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G:\4% Non-Competitive Projects\2020\2020 4% E-Apps\"/>
    </mc:Choice>
  </mc:AlternateContent>
  <workbookProtection workbookAlgorithmName="SHA-512" workbookHashValue="xay29cbxVBvizMtTH3nayQ6qSADVhFf5JinhoUNcwV0I7am5QyH0FHZJtl0zrj4dKiU0oREFw4uO4rBi91aXvQ==" workbookSaltValue="bW0X1Jq9UNXwJbhuSzeqfw==" workbookSpinCount="100000" lockStructure="1"/>
  <bookViews>
    <workbookView xWindow="0" yWindow="0" windowWidth="28800" windowHeight="11700" tabRatio="905" firstSheet="3" activeTab="4"/>
  </bookViews>
  <sheets>
    <sheet name="Instructions-App Completion " sheetId="1" r:id="rId1"/>
    <sheet name="Checklist Items " sheetId="9" state="hidden" r:id="rId2"/>
    <sheet name="Instructions-Electronic Submit" sheetId="16" r:id="rId3"/>
    <sheet name="Checklist Items (Non-Joint App)" sheetId="19" r:id="rId4"/>
    <sheet name="Application" sheetId="3" r:id="rId5"/>
    <sheet name="Sources and Uses Budget" sheetId="4" r:id="rId6"/>
    <sheet name="Sources and Basis Breakdown" sheetId="13" r:id="rId7"/>
    <sheet name="Basis &amp; Credits" sheetId="15" r:id="rId8"/>
    <sheet name="15 Year Pro Forma" sheetId="7" r:id="rId9"/>
    <sheet name="Subsidy Contract Calculation" sheetId="8" r:id="rId10"/>
    <sheet name="Post-award Instructions" sheetId="12" r:id="rId11"/>
    <sheet name="Post-award Project Cost Changes" sheetId="11" r:id="rId12"/>
  </sheets>
  <externalReferences>
    <externalReference r:id="rId13"/>
    <externalReference r:id="rId14"/>
    <externalReference r:id="rId15"/>
    <externalReference r:id="rId16"/>
    <externalReference r:id="rId17"/>
    <externalReference r:id="rId18"/>
  </externalReferences>
  <definedNames>
    <definedName name="_xlnm._FilterDatabase" localSheetId="4" hidden="1">Application!$J$919:$S$919</definedName>
    <definedName name="bedrooms" localSheetId="7">[1]Application!$BC$673:$BI$673</definedName>
    <definedName name="bedrooms" localSheetId="3">[2]Application!$BC$648:$BI$648</definedName>
    <definedName name="bedrooms" localSheetId="2">[2]Application!$BC$648:$BI$648</definedName>
    <definedName name="bedrooms" localSheetId="11">[3]Application!$BC$682:$BI$682</definedName>
    <definedName name="bedrooms" localSheetId="6">[1]Application!$BC$673:$BI$673</definedName>
    <definedName name="bedrooms">Application!$BC$648:$BI$648</definedName>
    <definedName name="Counties" localSheetId="7">#REF!</definedName>
    <definedName name="Counties" localSheetId="1">#REF!</definedName>
    <definedName name="Counties" localSheetId="3">#REF!</definedName>
    <definedName name="Counties" localSheetId="6">#REF!</definedName>
    <definedName name="Counties">#REF!</definedName>
    <definedName name="Counties1">#REF!</definedName>
    <definedName name="FMRS" localSheetId="7">#REF!</definedName>
    <definedName name="FMRS" localSheetId="1">#REF!</definedName>
    <definedName name="FMRS" localSheetId="3">#REF!</definedName>
    <definedName name="FMRS" localSheetId="6">#REF!</definedName>
    <definedName name="FMRS">#REF!</definedName>
    <definedName name="FMRS1">#REF!</definedName>
    <definedName name="importme" localSheetId="7">#REF!</definedName>
    <definedName name="importme" localSheetId="1">#REF!</definedName>
    <definedName name="importme" localSheetId="3">#REF!</definedName>
    <definedName name="importme" localSheetId="6">#REF!</definedName>
    <definedName name="importme">#REF!</definedName>
    <definedName name="k">#REF!</definedName>
    <definedName name="my_lookup_counties" localSheetId="7">#REF!</definedName>
    <definedName name="my_lookup_counties" localSheetId="1">#REF!</definedName>
    <definedName name="my_lookup_counties" localSheetId="3">#REF!</definedName>
    <definedName name="my_lookup_counties" localSheetId="6">#REF!</definedName>
    <definedName name="my_lookup_counties">#REF!</definedName>
    <definedName name="PRINT" localSheetId="1">'[4]Basis Matrix'!$A$1:$H$145</definedName>
    <definedName name="PRINT" localSheetId="3">'[5]Basis Matrix'!$A$1:$H$145</definedName>
    <definedName name="PRINT" localSheetId="2">'[5]Basis Matrix'!$A$1:$H$145</definedName>
    <definedName name="PRINT" localSheetId="11">'[4]Basis Matrix'!$A$1:$H$145</definedName>
    <definedName name="PRINT">'[4]Basis Matrix'!$A$1:$H$145</definedName>
    <definedName name="_xlnm.Print_Area" localSheetId="8">'15 Year Pro Forma'!$A$1:$AH$65</definedName>
    <definedName name="_xlnm.Print_Area" localSheetId="4">Application!$A$1:$AL$1060</definedName>
    <definedName name="_xlnm.Print_Area" localSheetId="7">'Basis &amp; Credits'!$A$1:$AN$91</definedName>
    <definedName name="_xlnm.Print_Area" localSheetId="1">'Checklist Items '!$A$1:$G$794</definedName>
    <definedName name="_xlnm.Print_Area" localSheetId="3">'Checklist Items (Non-Joint App)'!$A$1:$G$812</definedName>
    <definedName name="_xlnm.Print_Area" localSheetId="0">'Instructions-App Completion '!$A$1:$BP$392</definedName>
    <definedName name="_xlnm.Print_Area" localSheetId="2">'Instructions-Electronic Submit'!$A$1:$J$94</definedName>
    <definedName name="_xlnm.Print_Area" localSheetId="11">'Post-award Project Cost Changes'!$A$1:$F$107</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1">[4]Feasibility!$X$4:$AL$75</definedName>
    <definedName name="PRINT1" localSheetId="3">[5]Feasibility!$X$4:$AL$75</definedName>
    <definedName name="PRINT1" localSheetId="2">[5]Feasibility!$X$4:$AL$75</definedName>
    <definedName name="PRINT1" localSheetId="11">[4]Feasibility!$X$4:$AL$75</definedName>
    <definedName name="PRINT1">[4]Feasibility!$X$4:$AL$75</definedName>
    <definedName name="PRINT2" localSheetId="1">[4]Feasibility!$X$78:$AM$145</definedName>
    <definedName name="PRINT2" localSheetId="3">[5]Feasibility!$X$78:$AM$145</definedName>
    <definedName name="PRINT2" localSheetId="2">[5]Feasibility!$X$78:$AM$145</definedName>
    <definedName name="PRINT2" localSheetId="11">[4]Feasibility!$X$78:$AM$145</definedName>
    <definedName name="PRINT2">[4]Feasibility!$X$78:$AM$145</definedName>
    <definedName name="PRINT3" localSheetId="1">[4]Feasibility!$A$152:$L$224</definedName>
    <definedName name="PRINT3" localSheetId="3">[5]Feasibility!$A$152:$L$224</definedName>
    <definedName name="PRINT3" localSheetId="2">[5]Feasibility!$A$152:$L$224</definedName>
    <definedName name="PRINT3" localSheetId="11">[4]Feasibility!$A$152:$L$224</definedName>
    <definedName name="PRINT3">[4]Feasibility!$A$152:$L$224</definedName>
    <definedName name="PRINT4" localSheetId="1">[4]Feasibility!$A$225:$L$310</definedName>
    <definedName name="PRINT4" localSheetId="3">[5]Feasibility!$A$225:$L$310</definedName>
    <definedName name="PRINT4" localSheetId="2">[5]Feasibility!$A$225:$L$310</definedName>
    <definedName name="PRINT4" localSheetId="11">[4]Feasibility!$A$225:$L$310</definedName>
    <definedName name="PRINT4">[4]Feasibility!$A$225:$L$310</definedName>
    <definedName name="set_aside" localSheetId="7">[1]Application!$AP$211:$AP$220</definedName>
    <definedName name="set_aside" localSheetId="6">[1]Application!$AP$211:$AP$220</definedName>
    <definedName name="set_aside">[6]Application!$AP$210:$AP$219</definedName>
    <definedName name="TC_Rent" localSheetId="7">[1]Application!$BC$674:$BI$731</definedName>
    <definedName name="TC_Rent" localSheetId="1">'[4]100%RENTS'!$A$5:$H$62</definedName>
    <definedName name="TC_Rent" localSheetId="3">'[5]100%RENTS'!$A$5:$H$62</definedName>
    <definedName name="TC_Rent" localSheetId="2">[2]Application!$BC$649:$BI$706</definedName>
    <definedName name="TC_Rent" localSheetId="11">[3]Application!$BC$683:$BI$740</definedName>
    <definedName name="TC_Rent" localSheetId="6">[1]Application!$BC$674:$BI$731</definedName>
    <definedName name="TC_Rent">Application!$BC$649:$BI$706</definedName>
    <definedName name="Z_48A1B9AA_9520_4513_968D_1FB22989E0AF_.wvu.Cols" localSheetId="7" hidden="1">'Basis &amp; Credits'!$AO:$IV</definedName>
    <definedName name="Z_48A1B9AA_9520_4513_968D_1FB22989E0AF_.wvu.Cols" localSheetId="6" hidden="1">'Sources and Basis Breakdown'!$K:$IV</definedName>
    <definedName name="Z_48A1B9AA_9520_4513_968D_1FB22989E0AF_.wvu.PrintArea" localSheetId="7" hidden="1">'Basis &amp; Credits'!$A$1:$AN$82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7" hidden="1">'Basis &amp; Credits'!$103:$65543,'Basis &amp; Credits'!$84:$102</definedName>
    <definedName name="Z_ACB87C9A_02C3_4C83_BBE4_E2C44A4D81CD_.wvu.Cols" localSheetId="4" hidden="1">Application!$AM:$IV</definedName>
    <definedName name="Z_ACB87C9A_02C3_4C83_BBE4_E2C44A4D81CD_.wvu.Cols" localSheetId="1" hidden="1">'Checklist Items '!$H:$IR</definedName>
    <definedName name="Z_ACB87C9A_02C3_4C83_BBE4_E2C44A4D81CD_.wvu.Cols" localSheetId="3" hidden="1">'Checklist Items (Non-Joint App)'!$H:$IR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Application!$835:$940</definedName>
    <definedName name="Z_ACB87C9A_02C3_4C83_BBE4_E2C44A4D81CD_.wvu.PrintArea" localSheetId="8" hidden="1">'15 Year Pro Forma'!$A$1:$AH$65</definedName>
    <definedName name="Z_ACB87C9A_02C3_4C83_BBE4_E2C44A4D81CD_.wvu.PrintArea" localSheetId="4" hidden="1">Application!$A$1:$AL$1060</definedName>
    <definedName name="Z_ACB87C9A_02C3_4C83_BBE4_E2C44A4D81CD_.wvu.PrintArea" localSheetId="1" hidden="1">'Checklist Items '!$A$1:$G$794</definedName>
    <definedName name="Z_ACB87C9A_02C3_4C83_BBE4_E2C44A4D81CD_.wvu.PrintArea" localSheetId="3" hidden="1">'Checklist Items (Non-Joint App)'!$A$1:$G$812</definedName>
    <definedName name="Z_ACB87C9A_02C3_4C83_BBE4_E2C44A4D81CD_.wvu.PrintArea" localSheetId="0" hidden="1">'Instructions-App Completion '!$A$1:$AL$392</definedName>
    <definedName name="Z_ACB87C9A_02C3_4C83_BBE4_E2C44A4D81CD_.wvu.PrintArea" localSheetId="11"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1" hidden="1">'Checklist Items '!$1568:$65613,'Checklist Items '!$795:$1362,'Checklist Items '!$1567:$1567</definedName>
    <definedName name="Z_ACB87C9A_02C3_4C83_BBE4_E2C44A4D81CD_.wvu.Rows" localSheetId="3" hidden="1">'Checklist Items (Non-Joint App)'!$1586:$65631,'Checklist Items (Non-Joint App)'!$813:$1380,'Checklist Items (Non-Joint App)'!$1585:$1585</definedName>
    <definedName name="Z_ACB87C9A_02C3_4C83_BBE4_E2C44A4D81CD_.wvu.Rows" localSheetId="0" hidden="1">'Instructions-App Completion '!$498:$65575,'Instructions-App Completion '!$395:$454</definedName>
    <definedName name="Z_ACB87C9A_02C3_4C83_BBE4_E2C44A4D81CD_.wvu.Rows" localSheetId="11" hidden="1">'Post-award Project Cost Changes'!$109:$19913</definedName>
    <definedName name="Z_ACB87C9A_02C3_4C83_BBE4_E2C44A4D81CD_.wvu.Rows" localSheetId="5" hidden="1">'Sources and Uses Budget'!$141:$65522,'Sources and Uses Budget'!#REF!</definedName>
  </definedNames>
  <calcPr calcId="162913"/>
  <customWorkbookViews>
    <customWorkbookView name="Chen, Zhuo - Personal View" guid="{ACB87C9A-02C3-4C83-BBE4-E2C44A4D81CD}" mergeInterval="0" personalView="1" xWindow="9" windowWidth="1152" windowHeight="985" tabRatio="905" activeSheetId="9"/>
  </customWorkbookViews>
</workbook>
</file>

<file path=xl/calcChain.xml><?xml version="1.0" encoding="utf-8"?>
<calcChain xmlns="http://schemas.openxmlformats.org/spreadsheetml/2006/main">
  <c r="AG435" i="3" l="1"/>
  <c r="AG429" i="3"/>
  <c r="Q60" i="7"/>
  <c r="AG59" i="7"/>
  <c r="AE59" i="7"/>
  <c r="AC59" i="7"/>
  <c r="AA59" i="7"/>
  <c r="Y59" i="7"/>
  <c r="W59" i="7"/>
  <c r="U59" i="7"/>
  <c r="S59" i="7"/>
  <c r="AG60" i="7"/>
  <c r="AE60" i="7"/>
  <c r="AC60" i="7"/>
  <c r="AA60" i="7"/>
  <c r="Y60" i="7"/>
  <c r="W60" i="7"/>
  <c r="U60" i="7"/>
  <c r="S60" i="7"/>
  <c r="Q56" i="7"/>
  <c r="Q59" i="7" l="1"/>
  <c r="O59" i="7" l="1"/>
  <c r="M56" i="7"/>
  <c r="O56" i="7" s="1"/>
  <c r="I56" i="7"/>
  <c r="K56" i="7" s="1"/>
  <c r="G56" i="7"/>
  <c r="E56" i="7"/>
  <c r="I47" i="7"/>
  <c r="K47" i="7"/>
  <c r="M47" i="7" s="1"/>
  <c r="O47" i="7" s="1"/>
  <c r="Q47" i="7" s="1"/>
  <c r="S47" i="7" s="1"/>
  <c r="U47" i="7" s="1"/>
  <c r="W47" i="7" s="1"/>
  <c r="Y47" i="7" s="1"/>
  <c r="AA47" i="7" s="1"/>
  <c r="AC47" i="7" s="1"/>
  <c r="AE47" i="7" s="1"/>
  <c r="AG47" i="7" s="1"/>
  <c r="G47" i="7"/>
  <c r="AE48" i="7"/>
  <c r="AG48" i="7"/>
  <c r="I48" i="7"/>
  <c r="K48" i="7" s="1"/>
  <c r="M48" i="7" s="1"/>
  <c r="O48" i="7" s="1"/>
  <c r="Q48" i="7" s="1"/>
  <c r="S48" i="7" s="1"/>
  <c r="U48" i="7" s="1"/>
  <c r="W48" i="7" s="1"/>
  <c r="Y48" i="7" s="1"/>
  <c r="AA48" i="7" s="1"/>
  <c r="AC48" i="7" s="1"/>
  <c r="G48" i="7"/>
  <c r="AB50" i="15" l="1"/>
  <c r="A36" i="7" l="1"/>
  <c r="A35" i="7"/>
  <c r="I9" i="4"/>
  <c r="AF406" i="3" l="1"/>
  <c r="M920" i="3" l="1"/>
  <c r="A3" i="15" l="1"/>
  <c r="AN929" i="3" l="1"/>
  <c r="AD64" i="15" l="1"/>
  <c r="A61" i="15" l="1"/>
  <c r="AD67" i="15" l="1"/>
  <c r="Y67" i="15"/>
  <c r="Y64" i="15" l="1"/>
  <c r="T11" i="4" l="1"/>
  <c r="R10" i="4"/>
  <c r="R88" i="4"/>
  <c r="R81" i="4"/>
  <c r="T25" i="15"/>
  <c r="AI7" i="15" s="1"/>
  <c r="AG428" i="3"/>
  <c r="AG431" i="3"/>
  <c r="AG432" i="3" s="1"/>
  <c r="AI27" i="15" s="1"/>
  <c r="B58" i="4"/>
  <c r="C77" i="11"/>
  <c r="C78" i="11"/>
  <c r="C79" i="11"/>
  <c r="B77" i="11"/>
  <c r="B78" i="11"/>
  <c r="D78" i="11" s="1"/>
  <c r="I95" i="13"/>
  <c r="J95" i="13"/>
  <c r="J78" i="13"/>
  <c r="I78" i="13"/>
  <c r="F78" i="13"/>
  <c r="C78" i="13"/>
  <c r="H77" i="13"/>
  <c r="E77" i="13"/>
  <c r="G77" i="13" s="1"/>
  <c r="B77" i="13"/>
  <c r="D77" i="13" s="1"/>
  <c r="R77" i="4"/>
  <c r="R76" i="4"/>
  <c r="R78" i="4" s="1"/>
  <c r="S67" i="4"/>
  <c r="E67" i="13" s="1"/>
  <c r="D78" i="4"/>
  <c r="E78" i="4"/>
  <c r="F78" i="4"/>
  <c r="G78" i="4"/>
  <c r="H78" i="4"/>
  <c r="I78" i="4"/>
  <c r="J78" i="4"/>
  <c r="K78" i="4"/>
  <c r="L78" i="4"/>
  <c r="M78" i="4"/>
  <c r="N78" i="4"/>
  <c r="O78" i="4"/>
  <c r="P78" i="4"/>
  <c r="Q78" i="4"/>
  <c r="S78" i="4"/>
  <c r="E78" i="13" s="1"/>
  <c r="T78" i="4"/>
  <c r="H78" i="13" s="1"/>
  <c r="C78" i="4"/>
  <c r="B78" i="4" s="1"/>
  <c r="B77" i="4"/>
  <c r="C9" i="7"/>
  <c r="C7" i="7"/>
  <c r="C5" i="7"/>
  <c r="A73" i="13"/>
  <c r="A66" i="13"/>
  <c r="A61" i="13"/>
  <c r="A60" i="13"/>
  <c r="A52" i="13"/>
  <c r="A51" i="13"/>
  <c r="A35" i="13"/>
  <c r="A24" i="13"/>
  <c r="A103" i="13"/>
  <c r="A94" i="13"/>
  <c r="A93" i="13"/>
  <c r="A92" i="13"/>
  <c r="A91" i="13"/>
  <c r="A90" i="13"/>
  <c r="AD68" i="15"/>
  <c r="F5" i="8"/>
  <c r="F6" i="8"/>
  <c r="F7" i="8"/>
  <c r="F8" i="8"/>
  <c r="F9" i="8"/>
  <c r="F10" i="8"/>
  <c r="F11" i="8"/>
  <c r="F12" i="8"/>
  <c r="F13" i="8"/>
  <c r="F14" i="8"/>
  <c r="F15" i="8"/>
  <c r="F16" i="8"/>
  <c r="F17" i="8"/>
  <c r="F18" i="8"/>
  <c r="B19" i="8"/>
  <c r="F19" i="8" s="1"/>
  <c r="F20" i="8"/>
  <c r="F21" i="8"/>
  <c r="F22" i="8"/>
  <c r="F23" i="8"/>
  <c r="F24" i="8"/>
  <c r="F25" i="8"/>
  <c r="F26" i="8"/>
  <c r="F27" i="8"/>
  <c r="F28" i="8"/>
  <c r="AI20" i="15"/>
  <c r="AI22" i="15" s="1"/>
  <c r="AD20" i="15"/>
  <c r="AD22" i="15" s="1"/>
  <c r="Y20" i="15"/>
  <c r="Y22" i="15"/>
  <c r="T20" i="15"/>
  <c r="T22" i="15" s="1"/>
  <c r="H106" i="13"/>
  <c r="H103" i="13"/>
  <c r="H102" i="13"/>
  <c r="H101" i="13"/>
  <c r="H100" i="13"/>
  <c r="H99" i="13"/>
  <c r="H98" i="13"/>
  <c r="J98" i="13" s="1"/>
  <c r="J104" i="13" s="1"/>
  <c r="H94" i="13"/>
  <c r="H93" i="13"/>
  <c r="H92" i="13"/>
  <c r="H91" i="13"/>
  <c r="H90" i="13"/>
  <c r="H89" i="13"/>
  <c r="H88" i="13"/>
  <c r="H87" i="13"/>
  <c r="H86" i="13"/>
  <c r="H84" i="13"/>
  <c r="H83" i="13"/>
  <c r="H82" i="13"/>
  <c r="H81" i="13"/>
  <c r="H76" i="13"/>
  <c r="H66" i="13"/>
  <c r="H65" i="13"/>
  <c r="J65" i="13" s="1"/>
  <c r="H52" i="13"/>
  <c r="H51" i="13"/>
  <c r="H50" i="13"/>
  <c r="H49" i="13"/>
  <c r="H48" i="13"/>
  <c r="H47" i="13"/>
  <c r="H46" i="13"/>
  <c r="H45" i="13"/>
  <c r="H44" i="13"/>
  <c r="H43" i="13"/>
  <c r="H41" i="13"/>
  <c r="H39" i="13"/>
  <c r="H38" i="13"/>
  <c r="H35" i="13"/>
  <c r="H34" i="13"/>
  <c r="H33" i="13"/>
  <c r="H32" i="13"/>
  <c r="H31" i="13"/>
  <c r="H30" i="13"/>
  <c r="H29" i="13"/>
  <c r="H28" i="13"/>
  <c r="H26" i="13"/>
  <c r="H24" i="13"/>
  <c r="H23" i="13"/>
  <c r="H22" i="13"/>
  <c r="H21" i="13"/>
  <c r="H20" i="13"/>
  <c r="H19" i="13"/>
  <c r="H18" i="13"/>
  <c r="H17" i="13"/>
  <c r="H15" i="13"/>
  <c r="H14" i="13"/>
  <c r="H13" i="13"/>
  <c r="H10" i="13"/>
  <c r="H9" i="13"/>
  <c r="J9" i="13" s="1"/>
  <c r="E106" i="13"/>
  <c r="E103" i="13"/>
  <c r="E102" i="13"/>
  <c r="E101" i="13"/>
  <c r="E100" i="13"/>
  <c r="E99" i="13"/>
  <c r="E98" i="13"/>
  <c r="G98" i="13" s="1"/>
  <c r="G104" i="13" s="1"/>
  <c r="E94" i="13"/>
  <c r="G94" i="13" s="1"/>
  <c r="E93" i="13"/>
  <c r="G93" i="13" s="1"/>
  <c r="E92" i="13"/>
  <c r="G92" i="13" s="1"/>
  <c r="E91" i="13"/>
  <c r="G91" i="13" s="1"/>
  <c r="E90" i="13"/>
  <c r="G90" i="13" s="1"/>
  <c r="E89" i="13"/>
  <c r="G89" i="13" s="1"/>
  <c r="E88" i="13"/>
  <c r="G88" i="13" s="1"/>
  <c r="E87" i="13"/>
  <c r="G87" i="13" s="1"/>
  <c r="E86" i="13"/>
  <c r="G86" i="13" s="1"/>
  <c r="E84" i="13"/>
  <c r="E83" i="13"/>
  <c r="G83" i="13" s="1"/>
  <c r="E82" i="13"/>
  <c r="E81" i="13"/>
  <c r="E76" i="13"/>
  <c r="G76" i="13" s="1"/>
  <c r="G78" i="13" s="1"/>
  <c r="E66" i="13"/>
  <c r="E65" i="13"/>
  <c r="G65" i="13" s="1"/>
  <c r="E52" i="13"/>
  <c r="E51" i="13"/>
  <c r="E50" i="13"/>
  <c r="E49" i="13"/>
  <c r="E48" i="13"/>
  <c r="E47" i="13"/>
  <c r="G47" i="13" s="1"/>
  <c r="E46" i="13"/>
  <c r="G46" i="13" s="1"/>
  <c r="E45" i="13"/>
  <c r="G45" i="13" s="1"/>
  <c r="E44" i="13"/>
  <c r="G44" i="13" s="1"/>
  <c r="E43" i="13"/>
  <c r="G43" i="13" s="1"/>
  <c r="E41" i="13"/>
  <c r="G41" i="13" s="1"/>
  <c r="E39" i="13"/>
  <c r="G39" i="13" s="1"/>
  <c r="E38" i="13"/>
  <c r="G38" i="13" s="1"/>
  <c r="E35" i="13"/>
  <c r="E34" i="13"/>
  <c r="E33" i="13"/>
  <c r="E32" i="13"/>
  <c r="E31" i="13"/>
  <c r="E30" i="13"/>
  <c r="E29" i="13"/>
  <c r="E28" i="13"/>
  <c r="E26" i="13"/>
  <c r="G26" i="13" s="1"/>
  <c r="E24" i="13"/>
  <c r="G24" i="13" s="1"/>
  <c r="E23" i="13"/>
  <c r="G23" i="13" s="1"/>
  <c r="E22" i="13"/>
  <c r="G22" i="13" s="1"/>
  <c r="E21" i="13"/>
  <c r="G21" i="13" s="1"/>
  <c r="E20" i="13"/>
  <c r="G20" i="13" s="1"/>
  <c r="E19" i="13"/>
  <c r="G19" i="13" s="1"/>
  <c r="E18" i="13"/>
  <c r="G18" i="13" s="1"/>
  <c r="E17" i="13"/>
  <c r="G17" i="13" s="1"/>
  <c r="E15" i="13"/>
  <c r="E14" i="13"/>
  <c r="E13" i="13"/>
  <c r="E10" i="13"/>
  <c r="B103" i="13"/>
  <c r="B102" i="13"/>
  <c r="B101" i="13"/>
  <c r="B100" i="13"/>
  <c r="B99" i="13"/>
  <c r="B98" i="13"/>
  <c r="D98" i="13" s="1"/>
  <c r="D104" i="13" s="1"/>
  <c r="B94" i="13"/>
  <c r="D94" i="13" s="1"/>
  <c r="B93" i="13"/>
  <c r="D93" i="13" s="1"/>
  <c r="B92" i="13"/>
  <c r="D92" i="13" s="1"/>
  <c r="B91" i="13"/>
  <c r="D91" i="13" s="1"/>
  <c r="B90" i="13"/>
  <c r="D90" i="13" s="1"/>
  <c r="B89" i="13"/>
  <c r="D89" i="13" s="1"/>
  <c r="B88" i="13"/>
  <c r="D88" i="13" s="1"/>
  <c r="B87" i="13"/>
  <c r="D87" i="13" s="1"/>
  <c r="B86" i="13"/>
  <c r="D86" i="13" s="1"/>
  <c r="B85" i="13"/>
  <c r="D85" i="13" s="1"/>
  <c r="B84" i="13"/>
  <c r="D84" i="13" s="1"/>
  <c r="B83" i="13"/>
  <c r="D83" i="13" s="1"/>
  <c r="B82" i="13"/>
  <c r="D82" i="13" s="1"/>
  <c r="B81" i="13"/>
  <c r="D81" i="13" s="1"/>
  <c r="B80" i="13"/>
  <c r="D80" i="13" s="1"/>
  <c r="D95" i="13" s="1"/>
  <c r="B78" i="13"/>
  <c r="B76" i="13"/>
  <c r="D76" i="13" s="1"/>
  <c r="D78" i="13" s="1"/>
  <c r="B73" i="13"/>
  <c r="B72" i="13"/>
  <c r="D72" i="13" s="1"/>
  <c r="B71" i="13"/>
  <c r="B70" i="13"/>
  <c r="B69" i="13"/>
  <c r="C67" i="4"/>
  <c r="B67" i="13" s="1"/>
  <c r="B66" i="13"/>
  <c r="B65" i="13"/>
  <c r="D65" i="13" s="1"/>
  <c r="D67" i="13" s="1"/>
  <c r="B61" i="13"/>
  <c r="B60" i="13"/>
  <c r="B59" i="13"/>
  <c r="B58" i="13"/>
  <c r="B57" i="13"/>
  <c r="B56" i="13"/>
  <c r="B55" i="13"/>
  <c r="D55" i="13" s="1"/>
  <c r="D62" i="13" s="1"/>
  <c r="B52" i="13"/>
  <c r="B51" i="13"/>
  <c r="B50" i="13"/>
  <c r="B49" i="13"/>
  <c r="B48" i="13"/>
  <c r="B47" i="13"/>
  <c r="D47" i="13" s="1"/>
  <c r="B46" i="13"/>
  <c r="B45" i="13"/>
  <c r="D45" i="13" s="1"/>
  <c r="B44" i="13"/>
  <c r="D44" i="13" s="1"/>
  <c r="D53" i="13" s="1"/>
  <c r="B43" i="13"/>
  <c r="D43" i="13" s="1"/>
  <c r="B41" i="13"/>
  <c r="D41" i="13" s="1"/>
  <c r="C40" i="4"/>
  <c r="B40" i="13" s="1"/>
  <c r="B39" i="13"/>
  <c r="D39" i="13" s="1"/>
  <c r="B38" i="13"/>
  <c r="D38" i="13" s="1"/>
  <c r="D40" i="13" s="1"/>
  <c r="B35" i="13"/>
  <c r="B34" i="13"/>
  <c r="B33" i="13"/>
  <c r="B32" i="13"/>
  <c r="B31" i="13"/>
  <c r="B30" i="13"/>
  <c r="B29" i="13"/>
  <c r="B28" i="13"/>
  <c r="B26" i="13"/>
  <c r="D26" i="13" s="1"/>
  <c r="B24" i="13"/>
  <c r="D24" i="13" s="1"/>
  <c r="B23" i="13"/>
  <c r="D23" i="13" s="1"/>
  <c r="B22" i="13"/>
  <c r="D22" i="13" s="1"/>
  <c r="B21" i="13"/>
  <c r="D21" i="13" s="1"/>
  <c r="B20" i="13"/>
  <c r="D20" i="13" s="1"/>
  <c r="B19" i="13"/>
  <c r="D19" i="13" s="1"/>
  <c r="B18" i="13"/>
  <c r="D18" i="13" s="1"/>
  <c r="B17" i="13"/>
  <c r="D17" i="13" s="1"/>
  <c r="D25" i="13" s="1"/>
  <c r="B5" i="13"/>
  <c r="B6" i="13"/>
  <c r="B7" i="13"/>
  <c r="C8" i="4"/>
  <c r="B8" i="13" s="1"/>
  <c r="B9" i="13"/>
  <c r="D9" i="13" s="1"/>
  <c r="B10" i="13"/>
  <c r="B13" i="13"/>
  <c r="B14" i="13"/>
  <c r="B15" i="13"/>
  <c r="B4" i="13"/>
  <c r="D4" i="13" s="1"/>
  <c r="D8" i="13" s="1"/>
  <c r="I104" i="13"/>
  <c r="F104" i="13"/>
  <c r="C104" i="13"/>
  <c r="G95" i="13"/>
  <c r="F95" i="13"/>
  <c r="C95" i="13"/>
  <c r="D74" i="13"/>
  <c r="C74" i="13"/>
  <c r="J67" i="13"/>
  <c r="I67" i="13"/>
  <c r="G67" i="13"/>
  <c r="F67" i="13"/>
  <c r="C67" i="13"/>
  <c r="C62" i="13"/>
  <c r="J53" i="13"/>
  <c r="I53" i="13"/>
  <c r="G53" i="13"/>
  <c r="F53" i="13"/>
  <c r="C53" i="13"/>
  <c r="J40" i="13"/>
  <c r="I40" i="13"/>
  <c r="G40" i="13"/>
  <c r="F40" i="13"/>
  <c r="F25" i="13"/>
  <c r="F36" i="13"/>
  <c r="C40" i="13"/>
  <c r="J36" i="13"/>
  <c r="I36" i="13"/>
  <c r="G36" i="13"/>
  <c r="D36" i="13"/>
  <c r="C36" i="13"/>
  <c r="J25" i="13"/>
  <c r="I25" i="13"/>
  <c r="I11" i="13"/>
  <c r="I63" i="13" s="1"/>
  <c r="I96" i="13" s="1"/>
  <c r="I105" i="13" s="1"/>
  <c r="I107" i="13" s="1"/>
  <c r="C25" i="13"/>
  <c r="C63" i="13" s="1"/>
  <c r="C96" i="13" s="1"/>
  <c r="C105" i="13" s="1"/>
  <c r="J11" i="13"/>
  <c r="J63" i="13" s="1"/>
  <c r="D11" i="13"/>
  <c r="C11" i="13"/>
  <c r="C8" i="13"/>
  <c r="C12" i="13" s="1"/>
  <c r="T104" i="4"/>
  <c r="H104" i="13" s="1"/>
  <c r="R103" i="4"/>
  <c r="R102" i="4"/>
  <c r="R101" i="4"/>
  <c r="R100" i="4"/>
  <c r="R99" i="4"/>
  <c r="R98" i="4"/>
  <c r="R94" i="4"/>
  <c r="R93" i="4"/>
  <c r="R92" i="4"/>
  <c r="R91" i="4"/>
  <c r="R90" i="4"/>
  <c r="R89" i="4"/>
  <c r="R87" i="4"/>
  <c r="R86" i="4"/>
  <c r="R85" i="4"/>
  <c r="R84" i="4"/>
  <c r="R83" i="4"/>
  <c r="R82" i="4"/>
  <c r="R80" i="4"/>
  <c r="R73" i="4"/>
  <c r="R72" i="4"/>
  <c r="R69" i="4"/>
  <c r="R70" i="4"/>
  <c r="R71" i="4"/>
  <c r="R66" i="4"/>
  <c r="R67" i="4" s="1"/>
  <c r="R65" i="4"/>
  <c r="R61" i="4"/>
  <c r="R60" i="4"/>
  <c r="R59" i="4"/>
  <c r="R58" i="4"/>
  <c r="R57" i="4"/>
  <c r="R56" i="4"/>
  <c r="R55" i="4"/>
  <c r="R52" i="4"/>
  <c r="R51" i="4"/>
  <c r="R50" i="4"/>
  <c r="R49" i="4"/>
  <c r="R48" i="4"/>
  <c r="R47" i="4"/>
  <c r="R46" i="4"/>
  <c r="R45" i="4"/>
  <c r="R44" i="4"/>
  <c r="R43" i="4"/>
  <c r="R41" i="4"/>
  <c r="R39" i="4"/>
  <c r="R38" i="4"/>
  <c r="R35" i="4"/>
  <c r="R34" i="4"/>
  <c r="R33" i="4"/>
  <c r="R32" i="4"/>
  <c r="R31" i="4"/>
  <c r="R30" i="4"/>
  <c r="R29" i="4"/>
  <c r="R28" i="4"/>
  <c r="R26" i="4"/>
  <c r="R24" i="4"/>
  <c r="R23" i="4"/>
  <c r="R22" i="4"/>
  <c r="R21" i="4"/>
  <c r="R20" i="4"/>
  <c r="R19" i="4"/>
  <c r="R18" i="4"/>
  <c r="R17" i="4"/>
  <c r="R15" i="4"/>
  <c r="R14" i="4"/>
  <c r="R13" i="4"/>
  <c r="R9" i="4"/>
  <c r="R11" i="4" s="1"/>
  <c r="R7" i="4"/>
  <c r="R6" i="4"/>
  <c r="R5" i="4"/>
  <c r="R4" i="4"/>
  <c r="R8" i="4" s="1"/>
  <c r="AD991" i="3"/>
  <c r="B5" i="11"/>
  <c r="B9" i="11" s="1"/>
  <c r="C5" i="11"/>
  <c r="C9" i="11" s="1"/>
  <c r="B6" i="11"/>
  <c r="C6" i="11"/>
  <c r="B7" i="11"/>
  <c r="C7" i="11"/>
  <c r="C8" i="11"/>
  <c r="B8" i="11"/>
  <c r="B10" i="11"/>
  <c r="D10" i="11" s="1"/>
  <c r="B11" i="11"/>
  <c r="C10" i="11"/>
  <c r="C11" i="11"/>
  <c r="B14" i="11"/>
  <c r="C14" i="11"/>
  <c r="B15" i="11"/>
  <c r="C15" i="11"/>
  <c r="B16" i="11"/>
  <c r="C16" i="11"/>
  <c r="B18" i="11"/>
  <c r="C18" i="11"/>
  <c r="B19" i="11"/>
  <c r="C19" i="11"/>
  <c r="B20" i="11"/>
  <c r="C20" i="11"/>
  <c r="B21" i="11"/>
  <c r="C21" i="11"/>
  <c r="B22" i="11"/>
  <c r="C22" i="11"/>
  <c r="D22" i="11" s="1"/>
  <c r="B23" i="11"/>
  <c r="C23" i="11"/>
  <c r="B24" i="11"/>
  <c r="C24" i="11"/>
  <c r="D24" i="11" s="1"/>
  <c r="B25" i="11"/>
  <c r="C25" i="11"/>
  <c r="B27" i="11"/>
  <c r="C27" i="11"/>
  <c r="D27" i="11" s="1"/>
  <c r="B29" i="11"/>
  <c r="B30" i="11"/>
  <c r="B31" i="11"/>
  <c r="B32" i="11"/>
  <c r="B33" i="11"/>
  <c r="B34" i="11"/>
  <c r="B35" i="11"/>
  <c r="B36" i="11"/>
  <c r="C29" i="11"/>
  <c r="D29" i="11" s="1"/>
  <c r="C30" i="11"/>
  <c r="D30" i="11"/>
  <c r="C31" i="11"/>
  <c r="C37" i="11" s="1"/>
  <c r="C32" i="11"/>
  <c r="C33" i="11"/>
  <c r="C34" i="11"/>
  <c r="D34" i="11" s="1"/>
  <c r="C35" i="11"/>
  <c r="D35" i="11"/>
  <c r="C36" i="11"/>
  <c r="D36" i="11"/>
  <c r="B39" i="11"/>
  <c r="D39" i="11" s="1"/>
  <c r="C39" i="11"/>
  <c r="C40" i="11"/>
  <c r="D40" i="11" s="1"/>
  <c r="B40" i="11"/>
  <c r="B42" i="11"/>
  <c r="C42" i="11"/>
  <c r="D42" i="11"/>
  <c r="B44" i="11"/>
  <c r="C44" i="11"/>
  <c r="B45" i="11"/>
  <c r="C45" i="11"/>
  <c r="B46" i="11"/>
  <c r="B47" i="11"/>
  <c r="B48" i="11"/>
  <c r="B49" i="11"/>
  <c r="B50" i="11"/>
  <c r="B51" i="11"/>
  <c r="B52" i="11"/>
  <c r="B53" i="11"/>
  <c r="C46" i="11"/>
  <c r="C47" i="11"/>
  <c r="C48" i="11"/>
  <c r="C49" i="11"/>
  <c r="C50" i="11"/>
  <c r="D50" i="11" s="1"/>
  <c r="C51" i="11"/>
  <c r="D51" i="11" s="1"/>
  <c r="C52" i="11"/>
  <c r="C53" i="11"/>
  <c r="D47" i="11"/>
  <c r="D52" i="11"/>
  <c r="B56" i="11"/>
  <c r="B63" i="11" s="1"/>
  <c r="C56" i="11"/>
  <c r="D56" i="11" s="1"/>
  <c r="B57" i="11"/>
  <c r="C57" i="11"/>
  <c r="B58" i="11"/>
  <c r="C58" i="11"/>
  <c r="B59" i="11"/>
  <c r="C59" i="11"/>
  <c r="D59" i="11" s="1"/>
  <c r="B60" i="11"/>
  <c r="C60" i="11"/>
  <c r="D60" i="11" s="1"/>
  <c r="B61" i="11"/>
  <c r="C61" i="11"/>
  <c r="B62" i="11"/>
  <c r="C62" i="11"/>
  <c r="D62" i="11" s="1"/>
  <c r="B66" i="11"/>
  <c r="B67" i="11"/>
  <c r="C66" i="11"/>
  <c r="C67" i="11"/>
  <c r="D67" i="11" s="1"/>
  <c r="B70" i="11"/>
  <c r="C70" i="11"/>
  <c r="B71" i="11"/>
  <c r="C71" i="11"/>
  <c r="B72" i="11"/>
  <c r="C72" i="11"/>
  <c r="D72" i="11" s="1"/>
  <c r="B73" i="11"/>
  <c r="D73" i="11" s="1"/>
  <c r="C73" i="11"/>
  <c r="B74" i="11"/>
  <c r="C74" i="11"/>
  <c r="D74" i="11" s="1"/>
  <c r="B81" i="11"/>
  <c r="C81" i="11"/>
  <c r="D81" i="11"/>
  <c r="B82" i="11"/>
  <c r="C82" i="11"/>
  <c r="C83" i="11"/>
  <c r="C84" i="11"/>
  <c r="C85" i="11"/>
  <c r="C86" i="11"/>
  <c r="C87" i="11"/>
  <c r="C88" i="11"/>
  <c r="D88" i="11" s="1"/>
  <c r="C89" i="11"/>
  <c r="C90" i="11"/>
  <c r="C91" i="11"/>
  <c r="C92" i="11"/>
  <c r="C93" i="11"/>
  <c r="C94" i="11"/>
  <c r="C95" i="11"/>
  <c r="B83" i="11"/>
  <c r="B84" i="11"/>
  <c r="D84" i="11"/>
  <c r="B85" i="11"/>
  <c r="B86" i="11"/>
  <c r="D86" i="11"/>
  <c r="B87" i="11"/>
  <c r="D87" i="11" s="1"/>
  <c r="B88" i="11"/>
  <c r="B89" i="11"/>
  <c r="D89" i="11"/>
  <c r="B90" i="11"/>
  <c r="B91" i="11"/>
  <c r="D91" i="11" s="1"/>
  <c r="B92" i="11"/>
  <c r="B93" i="11"/>
  <c r="B94" i="11"/>
  <c r="B95" i="11"/>
  <c r="D95" i="11" s="1"/>
  <c r="B99" i="11"/>
  <c r="C99" i="11"/>
  <c r="B100" i="11"/>
  <c r="D100" i="11" s="1"/>
  <c r="B101" i="11"/>
  <c r="B102" i="11"/>
  <c r="B103" i="11"/>
  <c r="B104" i="11"/>
  <c r="C100" i="11"/>
  <c r="C101" i="11"/>
  <c r="C102" i="11"/>
  <c r="D102" i="11" s="1"/>
  <c r="C103" i="11"/>
  <c r="C104" i="11"/>
  <c r="A4" i="8"/>
  <c r="F4" i="8"/>
  <c r="C4" i="8"/>
  <c r="H4" i="8"/>
  <c r="I4" i="8"/>
  <c r="A5" i="8"/>
  <c r="C5" i="8"/>
  <c r="H5" i="8"/>
  <c r="I5" i="8"/>
  <c r="A6" i="8"/>
  <c r="C6" i="8"/>
  <c r="H6" i="8"/>
  <c r="I6" i="8"/>
  <c r="A7" i="8"/>
  <c r="C7" i="8"/>
  <c r="H7" i="8" s="1"/>
  <c r="I7" i="8" s="1"/>
  <c r="A8" i="8"/>
  <c r="C8" i="8"/>
  <c r="H8" i="8" s="1"/>
  <c r="I8" i="8" s="1"/>
  <c r="A9" i="8"/>
  <c r="C9" i="8"/>
  <c r="H9" i="8"/>
  <c r="I9" i="8"/>
  <c r="A10" i="8"/>
  <c r="C10" i="8"/>
  <c r="H10" i="8"/>
  <c r="I10" i="8"/>
  <c r="A11" i="8"/>
  <c r="C11" i="8"/>
  <c r="H11" i="8"/>
  <c r="I11" i="8"/>
  <c r="A12" i="8"/>
  <c r="C12" i="8"/>
  <c r="H12" i="8"/>
  <c r="I12" i="8"/>
  <c r="A13" i="8"/>
  <c r="C13" i="8"/>
  <c r="H13" i="8"/>
  <c r="I13" i="8"/>
  <c r="A14" i="8"/>
  <c r="C14" i="8"/>
  <c r="H14" i="8" s="1"/>
  <c r="I14" i="8" s="1"/>
  <c r="A15" i="8"/>
  <c r="C15" i="8"/>
  <c r="H15" i="8" s="1"/>
  <c r="I15" i="8" s="1"/>
  <c r="A16" i="8"/>
  <c r="C16" i="8"/>
  <c r="H16" i="8"/>
  <c r="I16" i="8" s="1"/>
  <c r="A17" i="8"/>
  <c r="C17" i="8"/>
  <c r="H17" i="8"/>
  <c r="I17" i="8"/>
  <c r="A18" i="8"/>
  <c r="C18" i="8"/>
  <c r="H18" i="8"/>
  <c r="I18" i="8"/>
  <c r="A19" i="8"/>
  <c r="C19" i="8"/>
  <c r="H19" i="8" s="1"/>
  <c r="I19" i="8" s="1"/>
  <c r="A20" i="8"/>
  <c r="C20" i="8"/>
  <c r="H20" i="8"/>
  <c r="I20" i="8"/>
  <c r="A21" i="8"/>
  <c r="C21" i="8"/>
  <c r="H21" i="8"/>
  <c r="I21" i="8" s="1"/>
  <c r="A22" i="8"/>
  <c r="C22" i="8"/>
  <c r="H22" i="8"/>
  <c r="I22" i="8" s="1"/>
  <c r="A23" i="8"/>
  <c r="C23" i="8"/>
  <c r="H23" i="8"/>
  <c r="I23" i="8"/>
  <c r="A24" i="8"/>
  <c r="C24" i="8"/>
  <c r="H24" i="8"/>
  <c r="I24" i="8"/>
  <c r="A25" i="8"/>
  <c r="C25" i="8"/>
  <c r="H25" i="8"/>
  <c r="I25" i="8"/>
  <c r="A26" i="8"/>
  <c r="C26" i="8"/>
  <c r="H26" i="8"/>
  <c r="I26" i="8"/>
  <c r="A27" i="8"/>
  <c r="C27" i="8"/>
  <c r="H27" i="8"/>
  <c r="I27" i="8"/>
  <c r="A28" i="8"/>
  <c r="C28" i="8"/>
  <c r="H28" i="8"/>
  <c r="I28" i="8"/>
  <c r="P709" i="3"/>
  <c r="P710" i="3"/>
  <c r="P711" i="3"/>
  <c r="P712" i="3"/>
  <c r="P713" i="3"/>
  <c r="P714" i="3"/>
  <c r="P715" i="3"/>
  <c r="P716" i="3"/>
  <c r="P717" i="3"/>
  <c r="P718" i="3"/>
  <c r="P719" i="3"/>
  <c r="P720" i="3"/>
  <c r="P721" i="3"/>
  <c r="P722" i="3"/>
  <c r="P723" i="3"/>
  <c r="P724" i="3"/>
  <c r="P725" i="3"/>
  <c r="P726" i="3"/>
  <c r="P727" i="3"/>
  <c r="P728" i="3"/>
  <c r="P729" i="3"/>
  <c r="P730" i="3"/>
  <c r="P731" i="3"/>
  <c r="P732" i="3"/>
  <c r="P733" i="3"/>
  <c r="Y754" i="3"/>
  <c r="Y755" i="3"/>
  <c r="Y756" i="3"/>
  <c r="Y757" i="3"/>
  <c r="Y768" i="3"/>
  <c r="Y769" i="3"/>
  <c r="Y770" i="3"/>
  <c r="Y771" i="3"/>
  <c r="Y772" i="3"/>
  <c r="Y773" i="3"/>
  <c r="Y774" i="3"/>
  <c r="Y775" i="3"/>
  <c r="Y776" i="3"/>
  <c r="Y777" i="3"/>
  <c r="Z797" i="3"/>
  <c r="E8" i="7" s="1"/>
  <c r="G8" i="7" s="1"/>
  <c r="W827" i="3"/>
  <c r="E14" i="7" s="1"/>
  <c r="G14" i="7" s="1"/>
  <c r="I14" i="7" s="1"/>
  <c r="E15" i="7"/>
  <c r="G15" i="7" s="1"/>
  <c r="I15" i="7" s="1"/>
  <c r="K15" i="7" s="1"/>
  <c r="M15" i="7" s="1"/>
  <c r="O15" i="7" s="1"/>
  <c r="Q15" i="7" s="1"/>
  <c r="S15" i="7" s="1"/>
  <c r="U15" i="7" s="1"/>
  <c r="W15" i="7" s="1"/>
  <c r="Y15" i="7" s="1"/>
  <c r="AA15" i="7" s="1"/>
  <c r="AC15" i="7" s="1"/>
  <c r="AE15" i="7" s="1"/>
  <c r="AG15" i="7" s="1"/>
  <c r="W835" i="3"/>
  <c r="E16" i="7" s="1"/>
  <c r="G16" i="7" s="1"/>
  <c r="W840" i="3"/>
  <c r="E17" i="7" s="1"/>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50" i="3"/>
  <c r="E19" i="7" s="1"/>
  <c r="G19" i="7" s="1"/>
  <c r="I19" i="7" s="1"/>
  <c r="K19" i="7" s="1"/>
  <c r="M19" i="7" s="1"/>
  <c r="O19" i="7" s="1"/>
  <c r="Q19" i="7" s="1"/>
  <c r="S19" i="7" s="1"/>
  <c r="U19" i="7" s="1"/>
  <c r="W19" i="7" s="1"/>
  <c r="Y19" i="7" s="1"/>
  <c r="AA19" i="7" s="1"/>
  <c r="AC19" i="7" s="1"/>
  <c r="AE19" i="7" s="1"/>
  <c r="AG19" i="7" s="1"/>
  <c r="W857" i="3"/>
  <c r="E20" i="7" s="1"/>
  <c r="G20" i="7" s="1"/>
  <c r="I20" i="7" s="1"/>
  <c r="K20" i="7" s="1"/>
  <c r="M20" i="7" s="1"/>
  <c r="O20" i="7" s="1"/>
  <c r="Q20" i="7" s="1"/>
  <c r="S20" i="7" s="1"/>
  <c r="U20" i="7" s="1"/>
  <c r="W20" i="7" s="1"/>
  <c r="Y20" i="7" s="1"/>
  <c r="AA20" i="7" s="1"/>
  <c r="AC20" i="7" s="1"/>
  <c r="AE20" i="7" s="1"/>
  <c r="AG20" i="7" s="1"/>
  <c r="E23" i="7"/>
  <c r="G23" i="7" s="1"/>
  <c r="I23" i="7" s="1"/>
  <c r="K23" i="7" s="1"/>
  <c r="M23" i="7" s="1"/>
  <c r="O23" i="7" s="1"/>
  <c r="Q23" i="7" s="1"/>
  <c r="S23" i="7" s="1"/>
  <c r="U23" i="7" s="1"/>
  <c r="W23" i="7" s="1"/>
  <c r="Y23" i="7" s="1"/>
  <c r="AA23" i="7" s="1"/>
  <c r="AC23" i="7" s="1"/>
  <c r="AE23" i="7" s="1"/>
  <c r="AG23" i="7" s="1"/>
  <c r="E24" i="7"/>
  <c r="G24" i="7" s="1"/>
  <c r="I24" i="7" s="1"/>
  <c r="K24" i="7" s="1"/>
  <c r="M24" i="7" s="1"/>
  <c r="O24" i="7" s="1"/>
  <c r="Q24" i="7" s="1"/>
  <c r="S24" i="7" s="1"/>
  <c r="U24" i="7" s="1"/>
  <c r="W24" i="7" s="1"/>
  <c r="Y24" i="7" s="1"/>
  <c r="AA24" i="7" s="1"/>
  <c r="AC24" i="7" s="1"/>
  <c r="AE24" i="7" s="1"/>
  <c r="AG24" i="7" s="1"/>
  <c r="E25" i="7"/>
  <c r="AE25" i="7" s="1"/>
  <c r="E26" i="7"/>
  <c r="G26" i="7" s="1"/>
  <c r="I26" i="7" s="1"/>
  <c r="K26" i="7" s="1"/>
  <c r="M26" i="7" s="1"/>
  <c r="O26" i="7" s="1"/>
  <c r="Q26" i="7" s="1"/>
  <c r="S26" i="7" s="1"/>
  <c r="U26" i="7" s="1"/>
  <c r="W26" i="7" s="1"/>
  <c r="Y26" i="7" s="1"/>
  <c r="AA26" i="7" s="1"/>
  <c r="AC26" i="7" s="1"/>
  <c r="AE26" i="7" s="1"/>
  <c r="AG26" i="7" s="1"/>
  <c r="A27" i="7"/>
  <c r="E27" i="7"/>
  <c r="G27" i="7" s="1"/>
  <c r="I27" i="7" s="1"/>
  <c r="K27" i="7" s="1"/>
  <c r="M27" i="7" s="1"/>
  <c r="O27" i="7" s="1"/>
  <c r="Q27" i="7" s="1"/>
  <c r="S27" i="7" s="1"/>
  <c r="U27" i="7" s="1"/>
  <c r="W27" i="7" s="1"/>
  <c r="Y27" i="7" s="1"/>
  <c r="AA27" i="7" s="1"/>
  <c r="AC27" i="7" s="1"/>
  <c r="AE27" i="7" s="1"/>
  <c r="AG27" i="7" s="1"/>
  <c r="A28" i="7"/>
  <c r="E28" i="7"/>
  <c r="G28" i="7" s="1"/>
  <c r="I28" i="7" s="1"/>
  <c r="K28" i="7" s="1"/>
  <c r="M28" i="7" s="1"/>
  <c r="O28" i="7" s="1"/>
  <c r="Q28" i="7" s="1"/>
  <c r="S28" i="7" s="1"/>
  <c r="U28" i="7" s="1"/>
  <c r="W28" i="7" s="1"/>
  <c r="Y28" i="7" s="1"/>
  <c r="AA28" i="7" s="1"/>
  <c r="AC28" i="7" s="1"/>
  <c r="AE28" i="7" s="1"/>
  <c r="AG28" i="7" s="1"/>
  <c r="M35" i="7"/>
  <c r="G36" i="7"/>
  <c r="I36" i="7"/>
  <c r="K36" i="7"/>
  <c r="M36" i="7"/>
  <c r="O36" i="7"/>
  <c r="Q36" i="7"/>
  <c r="S36" i="7"/>
  <c r="U36" i="7"/>
  <c r="W36" i="7"/>
  <c r="Y36" i="7"/>
  <c r="AA36" i="7"/>
  <c r="AC36" i="7"/>
  <c r="AE36" i="7"/>
  <c r="AG36" i="7"/>
  <c r="G37" i="7"/>
  <c r="I37" i="7"/>
  <c r="K37" i="7"/>
  <c r="M37" i="7"/>
  <c r="O37" i="7"/>
  <c r="Q37" i="7"/>
  <c r="S37" i="7"/>
  <c r="U37" i="7"/>
  <c r="W37" i="7"/>
  <c r="Y37" i="7"/>
  <c r="AA37" i="7"/>
  <c r="AC37" i="7"/>
  <c r="AE37" i="7"/>
  <c r="AG37" i="7"/>
  <c r="E52" i="7"/>
  <c r="G52" i="7"/>
  <c r="I52" i="7"/>
  <c r="K52" i="7"/>
  <c r="M52" i="7"/>
  <c r="O52" i="7"/>
  <c r="Q52" i="7"/>
  <c r="S52" i="7"/>
  <c r="U52" i="7"/>
  <c r="W52" i="7"/>
  <c r="Y52" i="7"/>
  <c r="AA52" i="7"/>
  <c r="AC52" i="7"/>
  <c r="AE52" i="7"/>
  <c r="AG52" i="7"/>
  <c r="H11" i="13"/>
  <c r="T25" i="4"/>
  <c r="H25" i="13" s="1"/>
  <c r="T36" i="4"/>
  <c r="H36" i="13" s="1"/>
  <c r="T40" i="4"/>
  <c r="H40" i="13"/>
  <c r="T53" i="4"/>
  <c r="H53" i="13" s="1"/>
  <c r="T67" i="4"/>
  <c r="H67" i="13" s="1"/>
  <c r="T95" i="4"/>
  <c r="H95" i="13" s="1"/>
  <c r="BO779" i="3"/>
  <c r="L948" i="3" s="1"/>
  <c r="BA589" i="3"/>
  <c r="BA590" i="3"/>
  <c r="BA591" i="3"/>
  <c r="BA592" i="3"/>
  <c r="BA593" i="3"/>
  <c r="BA594" i="3"/>
  <c r="BA595" i="3"/>
  <c r="BA596" i="3"/>
  <c r="BA597" i="3"/>
  <c r="BA598" i="3"/>
  <c r="BA599" i="3"/>
  <c r="BA600" i="3"/>
  <c r="BA601" i="3"/>
  <c r="BA602" i="3"/>
  <c r="BA603" i="3"/>
  <c r="BA604" i="3"/>
  <c r="BA605" i="3"/>
  <c r="BA606" i="3"/>
  <c r="BA607" i="3"/>
  <c r="BA608" i="3"/>
  <c r="BA609" i="3"/>
  <c r="BA610" i="3"/>
  <c r="BA611" i="3"/>
  <c r="BA612" i="3"/>
  <c r="BA613" i="3"/>
  <c r="BA617" i="3"/>
  <c r="BA618" i="3"/>
  <c r="BA619" i="3"/>
  <c r="BA620" i="3"/>
  <c r="BA623" i="3"/>
  <c r="BA624" i="3"/>
  <c r="BA625" i="3"/>
  <c r="BA626" i="3"/>
  <c r="BA627" i="3"/>
  <c r="BA628" i="3"/>
  <c r="BA629" i="3"/>
  <c r="BA630" i="3"/>
  <c r="BA631" i="3"/>
  <c r="BA632" i="3"/>
  <c r="BF589" i="3"/>
  <c r="BF590" i="3"/>
  <c r="BF591" i="3"/>
  <c r="BF592" i="3"/>
  <c r="BF593" i="3"/>
  <c r="BF594" i="3"/>
  <c r="BF595" i="3"/>
  <c r="BF596" i="3"/>
  <c r="BF597" i="3"/>
  <c r="BF598" i="3"/>
  <c r="BF599" i="3"/>
  <c r="BF600" i="3"/>
  <c r="BF601" i="3"/>
  <c r="BF602" i="3"/>
  <c r="BF603" i="3"/>
  <c r="BF604" i="3"/>
  <c r="BF605" i="3"/>
  <c r="BF606" i="3"/>
  <c r="BF607" i="3"/>
  <c r="BF608" i="3"/>
  <c r="BF609" i="3"/>
  <c r="BF610" i="3"/>
  <c r="BF611" i="3"/>
  <c r="BF612" i="3"/>
  <c r="BF613" i="3"/>
  <c r="BF617" i="3"/>
  <c r="BF618" i="3"/>
  <c r="BF619" i="3"/>
  <c r="BF620" i="3"/>
  <c r="BF623" i="3"/>
  <c r="BF624" i="3"/>
  <c r="BF625" i="3"/>
  <c r="BF626" i="3"/>
  <c r="BF627" i="3"/>
  <c r="BF628" i="3"/>
  <c r="BF629" i="3"/>
  <c r="BF630" i="3"/>
  <c r="BF631" i="3"/>
  <c r="BF632" i="3"/>
  <c r="BK589" i="3"/>
  <c r="BK590" i="3"/>
  <c r="BK591" i="3"/>
  <c r="BK592" i="3"/>
  <c r="BK593" i="3"/>
  <c r="BK594" i="3"/>
  <c r="BK595" i="3"/>
  <c r="BK596" i="3"/>
  <c r="BK597" i="3"/>
  <c r="BK598" i="3"/>
  <c r="BK599" i="3"/>
  <c r="BK600" i="3"/>
  <c r="BK601" i="3"/>
  <c r="BK602" i="3"/>
  <c r="BK603" i="3"/>
  <c r="BK604" i="3"/>
  <c r="BK605" i="3"/>
  <c r="BK606" i="3"/>
  <c r="BK607" i="3"/>
  <c r="BK608" i="3"/>
  <c r="BK609" i="3"/>
  <c r="BK610" i="3"/>
  <c r="BK611" i="3"/>
  <c r="BK612" i="3"/>
  <c r="BK613" i="3"/>
  <c r="BK617" i="3"/>
  <c r="BK618" i="3"/>
  <c r="BK619" i="3"/>
  <c r="BK620" i="3"/>
  <c r="BK623" i="3"/>
  <c r="BK624" i="3"/>
  <c r="BK625" i="3"/>
  <c r="BK626" i="3"/>
  <c r="BK627" i="3"/>
  <c r="BK628" i="3"/>
  <c r="BK629" i="3"/>
  <c r="BK630" i="3"/>
  <c r="BK631" i="3"/>
  <c r="BK632" i="3"/>
  <c r="BP589" i="3"/>
  <c r="BP590" i="3"/>
  <c r="BP591" i="3"/>
  <c r="BP592" i="3"/>
  <c r="BP593" i="3"/>
  <c r="BP594" i="3"/>
  <c r="BP595" i="3"/>
  <c r="BP596" i="3"/>
  <c r="BP597" i="3"/>
  <c r="BP598" i="3"/>
  <c r="BP599" i="3"/>
  <c r="BP600" i="3"/>
  <c r="BP601" i="3"/>
  <c r="BP602" i="3"/>
  <c r="BP603" i="3"/>
  <c r="BP604" i="3"/>
  <c r="BP605" i="3"/>
  <c r="BP606" i="3"/>
  <c r="BP607" i="3"/>
  <c r="BP608" i="3"/>
  <c r="BP609" i="3"/>
  <c r="BP610" i="3"/>
  <c r="BP611" i="3"/>
  <c r="BP612" i="3"/>
  <c r="BP613" i="3"/>
  <c r="BP617" i="3"/>
  <c r="BP618" i="3"/>
  <c r="BP619" i="3"/>
  <c r="BP620" i="3"/>
  <c r="BP623" i="3"/>
  <c r="BP624" i="3"/>
  <c r="BP625" i="3"/>
  <c r="BP626" i="3"/>
  <c r="BP627" i="3"/>
  <c r="BP628" i="3"/>
  <c r="BP629" i="3"/>
  <c r="BP630" i="3"/>
  <c r="BP631" i="3"/>
  <c r="BP632" i="3"/>
  <c r="BZ623" i="3"/>
  <c r="BZ624" i="3"/>
  <c r="BZ625" i="3"/>
  <c r="BZ626" i="3"/>
  <c r="BZ627" i="3"/>
  <c r="BZ628" i="3"/>
  <c r="BZ629" i="3"/>
  <c r="BZ630" i="3"/>
  <c r="BZ631" i="3"/>
  <c r="BZ632" i="3"/>
  <c r="BZ617" i="3"/>
  <c r="BZ618" i="3"/>
  <c r="BZ619" i="3"/>
  <c r="BZ620" i="3"/>
  <c r="BZ589" i="3"/>
  <c r="BZ590" i="3"/>
  <c r="BZ591" i="3"/>
  <c r="BZ592" i="3"/>
  <c r="BZ593" i="3"/>
  <c r="BZ594" i="3"/>
  <c r="BZ595" i="3"/>
  <c r="BZ596" i="3"/>
  <c r="BZ597" i="3"/>
  <c r="BZ598" i="3"/>
  <c r="BZ599" i="3"/>
  <c r="BZ600" i="3"/>
  <c r="BZ601" i="3"/>
  <c r="BZ602" i="3"/>
  <c r="BZ603" i="3"/>
  <c r="BZ604" i="3"/>
  <c r="BZ605" i="3"/>
  <c r="BZ606" i="3"/>
  <c r="BZ607" i="3"/>
  <c r="BZ608" i="3"/>
  <c r="BZ609" i="3"/>
  <c r="BZ610" i="3"/>
  <c r="BZ611" i="3"/>
  <c r="BZ612" i="3"/>
  <c r="BZ613" i="3"/>
  <c r="BU589" i="3"/>
  <c r="BU590" i="3"/>
  <c r="BU591" i="3"/>
  <c r="BU592" i="3"/>
  <c r="BU593" i="3"/>
  <c r="BU594" i="3"/>
  <c r="BU595" i="3"/>
  <c r="BU596" i="3"/>
  <c r="BU597" i="3"/>
  <c r="BU598" i="3"/>
  <c r="BU599" i="3"/>
  <c r="BU600" i="3"/>
  <c r="BU601" i="3"/>
  <c r="BU602" i="3"/>
  <c r="BU603" i="3"/>
  <c r="BU604" i="3"/>
  <c r="BU605" i="3"/>
  <c r="BU606" i="3"/>
  <c r="BU607" i="3"/>
  <c r="BU608" i="3"/>
  <c r="BU609" i="3"/>
  <c r="BU610" i="3"/>
  <c r="BU611" i="3"/>
  <c r="BU612" i="3"/>
  <c r="BU613" i="3"/>
  <c r="BU617" i="3"/>
  <c r="BU618" i="3"/>
  <c r="BU619" i="3"/>
  <c r="BU620" i="3"/>
  <c r="BU623" i="3"/>
  <c r="BU624" i="3"/>
  <c r="BU625" i="3"/>
  <c r="BU626" i="3"/>
  <c r="BU627" i="3"/>
  <c r="BU628" i="3"/>
  <c r="BU629" i="3"/>
  <c r="BU630" i="3"/>
  <c r="BU631" i="3"/>
  <c r="BU632" i="3"/>
  <c r="AD955" i="3"/>
  <c r="AQ877" i="3" s="1"/>
  <c r="AD958" i="3"/>
  <c r="AQ878" i="3" s="1"/>
  <c r="AD965" i="3"/>
  <c r="AQ879" i="3" s="1"/>
  <c r="AD969" i="3"/>
  <c r="AQ880" i="3" s="1"/>
  <c r="AD971" i="3"/>
  <c r="AQ881" i="3" s="1"/>
  <c r="AD974" i="3"/>
  <c r="AD988" i="3"/>
  <c r="AM826" i="3" s="1"/>
  <c r="AR589" i="3"/>
  <c r="AT589" i="3" s="1"/>
  <c r="AR590" i="3"/>
  <c r="AT590" i="3" s="1"/>
  <c r="AR591" i="3"/>
  <c r="AT591" i="3" s="1"/>
  <c r="AR592" i="3"/>
  <c r="AT592" i="3" s="1"/>
  <c r="AR593" i="3"/>
  <c r="AT593" i="3" s="1"/>
  <c r="AR594" i="3"/>
  <c r="AT594" i="3" s="1"/>
  <c r="AR595" i="3"/>
  <c r="AT595" i="3" s="1"/>
  <c r="AR596" i="3"/>
  <c r="AT596" i="3" s="1"/>
  <c r="AR597" i="3"/>
  <c r="AT597" i="3" s="1"/>
  <c r="AR598" i="3"/>
  <c r="AT598" i="3" s="1"/>
  <c r="AR599" i="3"/>
  <c r="AT599" i="3" s="1"/>
  <c r="AR600" i="3"/>
  <c r="AT600" i="3" s="1"/>
  <c r="AR601" i="3"/>
  <c r="AT601" i="3" s="1"/>
  <c r="AR602" i="3"/>
  <c r="AT602" i="3" s="1"/>
  <c r="AR603" i="3"/>
  <c r="AT603" i="3" s="1"/>
  <c r="AR604" i="3"/>
  <c r="AT604" i="3" s="1"/>
  <c r="AR605" i="3"/>
  <c r="AT605" i="3" s="1"/>
  <c r="AR606" i="3"/>
  <c r="AT606" i="3" s="1"/>
  <c r="AR607" i="3"/>
  <c r="AT607" i="3" s="1"/>
  <c r="AR608" i="3"/>
  <c r="AT608" i="3" s="1"/>
  <c r="AR609" i="3"/>
  <c r="AT609" i="3" s="1"/>
  <c r="AR610" i="3"/>
  <c r="AT610" i="3" s="1"/>
  <c r="AR611" i="3"/>
  <c r="AT611" i="3" s="1"/>
  <c r="AR612" i="3"/>
  <c r="AT612" i="3" s="1"/>
  <c r="AR613" i="3"/>
  <c r="AT613" i="3" s="1"/>
  <c r="AV589" i="3"/>
  <c r="AX589" i="3" s="1"/>
  <c r="AV590" i="3"/>
  <c r="AX590" i="3" s="1"/>
  <c r="AV591" i="3"/>
  <c r="AX591" i="3" s="1"/>
  <c r="AV592" i="3"/>
  <c r="AX592" i="3" s="1"/>
  <c r="AV593" i="3"/>
  <c r="AX593" i="3" s="1"/>
  <c r="AV594" i="3"/>
  <c r="AX594" i="3" s="1"/>
  <c r="AV595" i="3"/>
  <c r="AX595" i="3" s="1"/>
  <c r="AV596" i="3"/>
  <c r="AX596" i="3" s="1"/>
  <c r="AV597" i="3"/>
  <c r="AX597" i="3" s="1"/>
  <c r="AV598" i="3"/>
  <c r="AX598" i="3" s="1"/>
  <c r="AV599" i="3"/>
  <c r="AX599" i="3" s="1"/>
  <c r="AV600" i="3"/>
  <c r="AX600" i="3" s="1"/>
  <c r="AV601" i="3"/>
  <c r="AX601" i="3" s="1"/>
  <c r="AV602" i="3"/>
  <c r="AX602" i="3" s="1"/>
  <c r="AV603" i="3"/>
  <c r="AX603" i="3" s="1"/>
  <c r="AV604" i="3"/>
  <c r="AX604" i="3" s="1"/>
  <c r="AV605" i="3"/>
  <c r="AX605" i="3" s="1"/>
  <c r="AV606" i="3"/>
  <c r="AX606" i="3" s="1"/>
  <c r="AV607" i="3"/>
  <c r="AX607" i="3" s="1"/>
  <c r="AV608" i="3"/>
  <c r="AX608" i="3" s="1"/>
  <c r="AV609" i="3"/>
  <c r="AX609" i="3" s="1"/>
  <c r="AV610" i="3"/>
  <c r="AX610" i="3" s="1"/>
  <c r="AV611" i="3"/>
  <c r="AX611" i="3" s="1"/>
  <c r="AV612" i="3"/>
  <c r="AX612" i="3" s="1"/>
  <c r="AV613" i="3"/>
  <c r="AX613" i="3" s="1"/>
  <c r="C11" i="4"/>
  <c r="C25" i="4"/>
  <c r="B25" i="13" s="1"/>
  <c r="C36" i="4"/>
  <c r="B36" i="13" s="1"/>
  <c r="C53" i="4"/>
  <c r="B53" i="13" s="1"/>
  <c r="C62" i="4"/>
  <c r="C74" i="4"/>
  <c r="B74" i="13" s="1"/>
  <c r="C95" i="4"/>
  <c r="B95" i="13" s="1"/>
  <c r="C104" i="4"/>
  <c r="B104" i="13" s="1"/>
  <c r="D8" i="4"/>
  <c r="D11" i="4"/>
  <c r="D25" i="4"/>
  <c r="D36" i="4"/>
  <c r="D40" i="4"/>
  <c r="D53" i="4"/>
  <c r="D62" i="4"/>
  <c r="D67" i="4"/>
  <c r="D74" i="4"/>
  <c r="D95" i="4"/>
  <c r="D104" i="4"/>
  <c r="AG630" i="3"/>
  <c r="AG632" i="3" s="1"/>
  <c r="S25" i="4"/>
  <c r="E25" i="13" s="1"/>
  <c r="S36" i="4"/>
  <c r="E36" i="13" s="1"/>
  <c r="S40" i="4"/>
  <c r="E40" i="13" s="1"/>
  <c r="S53" i="4"/>
  <c r="E53" i="13" s="1"/>
  <c r="S95" i="4"/>
  <c r="E95" i="13" s="1"/>
  <c r="S104" i="4"/>
  <c r="E104" i="13" s="1"/>
  <c r="F2" i="4"/>
  <c r="G2" i="4"/>
  <c r="H2" i="4"/>
  <c r="I2" i="4"/>
  <c r="J2" i="4"/>
  <c r="K2" i="4"/>
  <c r="L2" i="4"/>
  <c r="M2" i="4"/>
  <c r="N2" i="4"/>
  <c r="O2" i="4"/>
  <c r="P2" i="4"/>
  <c r="Q2" i="4"/>
  <c r="B4" i="4"/>
  <c r="B5" i="4"/>
  <c r="B6" i="4"/>
  <c r="B7" i="4"/>
  <c r="E8" i="4"/>
  <c r="F8" i="4"/>
  <c r="G8" i="4"/>
  <c r="G11" i="4"/>
  <c r="H8" i="4"/>
  <c r="H11" i="4"/>
  <c r="I8" i="4"/>
  <c r="I11" i="4"/>
  <c r="J8" i="4"/>
  <c r="J11" i="4"/>
  <c r="J12" i="4" s="1"/>
  <c r="J25" i="4"/>
  <c r="J36" i="4"/>
  <c r="J40" i="4"/>
  <c r="J53" i="4"/>
  <c r="J62" i="4"/>
  <c r="J67" i="4"/>
  <c r="J74" i="4"/>
  <c r="J95" i="4"/>
  <c r="J104" i="4"/>
  <c r="K8" i="4"/>
  <c r="K12" i="4" s="1"/>
  <c r="K11" i="4"/>
  <c r="L8" i="4"/>
  <c r="L12" i="4" s="1"/>
  <c r="L11" i="4"/>
  <c r="M8" i="4"/>
  <c r="M11" i="4"/>
  <c r="N8" i="4"/>
  <c r="O8" i="4"/>
  <c r="Q8" i="4"/>
  <c r="Q12" i="4" s="1"/>
  <c r="Q11" i="4"/>
  <c r="B9" i="4"/>
  <c r="B10" i="4"/>
  <c r="E11" i="4"/>
  <c r="F11" i="4"/>
  <c r="F25" i="4"/>
  <c r="F36" i="4"/>
  <c r="F40" i="4"/>
  <c r="F53" i="4"/>
  <c r="F62" i="4"/>
  <c r="N11" i="4"/>
  <c r="O11" i="4"/>
  <c r="B13" i="4"/>
  <c r="B14" i="4"/>
  <c r="B15" i="4"/>
  <c r="B17" i="4"/>
  <c r="B18" i="4"/>
  <c r="B19" i="4"/>
  <c r="B20" i="4"/>
  <c r="B21" i="4"/>
  <c r="B22" i="4"/>
  <c r="B23" i="4"/>
  <c r="B24" i="4"/>
  <c r="E25" i="4"/>
  <c r="G25" i="4"/>
  <c r="H25" i="4"/>
  <c r="I25" i="4"/>
  <c r="I36" i="4"/>
  <c r="I40" i="4"/>
  <c r="I53" i="4"/>
  <c r="I62" i="4"/>
  <c r="K25" i="4"/>
  <c r="L25" i="4"/>
  <c r="M25" i="4"/>
  <c r="M36" i="4"/>
  <c r="M40" i="4"/>
  <c r="M53" i="4"/>
  <c r="M62" i="4"/>
  <c r="M67" i="4"/>
  <c r="M74" i="4"/>
  <c r="M95" i="4"/>
  <c r="M104" i="4"/>
  <c r="N25" i="4"/>
  <c r="N36" i="4"/>
  <c r="N40" i="4"/>
  <c r="N53" i="4"/>
  <c r="N62" i="4"/>
  <c r="N67" i="4"/>
  <c r="N74" i="4"/>
  <c r="N95" i="4"/>
  <c r="N104" i="4"/>
  <c r="O25" i="4"/>
  <c r="P25" i="4"/>
  <c r="Q25" i="4"/>
  <c r="B26" i="4"/>
  <c r="B28" i="4"/>
  <c r="B29" i="4"/>
  <c r="B30" i="4"/>
  <c r="B31" i="4"/>
  <c r="B32" i="4"/>
  <c r="B33" i="4"/>
  <c r="B34" i="4"/>
  <c r="B35" i="4"/>
  <c r="E36" i="4"/>
  <c r="G36" i="4"/>
  <c r="H36" i="4"/>
  <c r="K36" i="4"/>
  <c r="L36" i="4"/>
  <c r="O36" i="4"/>
  <c r="P36" i="4"/>
  <c r="P40" i="4"/>
  <c r="P53" i="4"/>
  <c r="P62" i="4"/>
  <c r="P67" i="4"/>
  <c r="P74" i="4"/>
  <c r="P95" i="4"/>
  <c r="P104" i="4"/>
  <c r="Q36" i="4"/>
  <c r="B38" i="4"/>
  <c r="B39" i="4"/>
  <c r="E40" i="4"/>
  <c r="G40" i="4"/>
  <c r="H40" i="4"/>
  <c r="K40" i="4"/>
  <c r="L40" i="4"/>
  <c r="O40" i="4"/>
  <c r="Q40" i="4"/>
  <c r="B41" i="4"/>
  <c r="B43" i="4"/>
  <c r="B44" i="4"/>
  <c r="B45" i="4"/>
  <c r="B46" i="4"/>
  <c r="B47" i="4"/>
  <c r="B48" i="4"/>
  <c r="B49" i="4"/>
  <c r="B50" i="4"/>
  <c r="B51" i="4"/>
  <c r="B52" i="4"/>
  <c r="E53" i="4"/>
  <c r="G53" i="4"/>
  <c r="H53" i="4"/>
  <c r="K53" i="4"/>
  <c r="L53" i="4"/>
  <c r="O53" i="4"/>
  <c r="Q53" i="4"/>
  <c r="B55" i="4"/>
  <c r="B56" i="4"/>
  <c r="B57" i="4"/>
  <c r="B59" i="4"/>
  <c r="B60" i="4"/>
  <c r="B61" i="4"/>
  <c r="E62" i="4"/>
  <c r="G62" i="4"/>
  <c r="H62" i="4"/>
  <c r="K62" i="4"/>
  <c r="L62" i="4"/>
  <c r="O62" i="4"/>
  <c r="O67" i="4"/>
  <c r="O74" i="4"/>
  <c r="O95" i="4"/>
  <c r="O104" i="4"/>
  <c r="Q62" i="4"/>
  <c r="B65" i="4"/>
  <c r="B66" i="4"/>
  <c r="E67" i="4"/>
  <c r="F67" i="4"/>
  <c r="G67" i="4"/>
  <c r="H67" i="4"/>
  <c r="I67" i="4"/>
  <c r="K67" i="4"/>
  <c r="L67" i="4"/>
  <c r="Q67" i="4"/>
  <c r="B69" i="4"/>
  <c r="B70" i="4"/>
  <c r="B71" i="4"/>
  <c r="B72" i="4"/>
  <c r="B73" i="4"/>
  <c r="E74" i="4"/>
  <c r="F74" i="4"/>
  <c r="G74" i="4"/>
  <c r="H74" i="4"/>
  <c r="I74" i="4"/>
  <c r="K74" i="4"/>
  <c r="L74" i="4"/>
  <c r="Q74" i="4"/>
  <c r="B76" i="4"/>
  <c r="B80" i="4"/>
  <c r="B81" i="4"/>
  <c r="B82" i="4"/>
  <c r="B83" i="4"/>
  <c r="B84" i="4"/>
  <c r="B85" i="4"/>
  <c r="B86" i="4"/>
  <c r="B87" i="4"/>
  <c r="B88" i="4"/>
  <c r="B89" i="4"/>
  <c r="B90" i="4"/>
  <c r="B91" i="4"/>
  <c r="B92" i="4"/>
  <c r="B93" i="4"/>
  <c r="B94" i="4"/>
  <c r="E95" i="4"/>
  <c r="F95" i="4"/>
  <c r="G95" i="4"/>
  <c r="H95" i="4"/>
  <c r="I95" i="4"/>
  <c r="K95" i="4"/>
  <c r="L95" i="4"/>
  <c r="Q95" i="4"/>
  <c r="B98" i="4"/>
  <c r="B99" i="4"/>
  <c r="B100"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6" i="3"/>
  <c r="AT220" i="3"/>
  <c r="AT221" i="3"/>
  <c r="AT222" i="3"/>
  <c r="AT223" i="3"/>
  <c r="AT224" i="3"/>
  <c r="AT226" i="3"/>
  <c r="M227" i="3"/>
  <c r="AT227" i="3"/>
  <c r="AT228" i="3"/>
  <c r="AT230" i="3"/>
  <c r="AT231" i="3"/>
  <c r="AT232" i="3"/>
  <c r="AT233" i="3"/>
  <c r="AT234" i="3"/>
  <c r="AT235" i="3"/>
  <c r="W406" i="3"/>
  <c r="AG437" i="3"/>
  <c r="AN461" i="3"/>
  <c r="AN462" i="3"/>
  <c r="AN469" i="3"/>
  <c r="AN470" i="3"/>
  <c r="AN477" i="3"/>
  <c r="AN485" i="3"/>
  <c r="AN534" i="3"/>
  <c r="AN535" i="3"/>
  <c r="AN542" i="3"/>
  <c r="AN543" i="3"/>
  <c r="AN550" i="3"/>
  <c r="AN551" i="3"/>
  <c r="AE557" i="3"/>
  <c r="G559" i="3"/>
  <c r="Z559" i="3"/>
  <c r="AN558" i="3"/>
  <c r="AN559" i="3"/>
  <c r="G568" i="3"/>
  <c r="Z568" i="3"/>
  <c r="G576" i="3"/>
  <c r="Z576" i="3"/>
  <c r="G584" i="3"/>
  <c r="Z584" i="3"/>
  <c r="G592" i="3"/>
  <c r="Z592" i="3"/>
  <c r="CE589" i="3"/>
  <c r="CJ589" i="3"/>
  <c r="CO589" i="3"/>
  <c r="CT589" i="3"/>
  <c r="CY589" i="3"/>
  <c r="DD589" i="3"/>
  <c r="CE590" i="3"/>
  <c r="CJ590" i="3"/>
  <c r="CO590" i="3"/>
  <c r="CT590" i="3"/>
  <c r="CY590" i="3"/>
  <c r="DD590" i="3"/>
  <c r="CE591" i="3"/>
  <c r="CJ591" i="3"/>
  <c r="CO591" i="3"/>
  <c r="CT591" i="3"/>
  <c r="CY591" i="3"/>
  <c r="DD591" i="3"/>
  <c r="CE592" i="3"/>
  <c r="CJ592" i="3"/>
  <c r="CO592" i="3"/>
  <c r="CT592" i="3"/>
  <c r="CY592" i="3"/>
  <c r="DD592" i="3"/>
  <c r="CE593" i="3"/>
  <c r="CJ593" i="3"/>
  <c r="CO593" i="3"/>
  <c r="CT593" i="3"/>
  <c r="CY593" i="3"/>
  <c r="DD593" i="3"/>
  <c r="CE594" i="3"/>
  <c r="CJ594" i="3"/>
  <c r="CO594" i="3"/>
  <c r="CT594" i="3"/>
  <c r="CY594" i="3"/>
  <c r="DD594" i="3"/>
  <c r="G600" i="3"/>
  <c r="Z600" i="3"/>
  <c r="CE595" i="3"/>
  <c r="CJ595" i="3"/>
  <c r="CO595" i="3"/>
  <c r="CT595" i="3"/>
  <c r="CY595" i="3"/>
  <c r="DD595" i="3"/>
  <c r="CE596" i="3"/>
  <c r="CJ596" i="3"/>
  <c r="CO596" i="3"/>
  <c r="CT596" i="3"/>
  <c r="CY596" i="3"/>
  <c r="DD596" i="3"/>
  <c r="CE597" i="3"/>
  <c r="CJ597" i="3"/>
  <c r="CO597" i="3"/>
  <c r="CT597" i="3"/>
  <c r="CY597" i="3"/>
  <c r="DD597" i="3"/>
  <c r="CE598" i="3"/>
  <c r="CJ598" i="3"/>
  <c r="CO598" i="3"/>
  <c r="CT598" i="3"/>
  <c r="CY598" i="3"/>
  <c r="DD598" i="3"/>
  <c r="CE599" i="3"/>
  <c r="CJ599" i="3"/>
  <c r="CO599" i="3"/>
  <c r="CT599" i="3"/>
  <c r="CY599" i="3"/>
  <c r="DD599" i="3"/>
  <c r="CE600" i="3"/>
  <c r="CJ600" i="3"/>
  <c r="CO600" i="3"/>
  <c r="CT600" i="3"/>
  <c r="CY600" i="3"/>
  <c r="DD600" i="3"/>
  <c r="CE601" i="3"/>
  <c r="CJ601" i="3"/>
  <c r="CO601" i="3"/>
  <c r="CT601" i="3"/>
  <c r="CY601" i="3"/>
  <c r="DD601" i="3"/>
  <c r="CE602" i="3"/>
  <c r="CJ602" i="3"/>
  <c r="CO602" i="3"/>
  <c r="CT602" i="3"/>
  <c r="CY602" i="3"/>
  <c r="DD602" i="3"/>
  <c r="CE603" i="3"/>
  <c r="CJ603" i="3"/>
  <c r="CO603" i="3"/>
  <c r="CT603" i="3"/>
  <c r="CY603" i="3"/>
  <c r="DD603" i="3"/>
  <c r="CE604" i="3"/>
  <c r="CJ604" i="3"/>
  <c r="CO604" i="3"/>
  <c r="CT604" i="3"/>
  <c r="CY604" i="3"/>
  <c r="DD604" i="3"/>
  <c r="CE605" i="3"/>
  <c r="CJ605" i="3"/>
  <c r="CO605" i="3"/>
  <c r="CT605" i="3"/>
  <c r="CY605" i="3"/>
  <c r="DD605" i="3"/>
  <c r="CE606" i="3"/>
  <c r="CJ606" i="3"/>
  <c r="CO606" i="3"/>
  <c r="CT606" i="3"/>
  <c r="CY606" i="3"/>
  <c r="DD606" i="3"/>
  <c r="CE607" i="3"/>
  <c r="CJ607" i="3"/>
  <c r="CO607" i="3"/>
  <c r="CT607" i="3"/>
  <c r="CY607" i="3"/>
  <c r="DD607" i="3"/>
  <c r="CE608" i="3"/>
  <c r="CJ608" i="3"/>
  <c r="CO608" i="3"/>
  <c r="CT608" i="3"/>
  <c r="CY608" i="3"/>
  <c r="DD608" i="3"/>
  <c r="CE609" i="3"/>
  <c r="CJ609" i="3"/>
  <c r="CO609" i="3"/>
  <c r="CT609" i="3"/>
  <c r="CY609" i="3"/>
  <c r="DD609" i="3"/>
  <c r="CE610" i="3"/>
  <c r="CJ610" i="3"/>
  <c r="CO610" i="3"/>
  <c r="CT610" i="3"/>
  <c r="CY610" i="3"/>
  <c r="DD610" i="3"/>
  <c r="CE611" i="3"/>
  <c r="CJ611" i="3"/>
  <c r="CO611" i="3"/>
  <c r="CT611" i="3"/>
  <c r="CY611" i="3"/>
  <c r="DD611" i="3"/>
  <c r="CE612" i="3"/>
  <c r="CJ612" i="3"/>
  <c r="CO612" i="3"/>
  <c r="CT612" i="3"/>
  <c r="CY612" i="3"/>
  <c r="DD612" i="3"/>
  <c r="CE613" i="3"/>
  <c r="CJ613" i="3"/>
  <c r="CO613" i="3"/>
  <c r="CT613" i="3"/>
  <c r="CY613" i="3"/>
  <c r="DD613" i="3"/>
  <c r="G634" i="3"/>
  <c r="Z634" i="3"/>
  <c r="G642" i="3"/>
  <c r="Z642" i="3"/>
  <c r="G650" i="3"/>
  <c r="Z650" i="3"/>
  <c r="AN649" i="3"/>
  <c r="AN650" i="3"/>
  <c r="AT650" i="3"/>
  <c r="AT651" i="3"/>
  <c r="AT652" i="3"/>
  <c r="AT653" i="3"/>
  <c r="AT654" i="3"/>
  <c r="AT655" i="3"/>
  <c r="AT656" i="3"/>
  <c r="AT657" i="3"/>
  <c r="AT658" i="3"/>
  <c r="AT659" i="3"/>
  <c r="AT660" i="3"/>
  <c r="AT661" i="3"/>
  <c r="AT662" i="3"/>
  <c r="AT663" i="3"/>
  <c r="AT664" i="3"/>
  <c r="AT665" i="3"/>
  <c r="AT666" i="3"/>
  <c r="AT667" i="3"/>
  <c r="AT668" i="3"/>
  <c r="AT669" i="3"/>
  <c r="AT670" i="3"/>
  <c r="AT671" i="3"/>
  <c r="AT672" i="3"/>
  <c r="AT673" i="3"/>
  <c r="AT674" i="3"/>
  <c r="AN651" i="3"/>
  <c r="AN652" i="3"/>
  <c r="G658" i="3"/>
  <c r="Z658" i="3"/>
  <c r="AN653" i="3"/>
  <c r="AN654" i="3"/>
  <c r="AN655" i="3"/>
  <c r="AN656" i="3"/>
  <c r="AN657" i="3"/>
  <c r="AN658" i="3"/>
  <c r="AN659" i="3"/>
  <c r="AN660" i="3"/>
  <c r="G666" i="3"/>
  <c r="Z666" i="3"/>
  <c r="AN661" i="3"/>
  <c r="AN662" i="3"/>
  <c r="AI722" i="3" s="1"/>
  <c r="AN663" i="3"/>
  <c r="AN664" i="3"/>
  <c r="AN665" i="3"/>
  <c r="AN666" i="3"/>
  <c r="AI726" i="3" s="1"/>
  <c r="AN667" i="3"/>
  <c r="AN668" i="3"/>
  <c r="AI728" i="3" s="1"/>
  <c r="G674" i="3"/>
  <c r="Z674" i="3"/>
  <c r="AN669" i="3"/>
  <c r="AN670" i="3"/>
  <c r="AN671" i="3"/>
  <c r="AN672" i="3"/>
  <c r="AN673" i="3"/>
  <c r="W691" i="3"/>
  <c r="Y709" i="3"/>
  <c r="Y710" i="3"/>
  <c r="AI710" i="3" s="1"/>
  <c r="Y711" i="3"/>
  <c r="AI711" i="3" s="1"/>
  <c r="Y712" i="3"/>
  <c r="Y713" i="3"/>
  <c r="Y714" i="3"/>
  <c r="Y715" i="3"/>
  <c r="AI715" i="3" s="1"/>
  <c r="Y716" i="3"/>
  <c r="AI716" i="3" s="1"/>
  <c r="Y717" i="3"/>
  <c r="AI717" i="3" s="1"/>
  <c r="Y718" i="3"/>
  <c r="AI718" i="3"/>
  <c r="Y719" i="3"/>
  <c r="AI719" i="3" s="1"/>
  <c r="Y720" i="3"/>
  <c r="AI720" i="3"/>
  <c r="Y721" i="3"/>
  <c r="AI721" i="3"/>
  <c r="Y722" i="3"/>
  <c r="Y723" i="3"/>
  <c r="AI723" i="3" s="1"/>
  <c r="Y724" i="3"/>
  <c r="AI724" i="3"/>
  <c r="Y725" i="3"/>
  <c r="Y726" i="3"/>
  <c r="Y727" i="3"/>
  <c r="Y728" i="3"/>
  <c r="Y729" i="3"/>
  <c r="AI729" i="3"/>
  <c r="Y730" i="3"/>
  <c r="AI730" i="3" s="1"/>
  <c r="Y731" i="3"/>
  <c r="AI731" i="3"/>
  <c r="Y732" i="3"/>
  <c r="AI732" i="3"/>
  <c r="Y733" i="3"/>
  <c r="AI733" i="3"/>
  <c r="G734" i="3"/>
  <c r="O778" i="3"/>
  <c r="O758" i="3"/>
  <c r="M812" i="3"/>
  <c r="Q812" i="3"/>
  <c r="U812" i="3"/>
  <c r="Y812" i="3"/>
  <c r="AC812" i="3"/>
  <c r="AG812" i="3"/>
  <c r="AV824" i="3"/>
  <c r="Z877" i="3"/>
  <c r="AN926" i="3"/>
  <c r="AN927" i="3"/>
  <c r="AN928" i="3"/>
  <c r="AN930" i="3"/>
  <c r="AN931" i="3"/>
  <c r="AN932" i="3"/>
  <c r="AN933" i="3"/>
  <c r="AN934" i="3"/>
  <c r="Z979" i="3"/>
  <c r="V983" i="3"/>
  <c r="Z985" i="3"/>
  <c r="D58" i="11"/>
  <c r="D49" i="11"/>
  <c r="B8" i="4"/>
  <c r="D94" i="11"/>
  <c r="D6" i="11"/>
  <c r="D32" i="11"/>
  <c r="D71" i="11"/>
  <c r="D18" i="11"/>
  <c r="D8" i="11"/>
  <c r="D61" i="11"/>
  <c r="D53" i="11"/>
  <c r="D90" i="11"/>
  <c r="D44" i="11"/>
  <c r="D70" i="11"/>
  <c r="D57" i="11"/>
  <c r="D7" i="11"/>
  <c r="D46" i="11"/>
  <c r="B53" i="4"/>
  <c r="D77" i="11"/>
  <c r="D20" i="11"/>
  <c r="D14" i="11"/>
  <c r="G25" i="13" l="1"/>
  <c r="G63" i="13" s="1"/>
  <c r="G96" i="13" s="1"/>
  <c r="G105" i="13" s="1"/>
  <c r="G107" i="13" s="1"/>
  <c r="R74" i="4"/>
  <c r="B37" i="11"/>
  <c r="D37" i="11" s="1"/>
  <c r="D21" i="11"/>
  <c r="D16" i="11"/>
  <c r="B12" i="11"/>
  <c r="D12" i="13"/>
  <c r="F63" i="13"/>
  <c r="F96" i="13" s="1"/>
  <c r="F105" i="13" s="1"/>
  <c r="F107" i="13" s="1"/>
  <c r="C105" i="11"/>
  <c r="D82" i="11"/>
  <c r="AI714" i="3"/>
  <c r="C63" i="11"/>
  <c r="D101" i="11"/>
  <c r="D83" i="11"/>
  <c r="D15" i="11"/>
  <c r="B62" i="4"/>
  <c r="AI725" i="3"/>
  <c r="P63" i="4"/>
  <c r="P96" i="4" s="1"/>
  <c r="P105" i="4" s="1"/>
  <c r="M12" i="4"/>
  <c r="D23" i="11"/>
  <c r="D19" i="11"/>
  <c r="R40" i="4"/>
  <c r="Q63" i="4"/>
  <c r="Q96" i="4" s="1"/>
  <c r="AI713" i="3"/>
  <c r="K63" i="4"/>
  <c r="K96" i="4" s="1"/>
  <c r="K105" i="4" s="1"/>
  <c r="D31" i="11"/>
  <c r="AI712" i="3"/>
  <c r="AI727" i="3"/>
  <c r="O63" i="4"/>
  <c r="O96" i="4" s="1"/>
  <c r="O105" i="4" s="1"/>
  <c r="N12" i="4"/>
  <c r="B11" i="4"/>
  <c r="D93" i="11"/>
  <c r="D85" i="11"/>
  <c r="C75" i="11"/>
  <c r="R36" i="4"/>
  <c r="AI709" i="3"/>
  <c r="B74" i="4"/>
  <c r="D92" i="11"/>
  <c r="B54" i="11"/>
  <c r="R53" i="4"/>
  <c r="J96" i="13"/>
  <c r="J105" i="13" s="1"/>
  <c r="J107" i="13" s="1"/>
  <c r="D63" i="13"/>
  <c r="D96" i="13" s="1"/>
  <c r="D105" i="13" s="1"/>
  <c r="I12" i="4"/>
  <c r="G12" i="4"/>
  <c r="D12" i="4"/>
  <c r="B11" i="13"/>
  <c r="F12" i="4"/>
  <c r="H12" i="4"/>
  <c r="G63" i="4"/>
  <c r="G96" i="4" s="1"/>
  <c r="G105" i="4" s="1"/>
  <c r="C12" i="11"/>
  <c r="D25" i="11"/>
  <c r="R25" i="4"/>
  <c r="Q105" i="4"/>
  <c r="B104" i="4"/>
  <c r="D103" i="11"/>
  <c r="B105" i="11"/>
  <c r="D105" i="11" s="1"/>
  <c r="C96" i="11"/>
  <c r="B79" i="11"/>
  <c r="D79" i="11" s="1"/>
  <c r="B67" i="4"/>
  <c r="D66" i="11"/>
  <c r="B68" i="11"/>
  <c r="R62" i="4"/>
  <c r="B62" i="13"/>
  <c r="D63" i="11"/>
  <c r="D63" i="4"/>
  <c r="D96" i="4" s="1"/>
  <c r="D105" i="4" s="1"/>
  <c r="D48" i="11"/>
  <c r="N63" i="4"/>
  <c r="N96" i="4" s="1"/>
  <c r="N105" i="4" s="1"/>
  <c r="I63" i="4"/>
  <c r="I96" i="4" s="1"/>
  <c r="I105" i="4" s="1"/>
  <c r="M63" i="4"/>
  <c r="M96" i="4" s="1"/>
  <c r="M105" i="4" s="1"/>
  <c r="C54" i="11"/>
  <c r="D54" i="11" s="1"/>
  <c r="B41" i="11"/>
  <c r="C41" i="11"/>
  <c r="B25" i="4"/>
  <c r="H63" i="4"/>
  <c r="H96" i="4" s="1"/>
  <c r="H105" i="4" s="1"/>
  <c r="F63" i="4"/>
  <c r="F96" i="4" s="1"/>
  <c r="F105" i="4" s="1"/>
  <c r="D9" i="11"/>
  <c r="B12" i="4"/>
  <c r="D5" i="11"/>
  <c r="R12" i="4"/>
  <c r="O12" i="4"/>
  <c r="B40" i="4"/>
  <c r="D99" i="11"/>
  <c r="D45" i="11"/>
  <c r="R104" i="4"/>
  <c r="B36" i="4"/>
  <c r="C68" i="11"/>
  <c r="D68" i="11" s="1"/>
  <c r="B26" i="11"/>
  <c r="B64" i="11" s="1"/>
  <c r="R95" i="4"/>
  <c r="L63" i="4"/>
  <c r="L96" i="4" s="1"/>
  <c r="L105" i="4" s="1"/>
  <c r="B75" i="11"/>
  <c r="D75" i="11" s="1"/>
  <c r="J63" i="4"/>
  <c r="J96" i="4" s="1"/>
  <c r="J105" i="4" s="1"/>
  <c r="M38" i="7"/>
  <c r="C13" i="11"/>
  <c r="D33" i="11"/>
  <c r="S63" i="4"/>
  <c r="E63" i="13" s="1"/>
  <c r="AB48" i="15"/>
  <c r="U35" i="7"/>
  <c r="U38" i="7" s="1"/>
  <c r="S35" i="7"/>
  <c r="S38" i="7" s="1"/>
  <c r="E38" i="7"/>
  <c r="I35" i="7"/>
  <c r="I38" i="7" s="1"/>
  <c r="K35" i="7"/>
  <c r="K38" i="7" s="1"/>
  <c r="W35" i="7"/>
  <c r="W38" i="7" s="1"/>
  <c r="Y35" i="7"/>
  <c r="Y38" i="7" s="1"/>
  <c r="AD7" i="15"/>
  <c r="C63" i="4"/>
  <c r="C96" i="4" s="1"/>
  <c r="E63" i="4"/>
  <c r="E96" i="4" s="1"/>
  <c r="E105" i="4" s="1"/>
  <c r="C26" i="11"/>
  <c r="G35" i="7"/>
  <c r="G38" i="7" s="1"/>
  <c r="O35" i="7"/>
  <c r="O38" i="7" s="1"/>
  <c r="BA621" i="3"/>
  <c r="BZ621" i="3"/>
  <c r="AQ885" i="3"/>
  <c r="AQ888" i="3" s="1"/>
  <c r="B1012" i="3" s="1"/>
  <c r="AE35" i="7"/>
  <c r="AE38" i="7" s="1"/>
  <c r="AA35" i="7"/>
  <c r="AA38" i="7" s="1"/>
  <c r="BU621" i="3"/>
  <c r="BF621" i="3"/>
  <c r="AM829" i="3"/>
  <c r="AM834" i="3" s="1"/>
  <c r="AG35" i="7"/>
  <c r="AG38" i="7" s="1"/>
  <c r="Q35" i="7"/>
  <c r="Q38" i="7" s="1"/>
  <c r="AC35" i="7"/>
  <c r="AC38" i="7" s="1"/>
  <c r="CT614" i="3"/>
  <c r="BK621" i="3"/>
  <c r="L951" i="3"/>
  <c r="L950" i="3"/>
  <c r="L949" i="3"/>
  <c r="L947" i="3"/>
  <c r="Y7" i="15"/>
  <c r="AI11" i="15" s="1"/>
  <c r="AI23" i="15" s="1"/>
  <c r="AI26" i="15" s="1"/>
  <c r="AI28" i="15" s="1"/>
  <c r="T7" i="15"/>
  <c r="K25" i="7"/>
  <c r="O25" i="7"/>
  <c r="I25" i="7"/>
  <c r="W25" i="7"/>
  <c r="S25" i="7"/>
  <c r="Y25" i="7"/>
  <c r="AC25" i="7"/>
  <c r="AG25" i="7"/>
  <c r="M25" i="7"/>
  <c r="G25" i="7"/>
  <c r="AA25" i="7"/>
  <c r="Q25" i="7"/>
  <c r="U25" i="7"/>
  <c r="BP614" i="3"/>
  <c r="BZ614" i="3"/>
  <c r="BK633" i="3"/>
  <c r="BK614" i="3"/>
  <c r="I30" i="8"/>
  <c r="Z789" i="3" s="1"/>
  <c r="AC862" i="3"/>
  <c r="AD27" i="15"/>
  <c r="Y758" i="3"/>
  <c r="AC861" i="3"/>
  <c r="AM905" i="3"/>
  <c r="I999" i="3" s="1"/>
  <c r="DD614" i="3"/>
  <c r="CJ614" i="3"/>
  <c r="AN891" i="3"/>
  <c r="AQ882" i="3" s="1"/>
  <c r="CE614" i="3"/>
  <c r="Y778" i="3"/>
  <c r="BF614" i="3"/>
  <c r="BA633" i="3"/>
  <c r="BA614" i="3"/>
  <c r="BP621" i="3"/>
  <c r="BU633" i="3"/>
  <c r="BZ633" i="3"/>
  <c r="BP633" i="3"/>
  <c r="AT675" i="3"/>
  <c r="AU654" i="3" s="1"/>
  <c r="AV654" i="3" s="1"/>
  <c r="CO614" i="3"/>
  <c r="CY614" i="3"/>
  <c r="AT237" i="3"/>
  <c r="BB239" i="3" s="1"/>
  <c r="T262" i="3" s="1"/>
  <c r="BF633" i="3"/>
  <c r="BU614" i="3"/>
  <c r="P734" i="3"/>
  <c r="AX614" i="3"/>
  <c r="X1003" i="3" s="1"/>
  <c r="AT614" i="3"/>
  <c r="X999" i="3" s="1"/>
  <c r="T27" i="15"/>
  <c r="Y27" i="15"/>
  <c r="E9" i="7"/>
  <c r="F30" i="8"/>
  <c r="E21" i="7"/>
  <c r="E30" i="7" s="1"/>
  <c r="K14" i="7"/>
  <c r="G9" i="7"/>
  <c r="I8" i="7"/>
  <c r="G21" i="7"/>
  <c r="I16" i="7"/>
  <c r="K16" i="7" s="1"/>
  <c r="M16" i="7" s="1"/>
  <c r="O16" i="7" s="1"/>
  <c r="Q16" i="7" s="1"/>
  <c r="S16" i="7" s="1"/>
  <c r="U16" i="7" s="1"/>
  <c r="W16" i="7" s="1"/>
  <c r="Y16" i="7" s="1"/>
  <c r="AA16" i="7" s="1"/>
  <c r="AC16" i="7" s="1"/>
  <c r="AE16" i="7" s="1"/>
  <c r="AG16" i="7" s="1"/>
  <c r="D104" i="11"/>
  <c r="E12" i="4"/>
  <c r="B96" i="11"/>
  <c r="D96" i="11" s="1"/>
  <c r="B95" i="4"/>
  <c r="T63" i="4"/>
  <c r="T96" i="4" s="1"/>
  <c r="D11" i="11"/>
  <c r="B63" i="4"/>
  <c r="B13" i="11"/>
  <c r="D12" i="11"/>
  <c r="C12" i="4"/>
  <c r="B12" i="13" s="1"/>
  <c r="D41" i="11" l="1"/>
  <c r="D26" i="11"/>
  <c r="R63" i="4"/>
  <c r="R96" i="4" s="1"/>
  <c r="R105" i="4" s="1"/>
  <c r="E6" i="7"/>
  <c r="M922" i="3"/>
  <c r="D13" i="11"/>
  <c r="S96" i="4"/>
  <c r="E96" i="13" s="1"/>
  <c r="BK635" i="3"/>
  <c r="V949" i="3" s="1"/>
  <c r="AD949" i="3" s="1"/>
  <c r="Y780" i="3"/>
  <c r="B63" i="13"/>
  <c r="C64" i="11"/>
  <c r="D64" i="11" s="1"/>
  <c r="BA635" i="3"/>
  <c r="V947" i="3" s="1"/>
  <c r="AD947" i="3" s="1"/>
  <c r="AQ886" i="3"/>
  <c r="AC863" i="3"/>
  <c r="BP635" i="3"/>
  <c r="V950" i="3" s="1"/>
  <c r="AD950" i="3" s="1"/>
  <c r="BF635" i="3"/>
  <c r="V948" i="3" s="1"/>
  <c r="AD948" i="3" s="1"/>
  <c r="AU673" i="3"/>
  <c r="AV673" i="3" s="1"/>
  <c r="BZ635" i="3"/>
  <c r="Y11" i="15"/>
  <c r="Y23" i="15" s="1"/>
  <c r="Y26" i="15" s="1"/>
  <c r="Y28" i="15" s="1"/>
  <c r="G30" i="7"/>
  <c r="I1003" i="3"/>
  <c r="AO907" i="3" s="1"/>
  <c r="Y781" i="3"/>
  <c r="E4" i="7" s="1"/>
  <c r="E5" i="7" s="1"/>
  <c r="C30" i="8"/>
  <c r="AU652" i="3"/>
  <c r="AV652" i="3" s="1"/>
  <c r="AU653" i="3"/>
  <c r="AV653" i="3" s="1"/>
  <c r="AU669" i="3"/>
  <c r="AV669" i="3" s="1"/>
  <c r="AU667" i="3"/>
  <c r="AV667" i="3" s="1"/>
  <c r="AU662" i="3"/>
  <c r="AV662" i="3" s="1"/>
  <c r="AU663" i="3"/>
  <c r="AV663" i="3" s="1"/>
  <c r="AU665" i="3"/>
  <c r="AV665" i="3" s="1"/>
  <c r="AU661" i="3"/>
  <c r="AV661" i="3" s="1"/>
  <c r="AU657" i="3"/>
  <c r="AV657" i="3" s="1"/>
  <c r="AU664" i="3"/>
  <c r="AV664" i="3" s="1"/>
  <c r="BU635" i="3"/>
  <c r="AU659" i="3"/>
  <c r="AV659" i="3" s="1"/>
  <c r="AU668" i="3"/>
  <c r="AV668" i="3" s="1"/>
  <c r="AU666" i="3"/>
  <c r="AV666" i="3" s="1"/>
  <c r="AU670" i="3"/>
  <c r="AV670" i="3" s="1"/>
  <c r="AU672" i="3"/>
  <c r="AV672" i="3" s="1"/>
  <c r="AU650" i="3"/>
  <c r="AU651" i="3"/>
  <c r="AV651" i="3" s="1"/>
  <c r="AU655" i="3"/>
  <c r="AV655" i="3" s="1"/>
  <c r="AU671" i="3"/>
  <c r="AV671" i="3" s="1"/>
  <c r="AU674" i="3"/>
  <c r="AV674" i="3" s="1"/>
  <c r="AU658" i="3"/>
  <c r="AV658" i="3" s="1"/>
  <c r="AU660" i="3"/>
  <c r="AV660" i="3" s="1"/>
  <c r="AU656" i="3"/>
  <c r="AV656" i="3" s="1"/>
  <c r="AO906" i="3"/>
  <c r="AA996" i="3"/>
  <c r="AA1000" i="3"/>
  <c r="I21" i="7"/>
  <c r="I30" i="7" s="1"/>
  <c r="E7" i="7"/>
  <c r="G6" i="7"/>
  <c r="K8" i="7"/>
  <c r="I9" i="7"/>
  <c r="K21" i="7"/>
  <c r="K30" i="7" s="1"/>
  <c r="M14" i="7"/>
  <c r="B97" i="11"/>
  <c r="B106" i="11" s="1"/>
  <c r="H63" i="13"/>
  <c r="T105" i="4"/>
  <c r="H96" i="13"/>
  <c r="B96" i="13"/>
  <c r="C105" i="4"/>
  <c r="B96" i="4"/>
  <c r="M937" i="3" l="1"/>
  <c r="M923" i="3"/>
  <c r="S105" i="4"/>
  <c r="S107" i="4" s="1"/>
  <c r="E107" i="13" s="1"/>
  <c r="AU675" i="3"/>
  <c r="C97" i="11"/>
  <c r="D97" i="11" s="1"/>
  <c r="Z798" i="3"/>
  <c r="V951" i="3"/>
  <c r="AD951" i="3" s="1"/>
  <c r="AD953" i="3" s="1"/>
  <c r="E10" i="7"/>
  <c r="E32" i="7" s="1"/>
  <c r="E40" i="7" s="1"/>
  <c r="E43" i="7" s="1"/>
  <c r="G4" i="7"/>
  <c r="G5" i="7" s="1"/>
  <c r="AV650" i="3"/>
  <c r="AV675" i="3" s="1"/>
  <c r="AD734" i="3" s="1"/>
  <c r="M21" i="7"/>
  <c r="M30" i="7" s="1"/>
  <c r="O14" i="7"/>
  <c r="M8" i="7"/>
  <c r="K9" i="7"/>
  <c r="G7" i="7"/>
  <c r="I6" i="7"/>
  <c r="T107" i="4"/>
  <c r="H107" i="13" s="1"/>
  <c r="AD11" i="15" s="1"/>
  <c r="AD23" i="15" s="1"/>
  <c r="AD26" i="15" s="1"/>
  <c r="AD28" i="15" s="1"/>
  <c r="H105" i="13"/>
  <c r="AC442" i="3"/>
  <c r="B105" i="13"/>
  <c r="B105" i="4"/>
  <c r="E105" i="13" l="1"/>
  <c r="AD996" i="3"/>
  <c r="AD1000" i="3"/>
  <c r="C106" i="11"/>
  <c r="D106" i="11" s="1"/>
  <c r="B1014" i="3"/>
  <c r="V952" i="3"/>
  <c r="G10" i="7"/>
  <c r="G32" i="7" s="1"/>
  <c r="G44" i="7" s="1"/>
  <c r="E44" i="7"/>
  <c r="I4" i="7"/>
  <c r="I5" i="7" s="1"/>
  <c r="I7" i="7"/>
  <c r="K6" i="7"/>
  <c r="M9" i="7"/>
  <c r="O8" i="7"/>
  <c r="O21" i="7"/>
  <c r="O30" i="7" s="1"/>
  <c r="Q14" i="7"/>
  <c r="E54" i="7"/>
  <c r="E42" i="7"/>
  <c r="AC443" i="3"/>
  <c r="T11" i="15"/>
  <c r="T23" i="15" s="1"/>
  <c r="AC441" i="3"/>
  <c r="AB47" i="15"/>
  <c r="AB49" i="15" s="1"/>
  <c r="E59" i="7" l="1"/>
  <c r="AD1004" i="3"/>
  <c r="T24" i="15" s="1"/>
  <c r="AD38" i="15" s="1"/>
  <c r="AD40" i="15" s="1"/>
  <c r="G40" i="7"/>
  <c r="G54" i="7" s="1"/>
  <c r="K4" i="7"/>
  <c r="M4" i="7" s="1"/>
  <c r="M5" i="7" s="1"/>
  <c r="I10" i="7"/>
  <c r="I32" i="7" s="1"/>
  <c r="I44" i="7" s="1"/>
  <c r="Q21" i="7"/>
  <c r="Q30" i="7" s="1"/>
  <c r="S14" i="7"/>
  <c r="M6" i="7"/>
  <c r="K7" i="7"/>
  <c r="O9" i="7"/>
  <c r="Q8" i="7"/>
  <c r="Y68" i="15"/>
  <c r="T26" i="15"/>
  <c r="T28" i="15" s="1"/>
  <c r="T29" i="15" s="1"/>
  <c r="AB54" i="15"/>
  <c r="AB55" i="15" s="1"/>
  <c r="G59" i="7" l="1"/>
  <c r="G42" i="7"/>
  <c r="G43" i="7"/>
  <c r="O4" i="7"/>
  <c r="O5" i="7" s="1"/>
  <c r="K5" i="7"/>
  <c r="K10" i="7" s="1"/>
  <c r="K32" i="7" s="1"/>
  <c r="K40" i="7" s="1"/>
  <c r="I40" i="7"/>
  <c r="I42" i="7" s="1"/>
  <c r="Y38" i="15"/>
  <c r="Y40" i="15" s="1"/>
  <c r="Y41" i="15" s="1"/>
  <c r="AB56" i="15" s="1"/>
  <c r="U14" i="7"/>
  <c r="S21" i="7"/>
  <c r="S30" i="7" s="1"/>
  <c r="Q9" i="7"/>
  <c r="S8" i="7"/>
  <c r="O6" i="7"/>
  <c r="M7" i="7"/>
  <c r="M10" i="7" s="1"/>
  <c r="M32" i="7" s="1"/>
  <c r="AB57" i="15" l="1"/>
  <c r="AB59" i="15" s="1"/>
  <c r="AB76" i="15" s="1"/>
  <c r="AB77" i="15" s="1"/>
  <c r="AB87" i="15" s="1"/>
  <c r="M26" i="3"/>
  <c r="I54" i="7"/>
  <c r="I43" i="7"/>
  <c r="Q4" i="7"/>
  <c r="S4" i="7" s="1"/>
  <c r="K44" i="7"/>
  <c r="M40" i="7"/>
  <c r="M44" i="7"/>
  <c r="S9" i="7"/>
  <c r="U8" i="7"/>
  <c r="U21" i="7"/>
  <c r="U30" i="7" s="1"/>
  <c r="W14" i="7"/>
  <c r="K43" i="7"/>
  <c r="K42" i="7"/>
  <c r="K54" i="7"/>
  <c r="O7" i="7"/>
  <c r="O10" i="7" s="1"/>
  <c r="O32" i="7" s="1"/>
  <c r="Q6" i="7"/>
  <c r="I59" i="7" l="1"/>
  <c r="K59" i="7"/>
  <c r="M27" i="3"/>
  <c r="P204" i="3" s="1"/>
  <c r="P203" i="3" s="1"/>
  <c r="AB86" i="15"/>
  <c r="AB78" i="15"/>
  <c r="AB80" i="15" s="1"/>
  <c r="J81" i="15" s="1"/>
  <c r="Q5" i="7"/>
  <c r="O40" i="7"/>
  <c r="O44" i="7"/>
  <c r="W21" i="7"/>
  <c r="W30" i="7" s="1"/>
  <c r="Y14" i="7"/>
  <c r="W8" i="7"/>
  <c r="U9" i="7"/>
  <c r="M43" i="7"/>
  <c r="M42" i="7"/>
  <c r="M54" i="7"/>
  <c r="U4" i="7"/>
  <c r="S5" i="7"/>
  <c r="Q7" i="7"/>
  <c r="S6" i="7"/>
  <c r="Q10" i="7" l="1"/>
  <c r="Q32" i="7" s="1"/>
  <c r="Q44" i="7" s="1"/>
  <c r="W4" i="7"/>
  <c r="U5" i="7"/>
  <c r="Y8" i="7"/>
  <c r="W9" i="7"/>
  <c r="Y21" i="7"/>
  <c r="Y30" i="7" s="1"/>
  <c r="AA14" i="7"/>
  <c r="S7" i="7"/>
  <c r="S10" i="7" s="1"/>
  <c r="S32" i="7" s="1"/>
  <c r="U6" i="7"/>
  <c r="O54" i="7"/>
  <c r="O42" i="7"/>
  <c r="O43" i="7"/>
  <c r="Q40" i="7" l="1"/>
  <c r="Q42" i="7" s="1"/>
  <c r="S40" i="7"/>
  <c r="S44" i="7"/>
  <c r="W6" i="7"/>
  <c r="U7" i="7"/>
  <c r="U10" i="7" s="1"/>
  <c r="U32" i="7" s="1"/>
  <c r="Y4" i="7"/>
  <c r="W5" i="7"/>
  <c r="AA21" i="7"/>
  <c r="AA30" i="7" s="1"/>
  <c r="AC14" i="7"/>
  <c r="Y9" i="7"/>
  <c r="AA8" i="7"/>
  <c r="Q54" i="7" l="1"/>
  <c r="Q43" i="7"/>
  <c r="U40" i="7"/>
  <c r="U44" i="7"/>
  <c r="AE14" i="7"/>
  <c r="AC21" i="7"/>
  <c r="AC30" i="7" s="1"/>
  <c r="W7" i="7"/>
  <c r="W10" i="7" s="1"/>
  <c r="W32" i="7" s="1"/>
  <c r="Y6" i="7"/>
  <c r="AA4" i="7"/>
  <c r="Y5" i="7"/>
  <c r="AA9" i="7"/>
  <c r="AC8" i="7"/>
  <c r="S54" i="7"/>
  <c r="S43" i="7"/>
  <c r="S42" i="7"/>
  <c r="AA6" i="7" l="1"/>
  <c r="Y7" i="7"/>
  <c r="Y10" i="7" s="1"/>
  <c r="Y32" i="7" s="1"/>
  <c r="AE8" i="7"/>
  <c r="AC9" i="7"/>
  <c r="AC4" i="7"/>
  <c r="AA5" i="7"/>
  <c r="W44" i="7"/>
  <c r="W40" i="7"/>
  <c r="AG14" i="7"/>
  <c r="AG21" i="7" s="1"/>
  <c r="AG30" i="7" s="1"/>
  <c r="AE21" i="7"/>
  <c r="AE30" i="7" s="1"/>
  <c r="U43" i="7"/>
  <c r="U42" i="7"/>
  <c r="U54" i="7"/>
  <c r="W42" i="7" l="1"/>
  <c r="W54" i="7"/>
  <c r="W43" i="7"/>
  <c r="Y40" i="7"/>
  <c r="Y44" i="7"/>
  <c r="AE4" i="7"/>
  <c r="AC5" i="7"/>
  <c r="AE9" i="7"/>
  <c r="AG8" i="7"/>
  <c r="AG9" i="7" s="1"/>
  <c r="AA7" i="7"/>
  <c r="AA10" i="7" s="1"/>
  <c r="AA32" i="7" s="1"/>
  <c r="AC6" i="7"/>
  <c r="AA44" i="7" l="1"/>
  <c r="AA40" i="7"/>
  <c r="AE5" i="7"/>
  <c r="AG4" i="7"/>
  <c r="Y43" i="7"/>
  <c r="Y42" i="7"/>
  <c r="Y54" i="7"/>
  <c r="AC7" i="7"/>
  <c r="AC10" i="7" s="1"/>
  <c r="AC32" i="7" s="1"/>
  <c r="AE6" i="7"/>
  <c r="AE7" i="7" l="1"/>
  <c r="AE10" i="7" s="1"/>
  <c r="AE32" i="7" s="1"/>
  <c r="AG6" i="7"/>
  <c r="AG7" i="7" s="1"/>
  <c r="AC40" i="7"/>
  <c r="AC44" i="7"/>
  <c r="AG5" i="7"/>
  <c r="AA42" i="7"/>
  <c r="AA43" i="7"/>
  <c r="AA54" i="7"/>
  <c r="AG10" i="7" l="1"/>
  <c r="AG32" i="7" s="1"/>
  <c r="AG44" i="7" s="1"/>
  <c r="AE44" i="7"/>
  <c r="AE40" i="7"/>
  <c r="AC42" i="7"/>
  <c r="AC54" i="7"/>
  <c r="AC43" i="7"/>
  <c r="AG40" i="7" l="1"/>
  <c r="AG42" i="7" s="1"/>
  <c r="AE54" i="7"/>
  <c r="AE42" i="7"/>
  <c r="AE43" i="7"/>
  <c r="AG54" i="7" l="1"/>
  <c r="AG43" i="7"/>
  <c r="M59" i="7" l="1"/>
</calcChain>
</file>

<file path=xl/comments1.xml><?xml version="1.0" encoding="utf-8"?>
<comments xmlns="http://schemas.openxmlformats.org/spreadsheetml/2006/main">
  <authors>
    <author>SooHoo, D</author>
  </authors>
  <commentList>
    <comment ref="E367" authorId="0" shapeId="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authors>
    <author>Chen, Zhuo</author>
    <author>State Treasurer's Office</author>
  </authors>
  <commentList>
    <comment ref="Z789" authorId="0" shapeId="0">
      <text>
        <r>
          <rPr>
            <sz val="9"/>
            <color indexed="81"/>
            <rFont val="Tahoma"/>
            <family val="2"/>
          </rPr>
          <t xml:space="preserve">Complete the Subsidy Contract Calculation tab, the annual rental subsidy overhang amount will automatically populate
</t>
        </r>
      </text>
    </comment>
    <comment ref="L947" authorId="1" shapeId="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authors>
    <author>State Treasurer's Office</author>
    <author>Chen, Zhuo</author>
    <author>Ferguson, Gina</author>
  </authors>
  <commentList>
    <comment ref="B4" authorId="0" shapeId="0">
      <text>
        <r>
          <rPr>
            <sz val="9"/>
            <color indexed="81"/>
            <rFont val="Tahoma"/>
            <family val="2"/>
          </rPr>
          <t xml:space="preserve">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B16" authorId="2" shapeId="0">
      <text>
        <r>
          <rPr>
            <sz val="9"/>
            <color indexed="81"/>
            <rFont val="Tahoma"/>
            <family val="2"/>
          </rPr>
          <t>minimum $15,000 in hard construction costs per unit.</t>
        </r>
      </text>
    </comment>
    <comment ref="B26" authorId="0" shapeId="0">
      <text>
        <r>
          <rPr>
            <sz val="9"/>
            <color indexed="81"/>
            <rFont val="Tahoma"/>
            <family val="2"/>
          </rPr>
          <t xml:space="preserve">Relocation costs should correlate to the costs approved by either the local agency or federal agency. 
</t>
        </r>
      </text>
    </comment>
    <comment ref="A71" authorId="2" shapeId="0">
      <text>
        <r>
          <rPr>
            <sz val="9"/>
            <color indexed="81"/>
            <rFont val="Tahoma"/>
            <family val="2"/>
          </rPr>
          <t>For projects subject to a TCAC Capital Needs Covenant</t>
        </r>
      </text>
    </comment>
    <comment ref="A72" authorId="2" shapeId="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text>
        <r>
          <rPr>
            <sz val="9"/>
            <color indexed="81"/>
            <rFont val="Tahoma"/>
            <family val="2"/>
          </rPr>
          <t xml:space="preserve">Any project fees paid as brokerage to a related party are part of developer fee.
</t>
        </r>
      </text>
    </comment>
    <comment ref="B102" authorId="0" shapeId="0">
      <text>
        <r>
          <rPr>
            <sz val="9"/>
            <color indexed="81"/>
            <rFont val="Tahoma"/>
            <family val="2"/>
          </rPr>
          <t xml:space="preserve">Any construction management oversight paid to developer or related party are part of developer fees.
</t>
        </r>
      </text>
    </comment>
    <comment ref="S104" authorId="0" shapeId="0">
      <text>
        <r>
          <rPr>
            <sz val="10"/>
            <color indexed="81"/>
            <rFont val="Arial"/>
            <family val="2"/>
          </rPr>
          <t>Cannot exceed 15% of cell S96.  See TCAC Reg. Section 10327(c)(2)(B) for deferral/equity contribution requirements.</t>
        </r>
      </text>
    </comment>
    <comment ref="T104" authorId="0" shapeId="0">
      <text>
        <r>
          <rPr>
            <sz val="10"/>
            <color indexed="81"/>
            <rFont val="Arial"/>
            <family val="2"/>
          </rPr>
          <t>Acquisition Credits cannot exceed 5% of cell T96 (or 15% if regulatory requirements are met). See TCAC Reg. Section 10327(c)(2)(B) for deferral/equity contribution requirements.</t>
        </r>
        <r>
          <rPr>
            <sz val="9"/>
            <color indexed="81"/>
            <rFont val="Tahoma"/>
            <family val="2"/>
          </rPr>
          <t xml:space="preserve">
</t>
        </r>
      </text>
    </comment>
  </commentList>
</comments>
</file>

<file path=xl/comments4.xml><?xml version="1.0" encoding="utf-8"?>
<comments xmlns="http://schemas.openxmlformats.org/spreadsheetml/2006/main">
  <authors>
    <author>Chen, Zhuo</author>
    <author>*DS</author>
    <author>State Treasurer's Office</author>
  </authors>
  <commentList>
    <comment ref="S21" authorId="0" shapeId="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text>
        <r>
          <rPr>
            <sz val="9"/>
            <color indexed="81"/>
            <rFont val="Tahoma"/>
            <family val="2"/>
          </rPr>
          <t xml:space="preserve">The Total Requested Unadjusted Eligible Basis must not exceed the Total Adjusted Threshold Basis Limit.
</t>
        </r>
      </text>
    </comment>
    <comment ref="B24" authorId="1" shapeId="0">
      <text>
        <r>
          <rPr>
            <sz val="9"/>
            <color indexed="81"/>
            <rFont val="Tahoma"/>
            <family val="2"/>
          </rPr>
          <t>The Total Requested Unadjusted Eligible Basis must not exceed the Total Adjusted Threshold Basis Limit.</t>
        </r>
      </text>
    </comment>
    <comment ref="T25" authorId="2" shapeId="0">
      <text>
        <r>
          <rPr>
            <sz val="10"/>
            <rFont val="Arial"/>
            <family val="2"/>
          </rPr>
          <t>130% adjustment only for sites located in a DDA/QCT.</t>
        </r>
      </text>
    </comment>
    <comment ref="Y25" authorId="2" shapeId="0">
      <text>
        <r>
          <rPr>
            <sz val="10"/>
            <rFont val="Arial"/>
            <family val="2"/>
          </rPr>
          <t>No 130% adjustment for sites not located in DDA or QCT</t>
        </r>
      </text>
    </comment>
  </commentList>
</comments>
</file>

<file path=xl/sharedStrings.xml><?xml version="1.0" encoding="utf-8"?>
<sst xmlns="http://schemas.openxmlformats.org/spreadsheetml/2006/main" count="3768" uniqueCount="1807">
  <si>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</si>
  <si>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</si>
  <si>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</si>
  <si>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</si>
  <si>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</si>
  <si>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</si>
  <si>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</si>
  <si>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</si>
  <si>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</si>
  <si>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</si>
  <si>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</si>
  <si>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</si>
  <si>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</si>
  <si>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</si>
  <si>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</si>
  <si>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</si>
  <si>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</si>
  <si>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Annual Debt Service</t>
  </si>
  <si>
    <t>Residual Receipts / Deferred Pymt.</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</si>
  <si>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</si>
  <si>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</si>
  <si>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</si>
  <si>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</si>
  <si>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</si>
  <si>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</si>
  <si>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</si>
  <si>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</si>
  <si>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</si>
  <si>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</si>
  <si>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</si>
  <si>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</si>
  <si>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</si>
  <si>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</si>
  <si>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</si>
  <si>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</si>
  <si>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</si>
  <si>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</si>
  <si>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</si>
  <si>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</si>
  <si>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</si>
  <si>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</si>
  <si>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</si>
  <si>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</si>
  <si>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</si>
  <si>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</si>
  <si>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</si>
  <si>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</si>
  <si>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</si>
  <si>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</si>
  <si>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</si>
  <si>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</si>
  <si>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</si>
  <si>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</si>
  <si>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</si>
  <si>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</si>
  <si>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</si>
  <si>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</si>
  <si>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</si>
  <si>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</si>
  <si>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</si>
  <si>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</si>
  <si>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</si>
  <si>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</si>
  <si>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</si>
  <si>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</si>
  <si>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</si>
  <si>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</si>
  <si>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</si>
  <si>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</si>
  <si>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</si>
  <si>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</si>
  <si>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</si>
  <si>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</si>
  <si>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</si>
  <si>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</si>
  <si>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</si>
  <si>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</si>
  <si>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</si>
  <si>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</si>
  <si>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</si>
  <si>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</si>
  <si>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</si>
  <si>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</si>
  <si>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</si>
  <si>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</si>
  <si>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</si>
  <si>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</si>
  <si>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</si>
  <si>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</si>
  <si>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</si>
  <si>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</si>
  <si>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</si>
  <si>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</si>
  <si>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</si>
  <si>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</si>
  <si>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</si>
  <si>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</si>
  <si>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</si>
  <si>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</si>
  <si>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</si>
  <si>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</si>
  <si>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</si>
  <si>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</si>
  <si>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</si>
  <si>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</si>
  <si>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</si>
  <si>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</si>
  <si>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</si>
  <si>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</si>
  <si>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</si>
  <si>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</si>
  <si>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</si>
  <si>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</si>
  <si>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</si>
  <si>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</si>
  <si>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</si>
  <si>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</si>
  <si>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</si>
  <si>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</si>
  <si>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</si>
  <si>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</si>
  <si>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</si>
  <si>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</si>
  <si>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</si>
  <si>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</si>
  <si>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</si>
  <si>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</si>
  <si>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</si>
  <si>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</si>
  <si>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</si>
  <si>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</si>
  <si>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</si>
  <si>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</si>
  <si>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</si>
  <si>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</si>
  <si>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</si>
  <si>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</si>
  <si>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</si>
  <si>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</si>
  <si>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</si>
  <si>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</si>
  <si>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</si>
  <si>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</si>
  <si>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</si>
  <si>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</si>
  <si>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</si>
  <si>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</si>
  <si>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</si>
  <si>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</si>
  <si>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</si>
  <si>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</si>
  <si>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</si>
  <si>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</si>
  <si>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</si>
  <si>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</si>
  <si>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</si>
  <si>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</si>
  <si>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</si>
  <si>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</si>
  <si>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</si>
  <si>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</si>
  <si>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</si>
  <si>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</si>
  <si>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</si>
  <si>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</si>
  <si>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</si>
  <si>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</si>
  <si>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</si>
  <si>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</si>
  <si>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</si>
  <si>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</si>
  <si>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</si>
  <si>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</si>
  <si>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</si>
  <si>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</si>
  <si>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</si>
  <si>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</si>
  <si>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</si>
  <si>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LEGAL FEES</t>
  </si>
  <si>
    <t>Lender Legal Paid by Applicant</t>
  </si>
  <si>
    <t>a</t>
  </si>
  <si>
    <t>b</t>
  </si>
  <si>
    <t>d</t>
  </si>
  <si>
    <t>e</t>
  </si>
  <si>
    <t>f</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</si>
  <si>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</si>
  <si>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</si>
  <si>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</si>
  <si>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</si>
  <si>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</si>
  <si>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</si>
  <si>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</si>
  <si>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</si>
  <si>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</si>
  <si>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</si>
  <si>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</si>
  <si>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</si>
  <si>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</si>
  <si>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</si>
  <si>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</si>
  <si>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</si>
  <si>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</si>
  <si>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</si>
  <si>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</si>
  <si>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</si>
  <si>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</si>
  <si>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</si>
  <si>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</si>
  <si>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</si>
  <si>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</si>
  <si>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</si>
  <si>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</si>
  <si>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</si>
  <si>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</si>
  <si>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</si>
  <si>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</si>
  <si>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</si>
  <si>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</si>
  <si>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</si>
  <si>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</si>
  <si>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</si>
  <si>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</si>
  <si>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</si>
  <si>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</si>
  <si>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 xml:space="preserve">data collection purposes, and is not intended for threshold and competitive scoring use; </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</si>
  <si>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</si>
  <si>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</si>
  <si>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</si>
  <si>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</si>
  <si>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</si>
  <si>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</si>
  <si>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</si>
  <si>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</si>
  <si>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</si>
  <si>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</si>
  <si>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</si>
  <si>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</si>
  <si>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</si>
  <si>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</si>
  <si>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</si>
  <si>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</si>
  <si>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</si>
  <si>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</si>
  <si>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</si>
  <si>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</si>
  <si>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</si>
  <si>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</si>
  <si>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</si>
  <si>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</si>
  <si>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</si>
  <si>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</si>
  <si>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</si>
  <si>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</si>
  <si>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</si>
  <si>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</si>
  <si>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</si>
  <si>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</si>
  <si>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</si>
  <si>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</si>
  <si>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</si>
  <si>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</si>
  <si>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</si>
  <si>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</si>
  <si>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</si>
  <si>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r>
      <t xml:space="preserve">Completion of this section is required.  </t>
    </r>
    <r>
      <rPr>
        <b/>
        <sz val="10"/>
        <rFont val="Arial"/>
        <family val="2"/>
      </rPr>
      <t>The information requested in this section is for national</t>
    </r>
  </si>
  <si>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</si>
  <si>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</si>
  <si>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</si>
  <si>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</si>
  <si>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</si>
  <si>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</si>
  <si>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</si>
  <si>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</si>
  <si>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</si>
  <si>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</si>
  <si>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</si>
  <si>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</si>
  <si>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</si>
  <si>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</si>
  <si>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</si>
  <si>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</si>
  <si>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</si>
  <si>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</si>
  <si>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</si>
  <si>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</si>
  <si>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</si>
  <si>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</si>
  <si>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</si>
  <si>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</si>
  <si>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</si>
  <si>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</si>
  <si>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</si>
  <si>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</si>
  <si>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</si>
  <si>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</si>
  <si>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</si>
  <si>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</si>
  <si>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</si>
  <si>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c</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</si>
  <si>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</si>
  <si>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</si>
  <si>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</si>
  <si>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</si>
  <si>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</si>
  <si>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</si>
  <si>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</si>
  <si>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</si>
  <si>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</si>
  <si>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</si>
  <si>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</si>
  <si>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</si>
  <si>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</si>
  <si>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</si>
  <si>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</si>
  <si>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</si>
  <si>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</si>
  <si>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</si>
  <si>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</si>
  <si>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</si>
  <si>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</si>
  <si>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</si>
  <si>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</si>
  <si>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g</t>
  </si>
  <si>
    <t>h</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</si>
  <si>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</si>
  <si>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</si>
  <si>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</si>
  <si>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</si>
  <si>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</si>
  <si>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</si>
  <si>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</si>
  <si>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</si>
  <si>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</si>
  <si>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</si>
  <si>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</si>
  <si>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</si>
  <si>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</si>
  <si>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</si>
  <si>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</si>
  <si>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</si>
  <si>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</si>
  <si>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</si>
  <si>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</si>
  <si>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</si>
  <si>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</si>
  <si>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</si>
  <si>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r>
      <t xml:space="preserve">Term </t>
    </r>
    <r>
      <rPr>
        <sz val="8"/>
        <rFont val="Arial"/>
        <family val="2"/>
      </rPr>
      <t>(months)</t>
    </r>
  </si>
  <si>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</si>
  <si>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</si>
  <si>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</si>
  <si>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</si>
  <si>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</si>
  <si>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</si>
  <si>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</si>
  <si>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</si>
  <si>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</si>
  <si>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</si>
  <si>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</si>
  <si>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</si>
  <si>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</si>
  <si>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</si>
  <si>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</si>
  <si>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</si>
  <si>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</si>
  <si>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</si>
  <si>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</si>
  <si>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</si>
  <si>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</si>
  <si>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</si>
  <si>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</si>
  <si>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</si>
  <si>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</si>
  <si>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</si>
  <si>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</si>
  <si>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</si>
  <si>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</si>
  <si>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</si>
  <si>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</si>
  <si>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</si>
  <si>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</si>
  <si>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</si>
  <si>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</si>
  <si>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</si>
  <si>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</si>
  <si>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</si>
  <si>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</si>
  <si>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</si>
  <si>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</si>
  <si>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</si>
  <si>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</si>
  <si>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</si>
  <si>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</si>
  <si>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</si>
  <si>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</si>
  <si>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</si>
  <si>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</si>
  <si>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</si>
  <si>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</si>
  <si>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</si>
  <si>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</si>
  <si>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</si>
  <si>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</si>
  <si>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</si>
  <si>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</si>
  <si>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</si>
  <si>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</si>
  <si>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</si>
  <si>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</si>
  <si>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</si>
  <si>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</si>
  <si>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</si>
  <si>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</si>
  <si>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</si>
  <si>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</si>
  <si>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</si>
  <si>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</si>
  <si>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</si>
  <si>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</si>
  <si>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</si>
  <si>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</si>
  <si>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</si>
  <si>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</si>
  <si>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</si>
  <si>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</si>
  <si>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</si>
  <si>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</si>
  <si>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</si>
  <si>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</si>
  <si>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</si>
  <si>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</si>
  <si>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</si>
  <si>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</si>
  <si>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</si>
  <si>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</si>
  <si>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</si>
  <si>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</si>
  <si>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</si>
  <si>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</si>
  <si>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</si>
  <si>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</si>
  <si>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</si>
  <si>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</si>
  <si>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</si>
  <si>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</si>
  <si>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</si>
  <si>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</si>
  <si>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</si>
  <si>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</si>
  <si>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</si>
  <si>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</si>
  <si>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</si>
  <si>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</si>
  <si>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</si>
  <si>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</si>
  <si>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</si>
  <si>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</si>
  <si>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</si>
  <si>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</si>
  <si>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</si>
  <si>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</si>
  <si>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</si>
  <si>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</si>
  <si>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</si>
  <si>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</si>
  <si>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</si>
  <si>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</si>
  <si>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</si>
  <si>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</si>
  <si>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</si>
  <si>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</si>
  <si>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</si>
  <si>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</si>
  <si>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</si>
  <si>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</si>
  <si>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</si>
  <si>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</si>
  <si>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</si>
  <si>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</si>
  <si>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</si>
  <si>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</si>
  <si>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</si>
  <si>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</si>
  <si>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</si>
  <si>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</si>
  <si>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</si>
  <si>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</si>
  <si>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</si>
  <si>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</si>
  <si>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</si>
  <si>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</si>
  <si>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</si>
  <si>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</si>
  <si>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</si>
  <si>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</si>
  <si>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</si>
  <si>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</si>
  <si>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</si>
  <si>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</si>
  <si>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</si>
  <si>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</si>
  <si>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</si>
  <si>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</si>
  <si>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</si>
  <si>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</si>
  <si>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</si>
  <si>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</si>
  <si>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</si>
  <si>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</si>
  <si>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</si>
  <si>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</si>
  <si>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</si>
  <si>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</si>
  <si>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</si>
  <si>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</si>
  <si>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</si>
  <si>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</si>
  <si>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</si>
  <si>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</si>
  <si>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</si>
  <si>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</si>
  <si>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</si>
  <si>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</si>
  <si>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</si>
  <si>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</si>
  <si>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</si>
  <si>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</si>
  <si>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</si>
  <si>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</si>
  <si>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</si>
  <si>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</si>
  <si>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</si>
  <si>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</si>
  <si>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</si>
  <si>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</si>
  <si>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</si>
  <si>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</si>
  <si>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</si>
  <si>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</si>
  <si>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</si>
  <si>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</si>
  <si>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</si>
  <si>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</si>
  <si>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</si>
  <si>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</si>
  <si>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</si>
  <si>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</si>
  <si>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</si>
  <si>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</si>
  <si>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</si>
  <si>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</si>
  <si>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</si>
  <si>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</si>
  <si>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</si>
  <si>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</si>
  <si>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</si>
  <si>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</si>
  <si>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</si>
  <si>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</si>
  <si>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</si>
  <si>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</si>
  <si>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</si>
  <si>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</si>
  <si>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</si>
  <si>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</si>
  <si>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</si>
  <si>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</si>
  <si>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</si>
  <si>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</si>
  <si>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</si>
  <si>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</si>
  <si>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</si>
  <si>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</si>
  <si>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</si>
  <si>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</si>
  <si>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</si>
  <si>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</si>
  <si>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</si>
  <si>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</si>
  <si>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</si>
  <si>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</si>
  <si>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</si>
  <si>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</si>
  <si>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</si>
  <si>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</si>
  <si>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</si>
  <si>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</si>
  <si>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</si>
  <si>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</si>
  <si>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</si>
  <si>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</si>
  <si>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</si>
  <si>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</si>
  <si>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</si>
  <si>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</si>
  <si>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</si>
  <si>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</si>
  <si>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</si>
  <si>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</si>
  <si>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</si>
  <si>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If yes, will demolition of an existing structure be involved?</t>
  </si>
  <si>
    <t>If yes, will relocation of existing tenants be involved?</t>
  </si>
  <si>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</si>
  <si>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</si>
  <si>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</si>
  <si>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</si>
  <si>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</si>
  <si>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</si>
  <si>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</si>
  <si>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</si>
  <si>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</si>
  <si>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</si>
  <si>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</si>
  <si>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</si>
  <si>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</si>
  <si>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</si>
  <si>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</si>
  <si>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</si>
  <si>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</si>
  <si>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</si>
  <si>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</si>
  <si>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</si>
  <si>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</si>
  <si>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</si>
  <si>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</si>
  <si>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</si>
  <si>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</si>
  <si>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</si>
  <si>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</si>
  <si>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</si>
  <si>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</si>
  <si>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</si>
  <si>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</si>
  <si>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</si>
  <si>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</si>
  <si>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</si>
  <si>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</si>
  <si>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</si>
  <si>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</si>
  <si>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</si>
  <si>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</si>
  <si>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</si>
  <si>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</si>
  <si>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</si>
  <si>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</si>
  <si>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</si>
  <si>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</si>
  <si>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</si>
  <si>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</si>
  <si>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</si>
  <si>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</si>
  <si>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</si>
  <si>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</si>
  <si>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</si>
  <si>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</si>
  <si>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</si>
  <si>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</si>
  <si>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</si>
  <si>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</si>
  <si>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</si>
  <si>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</si>
  <si>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</si>
  <si>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</si>
  <si>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</si>
  <si>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</si>
  <si>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</si>
  <si>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</si>
  <si>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</si>
  <si>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</si>
  <si>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</si>
  <si>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</si>
  <si>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</si>
  <si>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</si>
  <si>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</si>
  <si>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</si>
  <si>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</si>
  <si>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</si>
  <si>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</si>
  <si>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</si>
  <si>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</si>
  <si>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</si>
  <si>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</si>
  <si>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</si>
  <si>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</si>
  <si>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</si>
  <si>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</si>
  <si>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</si>
  <si>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</si>
  <si>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</si>
  <si>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</si>
  <si>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</si>
  <si>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</si>
  <si>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</si>
  <si>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</si>
  <si>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</si>
  <si>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</si>
  <si>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</si>
  <si>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</si>
  <si>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</si>
  <si>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</si>
  <si>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</si>
  <si>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</si>
  <si>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</si>
  <si>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</si>
  <si>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</si>
  <si>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(j)</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</si>
  <si>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</si>
  <si>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</si>
  <si>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</si>
  <si>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</si>
  <si>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</si>
  <si>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</si>
  <si>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</si>
  <si>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</si>
  <si>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</si>
  <si>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</si>
  <si>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</si>
  <si>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</si>
  <si>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</si>
  <si>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</si>
  <si>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</si>
  <si>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</si>
  <si>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</si>
  <si>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</si>
  <si>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</si>
  <si>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</si>
  <si>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</si>
  <si>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</si>
  <si>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</si>
  <si>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</si>
  <si>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</si>
  <si>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</si>
  <si>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</si>
  <si>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</si>
  <si>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</si>
  <si>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</si>
  <si>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</si>
  <si>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</si>
  <si>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</si>
  <si>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</si>
  <si>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</si>
  <si>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</si>
  <si>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</si>
  <si>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</si>
  <si>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</si>
  <si>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</si>
  <si>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</si>
  <si>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</si>
  <si>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however, the completed table should be consistent with information provided in the application and</t>
  </si>
  <si>
    <t>attachments.</t>
  </si>
  <si>
    <t>Indicate the number of units anticipated for the following populations:</t>
  </si>
  <si>
    <t>Homeless/formerly homeless</t>
  </si>
  <si>
    <t>Transitional housing</t>
  </si>
  <si>
    <t>Persons with physical, mental, development disabilities</t>
  </si>
  <si>
    <t>Persons with HIV/AIDS</t>
  </si>
  <si>
    <t>Farmworker</t>
  </si>
  <si>
    <t>For 4% federal applications only:</t>
  </si>
  <si>
    <t>Rural area consistent with TCAC methodology</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</si>
  <si>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</si>
  <si>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</si>
  <si>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</si>
  <si>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</si>
  <si>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</si>
  <si>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</si>
  <si>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</si>
  <si>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</si>
  <si>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</si>
  <si>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</si>
  <si>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</si>
  <si>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</si>
  <si>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</si>
  <si>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</si>
  <si>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</si>
  <si>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</si>
  <si>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</si>
  <si>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</si>
  <si>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</si>
  <si>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</si>
  <si>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</si>
  <si>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</si>
  <si>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</si>
  <si>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</si>
  <si>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</si>
  <si>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</si>
  <si>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</si>
  <si>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</si>
  <si>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</si>
  <si>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</si>
  <si>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</si>
  <si>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</si>
  <si>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</si>
  <si>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</si>
  <si>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</si>
  <si>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</si>
  <si>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</si>
  <si>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</si>
  <si>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</si>
  <si>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</si>
  <si>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</si>
  <si>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</si>
  <si>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</si>
  <si>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</si>
  <si>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</si>
  <si>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</si>
  <si>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</si>
  <si>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</si>
  <si>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</si>
  <si>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</si>
  <si>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</si>
  <si>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</si>
  <si>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</si>
  <si>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</si>
  <si>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</si>
  <si>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</si>
  <si>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</si>
  <si>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</si>
  <si>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</si>
  <si>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</si>
  <si>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</si>
  <si>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</si>
  <si>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</si>
  <si>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</si>
  <si>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</si>
  <si>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</si>
  <si>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</si>
  <si>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</si>
  <si>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</si>
  <si>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</si>
  <si>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</si>
  <si>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</si>
  <si>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</si>
  <si>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</si>
  <si>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</si>
  <si>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</si>
  <si>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</si>
  <si>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</si>
  <si>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</si>
  <si>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</si>
  <si>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</si>
  <si>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</si>
  <si>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</si>
  <si>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</si>
  <si>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</si>
  <si>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</si>
  <si>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</si>
  <si>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</si>
  <si>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</si>
  <si>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</si>
  <si>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</si>
  <si>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</si>
  <si>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</si>
  <si>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</si>
  <si>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</si>
  <si>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</si>
  <si>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</si>
  <si>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</si>
  <si>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</si>
  <si>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</si>
  <si>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Consultant/Processing Agent</t>
  </si>
  <si>
    <t>Project Administration</t>
  </si>
  <si>
    <t>Broker Fees Paid  to a Related Party</t>
  </si>
  <si>
    <t>Const. Oversight by Developer</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</si>
  <si>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</si>
  <si>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</si>
  <si>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</si>
  <si>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</si>
  <si>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</si>
  <si>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</si>
  <si>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</si>
  <si>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</si>
  <si>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</si>
  <si>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</si>
  <si>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</si>
  <si>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</si>
  <si>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</si>
  <si>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</si>
  <si>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</si>
  <si>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</si>
  <si>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</si>
  <si>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</si>
  <si>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</si>
  <si>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</si>
  <si>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</si>
  <si>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</si>
  <si>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</si>
  <si>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</si>
  <si>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</si>
  <si>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</si>
  <si>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</si>
  <si>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</si>
  <si>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</si>
  <si>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</si>
  <si>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</si>
  <si>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</si>
  <si>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</si>
  <si>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</si>
  <si>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</si>
  <si>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</si>
  <si>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</si>
  <si>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</si>
  <si>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</si>
  <si>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</si>
  <si>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</si>
  <si>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</si>
  <si>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</si>
  <si>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</si>
  <si>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</si>
  <si>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</si>
  <si>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</si>
  <si>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</si>
  <si>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</si>
  <si>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</si>
  <si>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</si>
  <si>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</si>
  <si>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</si>
  <si>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</si>
  <si>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</si>
  <si>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</si>
  <si>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</si>
  <si>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</si>
  <si>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</si>
  <si>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</si>
  <si>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</si>
  <si>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</si>
  <si>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</si>
  <si>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</si>
  <si>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</si>
  <si>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</si>
  <si>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</si>
  <si>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</si>
  <si>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</si>
  <si>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</si>
  <si>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</si>
  <si>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</si>
  <si>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</si>
  <si>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</si>
  <si>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</si>
  <si>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</si>
  <si>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</si>
  <si>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</si>
  <si>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</si>
  <si>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</si>
  <si>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</si>
  <si>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</si>
  <si>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</si>
  <si>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</si>
  <si>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</si>
  <si>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 xml:space="preserve">*9% and 4% + state credit applications should include the cost of tenant internet service if requested in the Points System site amenity section. </t>
  </si>
  <si>
    <t>Total Revenue</t>
  </si>
  <si>
    <t>MUST PAY DEBT SERVICE</t>
  </si>
  <si>
    <t>Residual or Soft Debt Payments**</t>
  </si>
  <si>
    <t>OTHER FEES**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</si>
  <si>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</si>
  <si>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Total Eligible Basis per Unit</t>
  </si>
  <si>
    <t>Is this an Adaptive Reuse project?</t>
  </si>
  <si>
    <t>regulatory requirements (new construction or rehabilitation).</t>
  </si>
  <si>
    <t xml:space="preserve">If yes, please consult TCAC staff to determine the applicable </t>
  </si>
  <si>
    <t>(may include Adaptive Reuse)</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</si>
  <si>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</si>
  <si>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</si>
  <si>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</si>
  <si>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</si>
  <si>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</si>
  <si>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</si>
  <si>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</si>
  <si>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</si>
  <si>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</si>
  <si>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</si>
  <si>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</si>
  <si>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</si>
  <si>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</si>
  <si>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</si>
  <si>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</si>
  <si>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</si>
  <si>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</si>
  <si>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</si>
  <si>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</si>
  <si>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</si>
  <si>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</si>
  <si>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</si>
  <si>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</si>
  <si>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</si>
  <si>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</si>
  <si>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</si>
  <si>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</si>
  <si>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</si>
  <si>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</si>
  <si>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</si>
  <si>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</si>
  <si>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</si>
  <si>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</si>
  <si>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</si>
  <si>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</si>
  <si>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</si>
  <si>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</si>
  <si>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</si>
  <si>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</si>
  <si>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</si>
  <si>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</si>
  <si>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</si>
  <si>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</si>
  <si>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</si>
  <si>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</si>
  <si>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</si>
  <si>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</si>
  <si>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</si>
  <si>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</si>
  <si>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</si>
  <si>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</si>
  <si>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</si>
  <si>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(Note: Housing Type is used to establish operating expense minimums under regulation section 10327(g)(1))</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</si>
  <si>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</si>
  <si>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</si>
  <si>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</si>
  <si>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</si>
  <si>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</si>
  <si>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</si>
  <si>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</si>
  <si>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</si>
  <si>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</si>
  <si>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</si>
  <si>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</si>
  <si>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</si>
  <si>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</si>
  <si>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</si>
  <si>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</si>
  <si>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</si>
  <si>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</si>
  <si>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</si>
  <si>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</si>
  <si>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</si>
  <si>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</si>
  <si>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</si>
  <si>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</si>
  <si>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</si>
  <si>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</si>
  <si>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</si>
  <si>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</si>
  <si>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</si>
  <si>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</si>
  <si>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</si>
  <si>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</si>
  <si>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</si>
  <si>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</si>
  <si>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</si>
  <si>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</si>
  <si>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</si>
  <si>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</si>
  <si>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</si>
  <si>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</si>
  <si>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</si>
  <si>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</si>
  <si>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</si>
  <si>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</si>
  <si>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</si>
  <si>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</si>
  <si>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</si>
  <si>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</si>
  <si>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</si>
  <si>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</si>
  <si>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</si>
  <si>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</si>
  <si>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</si>
  <si>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</si>
  <si>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</si>
  <si>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</si>
  <si>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</si>
  <si>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</si>
  <si>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</si>
  <si>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</si>
  <si>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</si>
  <si>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</si>
  <si>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</si>
  <si>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</si>
  <si>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</si>
  <si>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</si>
  <si>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</si>
  <si>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</si>
  <si>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</si>
  <si>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</si>
  <si>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</si>
  <si>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</si>
  <si>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</si>
  <si>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</si>
  <si>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</si>
  <si>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</si>
  <si>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</si>
  <si>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</si>
  <si>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</si>
  <si>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</si>
  <si>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</si>
  <si>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Projects may employ full-time property management staff and provide an equivalent number of desk</t>
  </si>
  <si>
    <t>or security staff for the hours when the property management staff are not working.  See TCAC</t>
  </si>
  <si>
    <t>Regulation Section 10325(f)(7)(J) for details on the requirements for this option.</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</si>
  <si>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</si>
  <si>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</si>
  <si>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</si>
  <si>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</si>
  <si>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</si>
  <si>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</si>
  <si>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</si>
  <si>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</si>
  <si>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</si>
  <si>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</si>
  <si>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</si>
  <si>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</si>
  <si>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</si>
  <si>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</si>
  <si>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</si>
  <si>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</si>
  <si>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</si>
  <si>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</si>
  <si>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</si>
  <si>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</si>
  <si>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</si>
  <si>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</si>
  <si>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</si>
  <si>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</si>
  <si>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</si>
  <si>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</si>
  <si>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</si>
  <si>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 xml:space="preserve">TCAC Regulation Section 10326(g)(6) requires projects with at least 161 units to provide a second </t>
  </si>
  <si>
    <t>on-site manager's unit, with one additional for each 80 units beyond, up to 4 on-site manager units.</t>
  </si>
  <si>
    <t>consisting of 16 or more residential units.</t>
  </si>
  <si>
    <t xml:space="preserve">Scattered site projects of 16 or more units must have at least one manager unit at each site </t>
  </si>
  <si>
    <t>Required Capitalized Replacement Reserve</t>
  </si>
  <si>
    <t>Please select the project's geographic area:</t>
  </si>
  <si>
    <t>REQUESTING ONLY FEDERAL CREDITS OR WITH STATE FARMWORKER CREDITS</t>
  </si>
  <si>
    <t>SUBMIT THE APPLICATION WITH ATTACHMENTS TO TCAC AND</t>
  </si>
  <si>
    <t>First year of credit:</t>
  </si>
  <si>
    <t>Construction Oversight by Developer</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</si>
  <si>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</si>
  <si>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</si>
  <si>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</si>
  <si>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</si>
  <si>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</si>
  <si>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</si>
  <si>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</si>
  <si>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</si>
  <si>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</si>
  <si>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</si>
  <si>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</si>
  <si>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</si>
  <si>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</si>
  <si>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</si>
  <si>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</si>
  <si>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</si>
  <si>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</si>
  <si>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</si>
  <si>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</si>
  <si>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</si>
  <si>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</si>
  <si>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</si>
  <si>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</si>
  <si>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</si>
  <si>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</si>
  <si>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</si>
  <si>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</si>
  <si>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</si>
  <si>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</si>
  <si>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</si>
  <si>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</si>
  <si>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</si>
  <si>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</si>
  <si>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</si>
  <si>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</si>
  <si>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</si>
  <si>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</si>
  <si>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</si>
  <si>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</si>
  <si>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</si>
  <si>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</si>
  <si>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</si>
  <si>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</si>
  <si>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</si>
  <si>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</si>
  <si>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</si>
  <si>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</si>
  <si>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</si>
  <si>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</si>
  <si>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</si>
  <si>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</si>
  <si>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</si>
  <si>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</si>
  <si>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 xml:space="preserve">Federal tax credit factor must be at least $1.00 for self-syndication projects or at least $0.85 for all other projects.  </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</si>
  <si>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</si>
  <si>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</si>
  <si>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</si>
  <si>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</si>
  <si>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</si>
  <si>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</si>
  <si>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</si>
  <si>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</si>
  <si>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</si>
  <si>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</si>
  <si>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</si>
  <si>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</si>
  <si>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</si>
  <si>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</si>
  <si>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Non-Targeted</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</si>
  <si>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</si>
  <si>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</si>
  <si>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</si>
  <si>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</si>
  <si>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</si>
  <si>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</si>
  <si>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</si>
  <si>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</si>
  <si>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</si>
  <si>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</si>
  <si>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</si>
  <si>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</si>
  <si>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</si>
  <si>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</si>
  <si>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</si>
  <si>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</si>
  <si>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</si>
  <si>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</si>
  <si>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</si>
  <si>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</si>
  <si>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</si>
  <si>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</si>
  <si>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</si>
  <si>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</si>
  <si>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</si>
  <si>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</si>
  <si>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</si>
  <si>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</si>
  <si>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</si>
  <si>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</si>
  <si>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</si>
  <si>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</si>
  <si>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</si>
  <si>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</si>
  <si>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</si>
  <si>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</si>
  <si>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</si>
  <si>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</si>
  <si>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</si>
  <si>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</si>
  <si>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</si>
  <si>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</si>
  <si>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</si>
  <si>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</si>
  <si>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</si>
  <si>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</si>
  <si>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</si>
  <si>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</si>
  <si>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</si>
  <si>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</si>
  <si>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</si>
  <si>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</si>
  <si>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</si>
  <si>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</si>
  <si>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</si>
  <si>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</si>
  <si>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</si>
  <si>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</si>
  <si>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</si>
  <si>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</si>
  <si>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</si>
  <si>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</si>
  <si>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</si>
  <si>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</si>
  <si>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</si>
  <si>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</si>
  <si>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</si>
  <si>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</si>
  <si>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</si>
  <si>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</si>
  <si>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</si>
  <si>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</si>
  <si>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</si>
  <si>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</si>
  <si>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</si>
  <si>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</si>
  <si>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</si>
  <si>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</si>
  <si>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</si>
  <si>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</si>
  <si>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</si>
  <si>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</si>
  <si>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</si>
  <si>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</si>
  <si>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</si>
  <si>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</si>
  <si>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</si>
  <si>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</si>
  <si>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</si>
  <si>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</si>
  <si>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</si>
  <si>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</si>
  <si>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</si>
  <si>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</si>
  <si>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</si>
  <si>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</si>
  <si>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</si>
  <si>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</si>
  <si>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</si>
  <si>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</si>
  <si>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</si>
  <si>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</si>
  <si>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</si>
  <si>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</si>
  <si>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</si>
  <si>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</si>
  <si>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</si>
  <si>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</si>
  <si>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</si>
  <si>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</si>
  <si>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</si>
  <si>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</si>
  <si>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</si>
  <si>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</si>
  <si>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</si>
  <si>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</si>
  <si>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</si>
  <si>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</si>
  <si>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</si>
  <si>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</si>
  <si>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</si>
  <si>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</si>
  <si>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</si>
  <si>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</si>
  <si>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</si>
  <si>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</si>
  <si>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</si>
  <si>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</si>
  <si>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</si>
  <si>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</si>
  <si>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</si>
  <si>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</si>
  <si>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</si>
  <si>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</si>
  <si>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</si>
  <si>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</si>
  <si>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</si>
  <si>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</si>
  <si>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</si>
  <si>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</si>
  <si>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</si>
  <si>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</si>
  <si>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</si>
  <si>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</si>
  <si>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</si>
  <si>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</si>
  <si>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</si>
  <si>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</si>
  <si>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</si>
  <si>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</si>
  <si>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</si>
  <si>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</si>
  <si>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</si>
  <si>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</si>
  <si>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</si>
  <si>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</si>
  <si>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</si>
  <si>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</si>
  <si>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</si>
  <si>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</si>
  <si>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</si>
  <si>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</si>
  <si>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</si>
  <si>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</si>
  <si>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</si>
  <si>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</si>
  <si>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</si>
  <si>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</si>
  <si>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</si>
  <si>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</si>
  <si>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</si>
  <si>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</si>
  <si>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</si>
  <si>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</si>
  <si>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</si>
  <si>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</si>
  <si>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</si>
  <si>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</si>
  <si>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</si>
  <si>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</si>
  <si>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</si>
  <si>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</si>
  <si>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</si>
  <si>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</si>
  <si>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</si>
  <si>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</si>
  <si>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</si>
  <si>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</si>
  <si>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</si>
  <si>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</si>
  <si>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</si>
  <si>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</si>
  <si>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</si>
  <si>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</si>
  <si>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</si>
  <si>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</si>
  <si>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</si>
  <si>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</si>
  <si>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</si>
  <si>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</si>
  <si>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</si>
  <si>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</si>
  <si>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</si>
  <si>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</si>
  <si>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</si>
  <si>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</si>
  <si>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</si>
  <si>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</si>
  <si>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</si>
  <si>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</si>
  <si>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</si>
  <si>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</si>
  <si>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</si>
  <si>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</si>
  <si>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</si>
  <si>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</si>
  <si>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</si>
  <si>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</si>
  <si>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</si>
  <si>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</si>
  <si>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</si>
  <si>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</si>
  <si>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</si>
  <si>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</si>
  <si>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</si>
  <si>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</si>
  <si>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Fixed/Variable</t>
  </si>
  <si>
    <t>Variable Rate Index (if applicable):</t>
  </si>
  <si>
    <t>Please contact diane.soohoo@treasurer.ca.gov if you find any errors in the electronic application. For general application questions, please contact the regional analyst.</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</si>
  <si>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</si>
  <si>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</si>
  <si>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</si>
  <si>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</si>
  <si>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</si>
  <si>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Mail the $1,000 application fee in the form of a check to TCAC at:  915 Capitol Mall, Room 485, Sacramento, CA 95814. </t>
  </si>
  <si>
    <t>For Attachments 4-18, only Attachment 14 must be submitted as PDF versions of original hardcopies.  All other attachments may be completed and submitted in their original electronic format utilizing electronic signatures.  Attachment 14 requires a public agency signature and cannot utilize an e-signature function.</t>
  </si>
  <si>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</si>
  <si>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</si>
  <si>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</si>
  <si>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at (916) 654-6340 or via email:</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</si>
  <si>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</si>
  <si>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</si>
  <si>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 xml:space="preserve">Mail the application materials to TCAC at: 915 Capitol Mall, Room 485, Sacramento, CA 95814. Enclose a $1,000 application filing fee in the form of a check. </t>
  </si>
  <si>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</si>
  <si>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</si>
  <si>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</si>
  <si>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</si>
  <si>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</si>
  <si>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</si>
  <si>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</si>
  <si>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</si>
  <si>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</si>
  <si>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</si>
  <si>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 xml:space="preserve">Applicant statement including certification and guarantee that the minimum construction standards will be incorporated into the project. </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</si>
  <si>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</si>
  <si>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</si>
  <si>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</si>
  <si>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</si>
  <si>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</si>
  <si>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</si>
  <si>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</si>
  <si>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</si>
  <si>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</si>
  <si>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</si>
  <si>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</si>
  <si>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</si>
  <si>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</si>
  <si>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</si>
  <si>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</si>
  <si>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</si>
  <si>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</si>
  <si>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</si>
  <si>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</si>
  <si>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</si>
  <si>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NON-JOINT APPS ONLY</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</si>
  <si>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</si>
  <si>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</si>
  <si>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</si>
  <si>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</si>
  <si>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Install bamboo, stained concrete, cork, salvaged or FSC-Certified wood, natural linoleum, natural rubber, or ceramic tile in all interior floor space other than units (where no VOC adhesives or backing is also used). 
Threshold Basis Limit increase 2%.</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</si>
  <si>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</si>
  <si>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</si>
  <si>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</si>
  <si>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4% 2019 TBLs</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</si>
  <si>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</si>
  <si>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</si>
  <si>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</si>
  <si>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</si>
  <si>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9% 2019 TBLs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</si>
  <si>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</si>
  <si>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</si>
  <si>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</si>
  <si>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</si>
  <si>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</si>
  <si>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</si>
  <si>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</si>
  <si>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</si>
  <si>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</si>
  <si>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</si>
  <si>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</si>
  <si>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</si>
  <si>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</si>
  <si>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</si>
  <si>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</si>
  <si>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</si>
  <si>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</si>
  <si>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</si>
  <si>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</si>
  <si>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https://www.treasurer.ca.gov/ctcac/2019/submitals/non_competitive.asp</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</si>
  <si>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</si>
  <si>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</si>
  <si>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</si>
  <si>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</si>
  <si>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</si>
  <si>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</si>
  <si>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</si>
  <si>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</si>
  <si>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</si>
  <si>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2019 100% RENTS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</si>
  <si>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</si>
  <si>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</si>
  <si>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</si>
  <si>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</si>
  <si>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</si>
  <si>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</si>
  <si>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</si>
  <si>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</si>
  <si>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</si>
  <si>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</si>
  <si>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</si>
  <si>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</si>
  <si>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</si>
  <si>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</si>
  <si>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</si>
  <si>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</si>
  <si>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</si>
  <si>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</si>
  <si>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</si>
  <si>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New construction or rehabilitation basis only;
No acquisition basis except for At-Risk projects eligible for State Credit</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</si>
  <si>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</si>
  <si>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</si>
  <si>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</si>
  <si>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</si>
  <si>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</si>
  <si>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</si>
  <si>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</si>
  <si>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</si>
  <si>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</si>
  <si>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</si>
  <si>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</si>
  <si>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</si>
  <si>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</si>
  <si>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</si>
  <si>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</si>
  <si>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</si>
  <si>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</si>
  <si>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***Applicable Percentage:</t>
  </si>
  <si>
    <t>***Applicants are required to use these percentages in calculating credit at the application stage.</t>
  </si>
  <si>
    <t>*Voluntary exclusions of eligible basis should be made from rehabilitation eligible basis.</t>
  </si>
  <si>
    <t>total State Credits</t>
  </si>
  <si>
    <t>, 20___ at</t>
  </si>
  <si>
    <t xml:space="preserve">Attachments – Electronic Submission Guide </t>
  </si>
  <si>
    <t>2020 APPLICATION CHECKLIST for NON-JOINT APPLICATIONS</t>
  </si>
  <si>
    <t>The tax credit factor must match the required syndication letter or tax credit factor certification. ATTACHMENT 16: Terms of Syndication Agreement must include a separate tax credit factor for state tax credit if requested.</t>
  </si>
  <si>
    <t>SUBMIT THE APPLICATION WITH ATTACHMENTS TO TCAC</t>
  </si>
  <si>
    <t xml:space="preserve"> 4% Non-Competitive (TAX-EXEMPT BOND FINANCED PROJECTS)</t>
  </si>
  <si>
    <t>Farmworker State Credits</t>
  </si>
  <si>
    <t>https://www.treasurer.ca.gov/ctcac/guidance.asp</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</si>
  <si>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</si>
  <si>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Reg. §§§ 10302(p), 10317(h), and 10317(j) </t>
  </si>
  <si>
    <t>(ATTACHMENT 40 FOR CDLAC-TCAC JOINT APPLICATION)</t>
  </si>
  <si>
    <t>2020 NON-COMPETITVE 4% TCAC APPLICATION FOR LOW-INCOME HOUSING TAX CREDITS</t>
  </si>
  <si>
    <t>FEDERAL CREDIT WITH TAX-EXEMPT BONDS, INCLUDING STATE CREDITS ($500M /Farmworker)</t>
  </si>
  <si>
    <t>TAB 20 State Credit Application</t>
  </si>
  <si>
    <t>Land use entitlements, environmental review clearance</t>
  </si>
  <si>
    <t>Provide evidence of eligibility and include signed:</t>
  </si>
  <si>
    <t xml:space="preserve">    </t>
  </si>
  <si>
    <t>ATTACHMENT 26: Approvals Necessary to Begin Construction</t>
  </si>
  <si>
    <t>Enforceable financing commitments for all construction financing</t>
  </si>
  <si>
    <t>Reg. Section 10325(c)(7)(A)</t>
  </si>
  <si>
    <t>Reg. Section 10325(c)(7)(B)</t>
  </si>
  <si>
    <t>STATE CREDIT APPLICATION</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</si>
  <si>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</si>
  <si>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</si>
  <si>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</si>
  <si>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</si>
  <si>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</si>
  <si>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</si>
  <si>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</si>
  <si>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Ranking - $500M State Credit Applications</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</si>
  <si>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</si>
  <si>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</si>
  <si>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</si>
  <si>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</si>
  <si>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</si>
  <si>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</si>
  <si>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</si>
  <si>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</si>
  <si>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</si>
  <si>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</si>
  <si>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Applicants must submit all of the application materials electronically on a USB flash drive (no hardcopy paper documents except for the signed applicant statement).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</si>
  <si>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</si>
  <si>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</si>
  <si>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</si>
  <si>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</si>
  <si>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</si>
  <si>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</si>
  <si>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</si>
  <si>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</si>
  <si>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</si>
  <si>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Plus (+) 7% basis adjustment - Parking (New Construction)</t>
  </si>
  <si>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</si>
  <si>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</si>
  <si>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</si>
  <si>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</si>
  <si>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</si>
  <si>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</si>
  <si>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</si>
  <si>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</si>
  <si>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</si>
  <si>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</si>
  <si>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</si>
  <si>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</si>
  <si>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</si>
  <si>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</si>
  <si>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</si>
  <si>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</si>
  <si>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Plus (+) 2% basis adjustment  - At or below 35%AMI Units.</t>
  </si>
  <si>
    <t>For each 1% of project's Low-Income and Market Rate Units restricted between 36% and 50% of AMI.</t>
  </si>
  <si>
    <t>Plus (+) 1% basis adjustment - 50%AMI to 36%AMI Units</t>
  </si>
  <si>
    <r>
      <rPr>
        <u/>
        <sz val="10"/>
        <rFont val="Arial"/>
        <family val="2"/>
      </rPr>
      <t>New construction and rehabilitation projects:</t>
    </r>
    <r>
      <rPr>
        <sz val="10"/>
        <rFont val="Arial"/>
        <family val="2"/>
      </rPr>
      <t xml:space="preserve"> 
Documentation of the applicant's consultation  with the design team and a 2019 CEA and a LEED AP Homes (low-rise and mid-rise), LEED AP BD+C (high rise), NGBS Green Verifier, or GreenPoint Rater. Include a copy of the CEA's model results, meeting agenda, list of attendees, and major outcomes of the meeting.</t>
    </r>
  </si>
  <si>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</si>
  <si>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</si>
  <si>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</si>
  <si>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</si>
  <si>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</si>
  <si>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</si>
  <si>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</si>
  <si>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</si>
  <si>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</si>
  <si>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</si>
  <si>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</si>
  <si>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</si>
  <si>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State Tax Credit per Tax Credit Unit</t>
  </si>
  <si>
    <t>Tax Credit Unit per State Tax Credit</t>
  </si>
  <si>
    <t>December 27, 2019 Version</t>
  </si>
  <si>
    <t>Hermosa Village Phase II Housing Partners, L.P.</t>
  </si>
  <si>
    <t>Hermosa Village Phase II</t>
  </si>
  <si>
    <t>Anaheim</t>
  </si>
  <si>
    <t>CDLAC-TCAC Joint Application (submitting concurrently)</t>
  </si>
  <si>
    <t>1226 W. Cerritos Avenue, 1300 W. Cerritos Avenue, 1312 W. Cerritos Avenue, 1318 W. Cerritos Avenue, 1330 W. Cerritos Avenue, 1334 W. Cerritos Avenue, 1531 S. Hampstead Street, 1537 S. Hampstead Street, 1542 S. Hampstead Street, 1613 S. Hampstead Street, 1625 S. Hampstead Street, 1626 S. Hampstead Street, 1211 Lynne Street, 1223 Lynne Street, 1229 Lynne Street, 1319 Lynne Street, 1337 Lynne Street, 1524 Ninth Street, 1530 Ninth Street, 1600 Ninth Street, 1612 Ninth Street, 1618 Ninth Street, and 1624 Ninth Street</t>
  </si>
  <si>
    <t>Irvine</t>
  </si>
  <si>
    <t>CA</t>
  </si>
  <si>
    <t>Frank Cardone</t>
  </si>
  <si>
    <t>(949) 660-7272</t>
  </si>
  <si>
    <t>(949) 660-7273</t>
  </si>
  <si>
    <t>fcardone@related.com</t>
  </si>
  <si>
    <t>Related/Hermosa Village Phase II Development Co., LLC</t>
  </si>
  <si>
    <t>18201 Von Karman Avenue, Suite 900</t>
  </si>
  <si>
    <t>Administrative GP</t>
  </si>
  <si>
    <t>Managing GP</t>
  </si>
  <si>
    <t>National Community Renaissance Corporation</t>
  </si>
  <si>
    <t>9421 Haven Avenue</t>
  </si>
  <si>
    <t>Rancho Cucamonga</t>
  </si>
  <si>
    <t>Michael M. Ruane</t>
  </si>
  <si>
    <t>(909) 204-3451</t>
  </si>
  <si>
    <t xml:space="preserve">(909) 483-2448 </t>
  </si>
  <si>
    <t>mruane@nationalcore.org</t>
  </si>
  <si>
    <t>General Partner</t>
  </si>
  <si>
    <t>The Related Companies of California, LLC</t>
  </si>
  <si>
    <t>Ltakano@related.com</t>
  </si>
  <si>
    <t>Liane Takano, Director of Southern California Operations</t>
  </si>
  <si>
    <t>Irvine, CA  92612</t>
  </si>
  <si>
    <t>Bocarsly, Emden, Cowan, Esmail &amp; Arndt, LLP</t>
  </si>
  <si>
    <t>633 West Fifth Street, 64th Floor</t>
  </si>
  <si>
    <t>Los Angeles, CA  90071</t>
  </si>
  <si>
    <t>Bocarsly, Emden, Cowan, Esmail &amp; Arndt LLP</t>
  </si>
  <si>
    <t>Lance Bocarsly</t>
  </si>
  <si>
    <t>Eugene Cowan</t>
  </si>
  <si>
    <t>lbocarsly@bocarsly.com</t>
  </si>
  <si>
    <t>ecowan@bocarsly.com</t>
  </si>
  <si>
    <t>Dauby, O'Connor &amp; Zaleski, LLC</t>
  </si>
  <si>
    <t>501 Congressional Boulevard</t>
  </si>
  <si>
    <t>Carmel, Indiana 46032</t>
  </si>
  <si>
    <t>Greg A. Wasiak</t>
  </si>
  <si>
    <t>gwasiak@doz.net</t>
  </si>
  <si>
    <t>City of Anaheim</t>
  </si>
  <si>
    <t>201 S Anaheim Blvd., Suite 1003</t>
  </si>
  <si>
    <t>Anaheim, CA 92805</t>
  </si>
  <si>
    <t>Andy Nogal</t>
  </si>
  <si>
    <t>(714) 765-4368</t>
  </si>
  <si>
    <t>(714) 765-4313</t>
  </si>
  <si>
    <t>Anogal@anahiem.net</t>
  </si>
  <si>
    <t>Related Management Company</t>
  </si>
  <si>
    <t>Irvine, CA 92612</t>
  </si>
  <si>
    <t>Kevin McKee</t>
  </si>
  <si>
    <t>kevin.mckee@related.com</t>
  </si>
  <si>
    <t>Laurin Associates, a division of Raney Planning &amp; Management, Inc.</t>
  </si>
  <si>
    <t>1501 Sports Drive, Suite A</t>
  </si>
  <si>
    <t>Sacramento, CA  95834</t>
  </si>
  <si>
    <t>Stefanie Williams</t>
  </si>
  <si>
    <t>swilliams@laurinassociates.com</t>
  </si>
  <si>
    <t>U.S. Bancorp Community Development Corporation</t>
  </si>
  <si>
    <t>950 17th Street, 3rd Floor</t>
  </si>
  <si>
    <t>Denver, CO 80202</t>
  </si>
  <si>
    <t>Sebastian Glowacki</t>
  </si>
  <si>
    <t>sebastian.glowacki@usbank.com</t>
  </si>
  <si>
    <t>Partner Energy</t>
  </si>
  <si>
    <t>2154 Torrance Boulevard, Suite 100</t>
  </si>
  <si>
    <t>Torrance, CA  90501</t>
  </si>
  <si>
    <t>Kyle Brumfitt</t>
  </si>
  <si>
    <t>kbrumfitt@ptrenergy.com</t>
  </si>
  <si>
    <t>TBD</t>
  </si>
  <si>
    <t>EMG Corporation</t>
  </si>
  <si>
    <t>10461 Mill Run Circle, Suite 1100</t>
  </si>
  <si>
    <t>Owings Mills, Maryland 21117</t>
  </si>
  <si>
    <t>(800) 733-0660</t>
  </si>
  <si>
    <t>(410) 785-6220</t>
  </si>
  <si>
    <t>Erik Piller</t>
  </si>
  <si>
    <t>erik.piller@bvna.com</t>
  </si>
  <si>
    <t>Withee Malcolm Architects, LLP</t>
  </si>
  <si>
    <t>2251 West 190th Street</t>
  </si>
  <si>
    <t>Torrance, CA  90504</t>
  </si>
  <si>
    <t>(424) 266-6945</t>
  </si>
  <si>
    <t>Mauricio Munoz</t>
  </si>
  <si>
    <t>(310) 217-0425</t>
  </si>
  <si>
    <t>mmunoz@witheemalcolm.com</t>
  </si>
  <si>
    <t>Ted Cressner</t>
  </si>
  <si>
    <t>Cressner &amp; Associates, Inc.</t>
  </si>
  <si>
    <t>12041 Pine Street</t>
  </si>
  <si>
    <t>Los Alamitos, CA 90720</t>
  </si>
  <si>
    <t>(562) 343-5288</t>
  </si>
  <si>
    <t>cressner@mindspring.com</t>
  </si>
  <si>
    <t>Appraisal</t>
  </si>
  <si>
    <t>55 yrs</t>
  </si>
  <si>
    <t>Anaheim Revitalization II Partners, L.P.</t>
  </si>
  <si>
    <t>None</t>
  </si>
  <si>
    <t>One or Two Story Garden</t>
  </si>
  <si>
    <t>40 ft max</t>
  </si>
  <si>
    <t>Tax-Exempt Construction Loan - Citibank, N.A.</t>
  </si>
  <si>
    <t>Taxable Construction Loan - Citibank, N.A.</t>
  </si>
  <si>
    <t>Seller Carryback Note - Anaheim Revitalization II Partners, L.P.</t>
  </si>
  <si>
    <t>Tax Credit Equity - US Bancorp Community Development Corporation</t>
  </si>
  <si>
    <t>City of Anaheim Residual Receipts Loan</t>
  </si>
  <si>
    <t>Accrued Interest (Seller Carryback Note)</t>
  </si>
  <si>
    <t>Accrued Interest (City of Anaheim Residual Receipts Loan)</t>
  </si>
  <si>
    <t>Existing Replacement Reserves</t>
  </si>
  <si>
    <t>NOI During Construction</t>
  </si>
  <si>
    <t>Deferred Developer Fee</t>
  </si>
  <si>
    <t>Deferred Operating Reserve</t>
  </si>
  <si>
    <t>Deferred TCAC Fees</t>
  </si>
  <si>
    <t>Permanent Loan - Citibank, N.A.</t>
  </si>
  <si>
    <t>Permanent Loan Tranche B - Citibank, N.A.</t>
  </si>
  <si>
    <t>201 South Anaheim Blvd., Suite 1003</t>
  </si>
  <si>
    <t>Residual Receipts Loan</t>
  </si>
  <si>
    <t>18201 Von Karman Ave, Suite 900</t>
  </si>
  <si>
    <t>Irvine, CA</t>
  </si>
  <si>
    <t>Operating Income</t>
  </si>
  <si>
    <t>129-331-05,
129-331-06,
129-331-08,
129-331-09,
129-341-07,
129-343-06,
129-343-07,
129-342-16,
129-343-11,
129-343-13,
129-342-11,
129-331-17,
129-331-15,
129-331-14,
129-331-10,
129-341-04,
129-343-20,
129-343-18,
129-343-17,
129-343-16,
129-343-24,
129-343-23,</t>
  </si>
  <si>
    <t xml:space="preserve">National Community Renaissance of California </t>
  </si>
  <si>
    <t>Multi Family Apartment Community</t>
  </si>
  <si>
    <t>President</t>
  </si>
  <si>
    <t>18201 Von Karman Avenue, Suite 900, Irvine, CA 92612</t>
  </si>
  <si>
    <t>Office Expense, Hiring Expense, Telephone, Answering Service, Uniform, Training, Administrative Expense, Personnel Expense Reimbursement, Dues/Licenses, Tenant Relations, Comuter Expense</t>
  </si>
  <si>
    <t>Temporary Employees, Payroll taxes, Employee Benefits</t>
  </si>
  <si>
    <t>Fire/Alarm Systems, Access/Alarms, Janitorial Supplies</t>
  </si>
  <si>
    <t>Contract Cleaning</t>
  </si>
  <si>
    <t>Project-based vouchers (PBVs)</t>
  </si>
  <si>
    <t>trash/sewer/street</t>
  </si>
  <si>
    <t>201 South Anaheim Blvd, Suite 1003</t>
  </si>
  <si>
    <t>Accrued Interest</t>
  </si>
  <si>
    <t>Denver</t>
  </si>
  <si>
    <t>(303) 585-4230</t>
  </si>
  <si>
    <t>Tax Credit Equity</t>
  </si>
  <si>
    <t>Irivine</t>
  </si>
  <si>
    <t>Seller Carryback Loan</t>
  </si>
  <si>
    <t>Variable</t>
  </si>
  <si>
    <t>Fixed</t>
  </si>
  <si>
    <t>One Sansome Street, 27th Floor</t>
  </si>
  <si>
    <t>Bryan Barker</t>
  </si>
  <si>
    <t>(415) 627-6484</t>
  </si>
  <si>
    <t>Permanent Loan</t>
  </si>
  <si>
    <t>Tax-Exempt Construction Loan</t>
  </si>
  <si>
    <t>Taxable Construction Loan</t>
  </si>
  <si>
    <t>LIBOR</t>
  </si>
  <si>
    <t>Chris Zapata</t>
  </si>
  <si>
    <t>200 S. Anaheim, Suite 733</t>
  </si>
  <si>
    <t>(714) 765-5162</t>
  </si>
  <si>
    <t>CityManager@anaheim.net</t>
  </si>
  <si>
    <t>40%/60%</t>
  </si>
  <si>
    <t>none</t>
  </si>
  <si>
    <t>William A. Witte/Michael Ruane</t>
  </si>
  <si>
    <t>William A. Witte</t>
  </si>
  <si>
    <t>Michael Ruane</t>
  </si>
  <si>
    <t>RM-4 Multi-Family Residential</t>
  </si>
  <si>
    <t>RM-4 Multi-Family Residential (Up to 36 units/acre)</t>
  </si>
  <si>
    <t>Existing project, required parking grandfathered in</t>
  </si>
  <si>
    <t>Cable and other income</t>
  </si>
  <si>
    <t>Anaheim Housing Authority</t>
  </si>
  <si>
    <t>Low &amp; Moderate Income Housing Asset Funds</t>
  </si>
  <si>
    <t>Project-based vouchers</t>
  </si>
  <si>
    <t>Other (Issuer Fee):</t>
  </si>
  <si>
    <t>Anaheim Housing Authority Residual Receipts Loan</t>
  </si>
  <si>
    <t>Related Irvine Development Company, LLC</t>
  </si>
  <si>
    <t>Other: (Interior Unit Demolition)</t>
  </si>
  <si>
    <t>9421 Haven Ave., Rancho Cucamonga, CA</t>
  </si>
  <si>
    <t>Other: (Insurance)</t>
  </si>
  <si>
    <t>Other: (Taxes)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</si>
</sst>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0">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s>
  <fonts count="110">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u/>
      <sz val="10"/>
      <color rgb="FFC00000"/>
      <name val="Arial"/>
      <family val="2"/>
    </font>
    <font>
      <b/>
      <sz val="14"/>
      <color rgb="FFFF0000"/>
      <name val="Times New Roman"/>
      <family val="1"/>
    </font>
    <font>
      <b/>
      <sz val="9"/>
      <color rgb="FFC00000"/>
      <name val="Arial"/>
      <family val="2"/>
    </font>
    <font>
      <sz val="10"/>
      <name val="Arial"/>
      <family val="2"/>
    </font>
  </fonts>
  <fills count="4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rgb="FF00B0F0"/>
        <bgColor indexed="64"/>
      </patternFill>
    </fill>
  </fills>
  <borders count="48">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s>
  <cellStyleXfs count="4495">
    <xf numFmtId="0" fontId="0" fillId="0" borderId="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5" borderId="0" applyNumberFormat="0" applyBorder="0" applyAlignment="0" applyProtection="0"/>
    <xf numFmtId="0" fontId="76" fillId="26" borderId="0" applyNumberFormat="0" applyBorder="0" applyAlignment="0" applyProtection="0"/>
    <xf numFmtId="0" fontId="76" fillId="26" borderId="0" applyNumberFormat="0" applyBorder="0" applyAlignment="0" applyProtection="0"/>
    <xf numFmtId="0" fontId="76" fillId="27" borderId="0" applyNumberFormat="0" applyBorder="0" applyAlignment="0" applyProtection="0"/>
    <xf numFmtId="0" fontId="76" fillId="27" borderId="0" applyNumberFormat="0" applyBorder="0" applyAlignment="0" applyProtection="0"/>
    <xf numFmtId="0" fontId="76" fillId="28" borderId="0" applyNumberFormat="0" applyBorder="0" applyAlignment="0" applyProtection="0"/>
    <xf numFmtId="0" fontId="76" fillId="29" borderId="0" applyNumberFormat="0" applyBorder="0" applyAlignment="0" applyProtection="0"/>
    <xf numFmtId="0" fontId="76" fillId="29"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3" borderId="0" applyNumberFormat="0" applyBorder="0" applyAlignment="0" applyProtection="0"/>
    <xf numFmtId="0" fontId="76" fillId="33" borderId="0" applyNumberFormat="0" applyBorder="0" applyAlignment="0" applyProtection="0"/>
    <xf numFmtId="0" fontId="76" fillId="34" borderId="0" applyNumberFormat="0" applyBorder="0" applyAlignment="0" applyProtection="0"/>
    <xf numFmtId="0" fontId="76" fillId="35" borderId="0" applyNumberFormat="0" applyBorder="0" applyAlignment="0" applyProtection="0"/>
    <xf numFmtId="0" fontId="77" fillId="36" borderId="0" applyNumberFormat="0" applyBorder="0" applyAlignment="0" applyProtection="0"/>
    <xf numFmtId="0" fontId="77" fillId="36" borderId="0" applyNumberFormat="0" applyBorder="0" applyAlignment="0" applyProtection="0"/>
    <xf numFmtId="0" fontId="78" fillId="37" borderId="18" applyNumberFormat="0" applyAlignment="0" applyProtection="0"/>
    <xf numFmtId="0" fontId="78" fillId="37" borderId="18" applyNumberFormat="0" applyAlignment="0" applyProtection="0"/>
    <xf numFmtId="0" fontId="79" fillId="38" borderId="19" applyNumberFormat="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6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51" fillId="0" borderId="0" applyFont="0" applyFill="0" applyBorder="0" applyAlignment="0" applyProtection="0"/>
    <xf numFmtId="43" fontId="15" fillId="0" borderId="0" applyFont="0" applyFill="0" applyBorder="0" applyAlignment="0" applyProtection="0"/>
    <xf numFmtId="43" fontId="51" fillId="0" borderId="0" applyFont="0" applyFill="0" applyBorder="0" applyAlignment="0" applyProtection="0"/>
    <xf numFmtId="44" fontId="68"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68" fillId="0" borderId="0" applyFont="0" applyFill="0" applyBorder="0" applyAlignment="0" applyProtection="0"/>
    <xf numFmtId="44" fontId="15" fillId="0" borderId="0" applyFont="0" applyFill="0" applyBorder="0" applyAlignment="0" applyProtection="0"/>
    <xf numFmtId="44" fontId="70"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alignment vertical="top"/>
    </xf>
    <xf numFmtId="44" fontId="1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51" fillId="0" borderId="0" applyFont="0" applyFill="0" applyBorder="0" applyAlignment="0" applyProtection="0"/>
    <xf numFmtId="44" fontId="60"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61" fillId="0" borderId="0" applyFont="0" applyFill="0" applyBorder="0" applyAlignment="0" applyProtection="0"/>
    <xf numFmtId="44" fontId="15"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62"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66" fillId="0" borderId="0" applyFont="0" applyFill="0" applyBorder="0" applyAlignment="0" applyProtection="0"/>
    <xf numFmtId="44" fontId="15" fillId="0" borderId="0" applyFont="0" applyFill="0" applyBorder="0" applyAlignment="0" applyProtection="0"/>
    <xf numFmtId="0" fontId="80" fillId="0" borderId="0" applyNumberFormat="0" applyFill="0" applyBorder="0" applyAlignment="0" applyProtection="0"/>
    <xf numFmtId="0" fontId="81" fillId="39" borderId="0" applyNumberFormat="0" applyBorder="0" applyAlignment="0" applyProtection="0"/>
    <xf numFmtId="0" fontId="82" fillId="0" borderId="20" applyNumberFormat="0" applyFill="0" applyAlignment="0" applyProtection="0"/>
    <xf numFmtId="0" fontId="82" fillId="0" borderId="20" applyNumberFormat="0" applyFill="0" applyAlignment="0" applyProtection="0"/>
    <xf numFmtId="0" fontId="83" fillId="0" borderId="21" applyNumberFormat="0" applyFill="0" applyAlignment="0" applyProtection="0"/>
    <xf numFmtId="0" fontId="83" fillId="0" borderId="21" applyNumberFormat="0" applyFill="0" applyAlignment="0" applyProtection="0"/>
    <xf numFmtId="0" fontId="84" fillId="0" borderId="22" applyNumberFormat="0" applyFill="0" applyAlignment="0" applyProtection="0"/>
    <xf numFmtId="0" fontId="84" fillId="0" borderId="22" applyNumberFormat="0" applyFill="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2" fillId="0" borderId="0" applyNumberFormat="0" applyFill="0" applyBorder="0" applyAlignment="0" applyProtection="0">
      <alignment vertical="top"/>
      <protection locked="0"/>
    </xf>
    <xf numFmtId="0" fontId="85" fillId="40" borderId="18" applyNumberFormat="0" applyAlignment="0" applyProtection="0"/>
    <xf numFmtId="0" fontId="8" fillId="0" borderId="0" applyNumberFormat="0" applyBorder="0"/>
    <xf numFmtId="0" fontId="9" fillId="0" borderId="0" applyBorder="0" applyAlignment="0"/>
    <xf numFmtId="0" fontId="10" fillId="0" borderId="0" applyFill="0" applyBorder="0" applyAlignment="0"/>
    <xf numFmtId="0" fontId="86" fillId="0" borderId="23" applyNumberFormat="0" applyFill="0" applyAlignment="0" applyProtection="0"/>
    <xf numFmtId="0" fontId="87" fillId="41" borderId="0" applyNumberFormat="0" applyBorder="0" applyAlignment="0" applyProtection="0"/>
    <xf numFmtId="0" fontId="88" fillId="0" borderId="0"/>
    <xf numFmtId="0" fontId="51" fillId="0" borderId="0"/>
    <xf numFmtId="0" fontId="88" fillId="0" borderId="0"/>
    <xf numFmtId="0" fontId="51" fillId="0" borderId="0"/>
    <xf numFmtId="0" fontId="51"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89" fillId="0" borderId="0"/>
    <xf numFmtId="0" fontId="51" fillId="0" borderId="0"/>
    <xf numFmtId="169" fontId="52" fillId="0" borderId="0"/>
    <xf numFmtId="0" fontId="75" fillId="0" borderId="0"/>
    <xf numFmtId="0" fontId="15" fillId="0" borderId="0"/>
    <xf numFmtId="0" fontId="15" fillId="0" borderId="0"/>
    <xf numFmtId="0" fontId="57" fillId="0" borderId="0"/>
    <xf numFmtId="0" fontId="51" fillId="0" borderId="0"/>
    <xf numFmtId="0" fontId="57" fillId="0" borderId="0"/>
    <xf numFmtId="0" fontId="51" fillId="0" borderId="0"/>
    <xf numFmtId="0" fontId="63" fillId="0" borderId="0"/>
    <xf numFmtId="0" fontId="51"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3" fillId="0" borderId="0"/>
    <xf numFmtId="0" fontId="75" fillId="0" borderId="0"/>
    <xf numFmtId="0" fontId="75" fillId="0" borderId="0"/>
    <xf numFmtId="0" fontId="75"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1" fillId="0" borderId="0"/>
    <xf numFmtId="0" fontId="75" fillId="0" borderId="0"/>
    <xf numFmtId="0" fontId="75" fillId="0" borderId="0"/>
    <xf numFmtId="0" fontId="75" fillId="0" borderId="0"/>
    <xf numFmtId="0" fontId="75" fillId="0" borderId="0"/>
    <xf numFmtId="0" fontId="63" fillId="0" borderId="0"/>
    <xf numFmtId="0" fontId="51" fillId="0" borderId="0">
      <alignment vertical="top"/>
    </xf>
    <xf numFmtId="0" fontId="75" fillId="0" borderId="0"/>
    <xf numFmtId="0" fontId="75" fillId="0" borderId="0"/>
    <xf numFmtId="0" fontId="75" fillId="0" borderId="0"/>
    <xf numFmtId="0" fontId="75" fillId="0" borderId="0"/>
    <xf numFmtId="0" fontId="63" fillId="0" borderId="0"/>
    <xf numFmtId="0" fontId="15" fillId="0" borderId="0"/>
    <xf numFmtId="0" fontId="75" fillId="0" borderId="0"/>
    <xf numFmtId="0" fontId="15" fillId="0" borderId="0"/>
    <xf numFmtId="0" fontId="75" fillId="0" borderId="0"/>
    <xf numFmtId="0" fontId="75" fillId="0" borderId="0"/>
    <xf numFmtId="0" fontId="75" fillId="0" borderId="0"/>
    <xf numFmtId="0" fontId="75" fillId="0" borderId="0"/>
    <xf numFmtId="0" fontId="57" fillId="0" borderId="0"/>
    <xf numFmtId="0" fontId="51" fillId="0" borderId="0">
      <alignment vertical="top"/>
    </xf>
    <xf numFmtId="0" fontId="57" fillId="0" borderId="0"/>
    <xf numFmtId="0" fontId="51" fillId="0" borderId="0">
      <alignment vertical="top"/>
    </xf>
    <xf numFmtId="0" fontId="51" fillId="0" borderId="0">
      <alignment vertical="top"/>
    </xf>
    <xf numFmtId="0" fontId="75" fillId="0" borderId="0"/>
    <xf numFmtId="0" fontId="57"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7"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51" fillId="0" borderId="0">
      <alignment vertical="top"/>
    </xf>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7"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1" fillId="0" borderId="0"/>
    <xf numFmtId="0" fontId="51" fillId="0" borderId="0">
      <alignment vertical="top"/>
    </xf>
    <xf numFmtId="0" fontId="51" fillId="0" borderId="0">
      <alignment vertical="top"/>
    </xf>
    <xf numFmtId="0" fontId="51" fillId="0" borderId="0"/>
    <xf numFmtId="0" fontId="51" fillId="0" borderId="0">
      <alignment vertical="top"/>
    </xf>
    <xf numFmtId="0" fontId="51" fillId="0" borderId="0"/>
    <xf numFmtId="0" fontId="51"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6" fillId="0" borderId="0" applyProtection="0">
      <protection locked="0"/>
    </xf>
    <xf numFmtId="0" fontId="15" fillId="0" borderId="0" applyProtection="0">
      <protection locked="0"/>
    </xf>
    <xf numFmtId="0" fontId="15" fillId="0" borderId="0" applyProtection="0">
      <protection locked="0"/>
    </xf>
    <xf numFmtId="0" fontId="52" fillId="0" borderId="0"/>
    <xf numFmtId="0" fontId="6" fillId="0" borderId="0"/>
    <xf numFmtId="0" fontId="15" fillId="0" borderId="0"/>
    <xf numFmtId="0" fontId="67"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67"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90" fillId="37" borderId="25" applyNumberFormat="0" applyAlignment="0" applyProtection="0"/>
    <xf numFmtId="0" fontId="90" fillId="37" borderId="25" applyNumberFormat="0" applyAlignment="0" applyProtection="0"/>
    <xf numFmtId="0" fontId="11" fillId="0" borderId="0" applyNumberFormat="0" applyFill="0" applyBorder="0">
      <alignment horizontal="left"/>
    </xf>
    <xf numFmtId="0" fontId="91" fillId="0" borderId="0" applyNumberFormat="0" applyFill="0" applyBorder="0" applyAlignment="0" applyProtection="0"/>
    <xf numFmtId="0" fontId="92" fillId="0" borderId="26" applyNumberFormat="0" applyFill="0" applyAlignment="0" applyProtection="0"/>
    <xf numFmtId="0" fontId="92" fillId="0" borderId="26" applyNumberFormat="0" applyFill="0" applyAlignment="0" applyProtection="0"/>
    <xf numFmtId="0" fontId="93" fillId="0" borderId="0" applyNumberFormat="0" applyFill="0" applyBorder="0" applyAlignment="0" applyProtection="0"/>
    <xf numFmtId="0" fontId="6" fillId="0" borderId="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9" fontId="6" fillId="0" borderId="0" applyFont="0" applyFill="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8"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4" fontId="100"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101" fillId="0" borderId="0" applyNumberForma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91" fillId="0" borderId="0" applyNumberForma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4" fontId="6" fillId="0" borderId="0" applyFont="0" applyFill="0" applyBorder="0" applyAlignment="0" applyProtection="0"/>
  </cellStyleXfs>
  <cellXfs count="1725">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3" fillId="0" borderId="0" xfId="0" applyFont="1"/>
    <xf numFmtId="0" fontId="6" fillId="0" borderId="0" xfId="0" applyFont="1"/>
    <xf numFmtId="0" fontId="15" fillId="0" borderId="0" xfId="0" applyFont="1" applyProtection="1"/>
    <xf numFmtId="0" fontId="0" fillId="0" borderId="4" xfId="0" applyBorder="1"/>
    <xf numFmtId="0" fontId="0" fillId="0" borderId="0" xfId="0" applyAlignment="1"/>
    <xf numFmtId="0" fontId="15" fillId="0" borderId="0" xfId="0" applyFont="1" applyAlignment="1">
      <alignment horizontal="center"/>
    </xf>
    <xf numFmtId="0" fontId="6"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3" fillId="0" borderId="4" xfId="0" applyFont="1" applyBorder="1"/>
    <xf numFmtId="164" fontId="0" fillId="0" borderId="0" xfId="0" applyNumberFormat="1" applyFill="1" applyBorder="1" applyAlignment="1" applyProtection="1">
      <alignment horizontal="right"/>
    </xf>
    <xf numFmtId="0" fontId="15" fillId="0" borderId="0" xfId="0" applyFont="1" applyFill="1" applyBorder="1" applyAlignment="1" applyProtection="1">
      <alignment horizontal="center"/>
    </xf>
    <xf numFmtId="0" fontId="13" fillId="0" borderId="0" xfId="0" applyFont="1" applyFill="1" applyBorder="1" applyAlignment="1" applyProtection="1">
      <alignment horizontal="center"/>
    </xf>
    <xf numFmtId="0" fontId="6" fillId="0" borderId="0" xfId="543" applyFont="1" applyAlignment="1" applyProtection="1"/>
    <xf numFmtId="0" fontId="6" fillId="0" borderId="0" xfId="0" applyFont="1" applyFill="1"/>
    <xf numFmtId="0" fontId="13" fillId="0" borderId="0" xfId="0" applyFont="1" applyAlignment="1" applyProtection="1">
      <alignment horizontal="center"/>
    </xf>
    <xf numFmtId="0" fontId="15" fillId="0" borderId="0" xfId="0" applyFont="1" applyAlignment="1" applyProtection="1">
      <alignment horizontal="left" vertical="top" wrapText="1"/>
    </xf>
    <xf numFmtId="0" fontId="0" fillId="0" borderId="0" xfId="0" applyBorder="1" applyProtection="1"/>
    <xf numFmtId="0" fontId="21" fillId="0" borderId="0" xfId="0" applyFont="1" applyProtection="1"/>
    <xf numFmtId="0" fontId="14" fillId="0" borderId="0" xfId="0" applyFont="1" applyAlignment="1" applyProtection="1">
      <alignment vertical="top"/>
    </xf>
    <xf numFmtId="0" fontId="14" fillId="0" borderId="0" xfId="0" applyFont="1" applyAlignment="1" applyProtection="1">
      <alignment vertical="top" wrapText="1"/>
    </xf>
    <xf numFmtId="0" fontId="15" fillId="0" borderId="0" xfId="0" applyFont="1" applyAlignment="1" applyProtection="1">
      <alignment horizontal="left" indent="4"/>
    </xf>
    <xf numFmtId="0" fontId="15" fillId="0" borderId="0" xfId="0" applyFont="1" applyAlignment="1" applyProtection="1"/>
    <xf numFmtId="0" fontId="14" fillId="0" borderId="0" xfId="0" applyFont="1" applyAlignment="1" applyProtection="1">
      <alignment horizontal="left" vertical="top"/>
    </xf>
    <xf numFmtId="0" fontId="0" fillId="0" borderId="0" xfId="0" applyAlignment="1" applyProtection="1"/>
    <xf numFmtId="0" fontId="14" fillId="0" borderId="0" xfId="0" applyFont="1" applyAlignment="1" applyProtection="1">
      <alignment horizontal="left"/>
    </xf>
    <xf numFmtId="0" fontId="14" fillId="0" borderId="0" xfId="0" applyFont="1" applyAlignment="1" applyProtection="1"/>
    <xf numFmtId="0" fontId="14" fillId="0" borderId="0" xfId="0" applyFont="1" applyProtection="1"/>
    <xf numFmtId="0" fontId="26" fillId="0" borderId="0" xfId="543" applyFont="1" applyFill="1" applyProtection="1"/>
    <xf numFmtId="0" fontId="13" fillId="0" borderId="0" xfId="0" applyFont="1" applyFill="1" applyBorder="1" applyProtection="1"/>
    <xf numFmtId="1" fontId="14" fillId="0" borderId="0" xfId="0" applyNumberFormat="1" applyFont="1" applyBorder="1" applyAlignment="1" applyProtection="1">
      <alignment horizontal="left"/>
    </xf>
    <xf numFmtId="0" fontId="0" fillId="0" borderId="0" xfId="0" applyFill="1" applyProtection="1"/>
    <xf numFmtId="0" fontId="16" fillId="0" borderId="0" xfId="0" applyFont="1" applyProtection="1"/>
    <xf numFmtId="1" fontId="14" fillId="0" borderId="0" xfId="0" applyNumberFormat="1" applyFont="1" applyBorder="1" applyAlignment="1" applyProtection="1">
      <alignment horizontal="right"/>
    </xf>
    <xf numFmtId="0" fontId="0" fillId="0" borderId="0" xfId="0" applyBorder="1" applyAlignment="1" applyProtection="1">
      <alignment horizontal="right"/>
    </xf>
    <xf numFmtId="1" fontId="14" fillId="0" borderId="0" xfId="0" applyNumberFormat="1" applyFont="1" applyFill="1" applyBorder="1" applyAlignment="1" applyProtection="1">
      <alignment horizontal="left"/>
    </xf>
    <xf numFmtId="0" fontId="0" fillId="0" borderId="0" xfId="0" applyBorder="1" applyAlignment="1" applyProtection="1">
      <alignment horizontal="left"/>
    </xf>
    <xf numFmtId="0" fontId="14" fillId="0" borderId="0" xfId="0" applyFont="1" applyBorder="1" applyAlignment="1" applyProtection="1">
      <alignment horizontal="left"/>
    </xf>
    <xf numFmtId="0" fontId="14" fillId="0" borderId="0" xfId="0" applyFont="1" applyFill="1" applyBorder="1" applyAlignment="1" applyProtection="1">
      <alignment horizontal="left"/>
    </xf>
    <xf numFmtId="0" fontId="25" fillId="0" borderId="0" xfId="0" applyFont="1" applyBorder="1" applyProtection="1"/>
    <xf numFmtId="0" fontId="18" fillId="0" borderId="0" xfId="0" applyFont="1" applyBorder="1" applyProtection="1"/>
    <xf numFmtId="0" fontId="13" fillId="0" borderId="0" xfId="0" applyFont="1" applyBorder="1" applyProtection="1"/>
    <xf numFmtId="0" fontId="13" fillId="0" borderId="0" xfId="0" applyFont="1" applyProtection="1"/>
    <xf numFmtId="0" fontId="6" fillId="0" borderId="0" xfId="543" applyFont="1" applyProtection="1"/>
    <xf numFmtId="172" fontId="6" fillId="0" borderId="0" xfId="543" applyNumberFormat="1" applyFont="1" applyAlignment="1" applyProtection="1"/>
    <xf numFmtId="9" fontId="6" fillId="0" borderId="0" xfId="543" applyNumberFormat="1" applyFont="1" applyAlignment="1" applyProtection="1">
      <alignment horizontal="left"/>
    </xf>
    <xf numFmtId="168" fontId="6" fillId="0" borderId="0" xfId="543" applyNumberFormat="1" applyFont="1" applyProtection="1"/>
    <xf numFmtId="168" fontId="6" fillId="0" borderId="0" xfId="543" applyNumberFormat="1" applyFont="1" applyFill="1" applyProtection="1"/>
    <xf numFmtId="0" fontId="6" fillId="0" borderId="0" xfId="543" applyFont="1" applyFill="1" applyProtection="1"/>
    <xf numFmtId="0" fontId="15" fillId="0" borderId="0" xfId="0" applyFont="1" applyBorder="1" applyProtection="1"/>
    <xf numFmtId="0" fontId="6" fillId="0" borderId="0" xfId="0" applyFont="1" applyProtection="1"/>
    <xf numFmtId="0" fontId="15" fillId="0" borderId="0" xfId="0" applyFont="1" applyBorder="1" applyAlignment="1" applyProtection="1">
      <alignment horizontal="right"/>
    </xf>
    <xf numFmtId="0" fontId="15" fillId="0" borderId="0" xfId="0" applyFont="1" applyFill="1" applyBorder="1" applyProtection="1"/>
    <xf numFmtId="0" fontId="29" fillId="0" borderId="0" xfId="0" applyFont="1" applyProtection="1"/>
    <xf numFmtId="0" fontId="15" fillId="0" borderId="0" xfId="0" applyFont="1" applyFill="1" applyBorder="1" applyAlignment="1" applyProtection="1">
      <alignment horizontal="left"/>
    </xf>
    <xf numFmtId="0" fontId="17" fillId="0" borderId="0" xfId="0" applyFont="1" applyFill="1" applyBorder="1" applyProtection="1"/>
    <xf numFmtId="0" fontId="19" fillId="0" borderId="0" xfId="0" applyFont="1" applyProtection="1"/>
    <xf numFmtId="0" fontId="13" fillId="0" borderId="6" xfId="0" applyFont="1" applyBorder="1" applyAlignment="1" applyProtection="1">
      <alignment horizontal="center"/>
    </xf>
    <xf numFmtId="0" fontId="16" fillId="0" borderId="0" xfId="0" applyFont="1" applyFill="1" applyBorder="1" applyProtection="1"/>
    <xf numFmtId="0" fontId="25"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3" fillId="0" borderId="1" xfId="0" applyFont="1" applyBorder="1" applyAlignment="1" applyProtection="1">
      <alignment horizontal="center" wrapText="1"/>
    </xf>
    <xf numFmtId="0" fontId="13" fillId="0" borderId="8" xfId="0" applyFont="1" applyBorder="1" applyAlignment="1" applyProtection="1">
      <alignment horizontal="center" wrapText="1"/>
    </xf>
    <xf numFmtId="0" fontId="13"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3" fillId="0" borderId="4" xfId="0" applyFont="1" applyBorder="1" applyAlignment="1" applyProtection="1">
      <alignment horizontal="center"/>
    </xf>
    <xf numFmtId="0" fontId="22" fillId="0" borderId="3" xfId="0" applyFont="1" applyFill="1" applyBorder="1" applyAlignment="1" applyProtection="1">
      <alignment horizontal="left"/>
    </xf>
    <xf numFmtId="0" fontId="22" fillId="0" borderId="9" xfId="0" applyFont="1" applyFill="1" applyBorder="1" applyAlignment="1" applyProtection="1">
      <alignment horizontal="left"/>
    </xf>
    <xf numFmtId="0" fontId="13" fillId="0" borderId="4" xfId="0" applyFont="1" applyBorder="1" applyAlignment="1" applyProtection="1">
      <alignment horizontal="right"/>
    </xf>
    <xf numFmtId="0" fontId="13" fillId="0" borderId="5" xfId="0" applyFont="1" applyBorder="1" applyAlignment="1" applyProtection="1">
      <alignment horizontal="right"/>
    </xf>
    <xf numFmtId="0" fontId="22" fillId="0" borderId="0" xfId="0" applyFont="1" applyFill="1" applyBorder="1" applyAlignment="1" applyProtection="1">
      <alignment horizontal="left"/>
    </xf>
    <xf numFmtId="0" fontId="0" fillId="0" borderId="0" xfId="0" applyFill="1" applyBorder="1" applyAlignment="1" applyProtection="1"/>
    <xf numFmtId="0" fontId="13" fillId="0" borderId="0" xfId="0" applyFont="1" applyBorder="1" applyAlignment="1" applyProtection="1">
      <alignment horizontal="right"/>
    </xf>
    <xf numFmtId="0" fontId="0" fillId="0" borderId="0" xfId="0" applyFill="1" applyBorder="1" applyAlignment="1" applyProtection="1">
      <alignment horizontal="right"/>
    </xf>
    <xf numFmtId="0" fontId="13" fillId="0" borderId="0" xfId="0" applyFont="1" applyFill="1" applyBorder="1" applyAlignment="1" applyProtection="1">
      <alignment horizontal="right"/>
    </xf>
    <xf numFmtId="0" fontId="13" fillId="0" borderId="0" xfId="0" applyFont="1" applyFill="1" applyBorder="1" applyAlignment="1" applyProtection="1">
      <alignment horizontal="left"/>
    </xf>
    <xf numFmtId="0" fontId="13"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5" fillId="0" borderId="11" xfId="0" applyFont="1" applyBorder="1" applyAlignment="1" applyProtection="1">
      <alignment horizontal="left"/>
    </xf>
    <xf numFmtId="0" fontId="13"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3" fillId="0" borderId="0" xfId="0" applyFont="1" applyAlignment="1" applyProtection="1"/>
    <xf numFmtId="0" fontId="15" fillId="0" borderId="3" xfId="0" applyFont="1" applyBorder="1" applyProtection="1"/>
    <xf numFmtId="0" fontId="15" fillId="0" borderId="0" xfId="543" applyFont="1" applyProtection="1"/>
    <xf numFmtId="0" fontId="31" fillId="0" borderId="0" xfId="543" applyFont="1" applyAlignment="1" applyProtection="1"/>
    <xf numFmtId="49" fontId="6" fillId="0" borderId="0" xfId="543" applyNumberFormat="1" applyFont="1" applyProtection="1"/>
    <xf numFmtId="0" fontId="29" fillId="0" borderId="0" xfId="543" applyFont="1" applyProtection="1"/>
    <xf numFmtId="168" fontId="26" fillId="0" borderId="6" xfId="543" applyNumberFormat="1" applyFont="1" applyFill="1" applyBorder="1" applyAlignment="1" applyProtection="1">
      <alignment horizontal="left"/>
    </xf>
    <xf numFmtId="168" fontId="26" fillId="0" borderId="6" xfId="543" applyNumberFormat="1" applyFont="1" applyFill="1" applyBorder="1" applyAlignment="1" applyProtection="1">
      <alignment horizontal="center"/>
    </xf>
    <xf numFmtId="0" fontId="6" fillId="2" borderId="3" xfId="543" applyFont="1" applyFill="1" applyBorder="1" applyProtection="1"/>
    <xf numFmtId="0" fontId="6" fillId="2" borderId="4" xfId="543" applyFont="1" applyFill="1" applyBorder="1" applyProtection="1"/>
    <xf numFmtId="0" fontId="6" fillId="2" borderId="5" xfId="543" applyFont="1" applyFill="1" applyBorder="1" applyProtection="1"/>
    <xf numFmtId="0" fontId="6" fillId="0" borderId="8" xfId="543" applyFont="1" applyBorder="1" applyProtection="1"/>
    <xf numFmtId="0" fontId="26" fillId="0" borderId="0" xfId="543" applyFont="1" applyBorder="1" applyAlignment="1" applyProtection="1">
      <alignment horizontal="center"/>
    </xf>
    <xf numFmtId="0" fontId="6" fillId="0" borderId="0" xfId="543" applyFont="1" applyBorder="1" applyProtection="1"/>
    <xf numFmtId="0" fontId="25" fillId="0" borderId="9" xfId="543" applyFont="1" applyBorder="1" applyAlignment="1" applyProtection="1">
      <alignment horizontal="left" vertical="top" wrapText="1"/>
    </xf>
    <xf numFmtId="0" fontId="25" fillId="0" borderId="6" xfId="543" applyFont="1" applyBorder="1" applyAlignment="1" applyProtection="1">
      <alignment horizontal="center" vertical="top" wrapText="1"/>
    </xf>
    <xf numFmtId="0" fontId="6" fillId="0" borderId="9" xfId="543" applyFont="1" applyBorder="1" applyProtection="1"/>
    <xf numFmtId="0" fontId="6" fillId="0" borderId="10" xfId="543" applyFont="1" applyBorder="1" applyProtection="1"/>
    <xf numFmtId="0" fontId="6" fillId="0" borderId="1" xfId="543" applyFont="1" applyBorder="1" applyProtection="1"/>
    <xf numFmtId="0" fontId="26" fillId="0" borderId="2" xfId="543" applyFont="1" applyBorder="1" applyAlignment="1" applyProtection="1">
      <alignment horizontal="center"/>
    </xf>
    <xf numFmtId="0" fontId="28" fillId="0" borderId="8" xfId="543" applyFont="1" applyBorder="1" applyAlignment="1" applyProtection="1">
      <alignment horizontal="left" vertical="top" wrapText="1"/>
    </xf>
    <xf numFmtId="0" fontId="25" fillId="0" borderId="0" xfId="543" applyFont="1" applyBorder="1" applyAlignment="1" applyProtection="1">
      <alignment horizontal="center" vertical="top" wrapText="1"/>
    </xf>
    <xf numFmtId="0" fontId="6" fillId="0" borderId="12" xfId="543" applyFont="1" applyBorder="1" applyProtection="1"/>
    <xf numFmtId="0" fontId="28" fillId="0" borderId="0" xfId="543" applyFont="1" applyBorder="1" applyAlignment="1" applyProtection="1">
      <alignment horizontal="center" vertical="top" wrapText="1"/>
    </xf>
    <xf numFmtId="0" fontId="28" fillId="0" borderId="9" xfId="543" applyFont="1" applyBorder="1" applyAlignment="1" applyProtection="1">
      <alignment horizontal="left" vertical="top" wrapText="1"/>
    </xf>
    <xf numFmtId="0" fontId="6" fillId="0" borderId="2" xfId="543" applyFont="1" applyBorder="1" applyProtection="1"/>
    <xf numFmtId="0" fontId="6" fillId="0" borderId="7" xfId="543" applyFont="1" applyBorder="1" applyProtection="1"/>
    <xf numFmtId="172" fontId="6" fillId="0" borderId="0" xfId="543" applyNumberFormat="1" applyFont="1" applyProtection="1"/>
    <xf numFmtId="172" fontId="6" fillId="0" borderId="0" xfId="543" applyNumberFormat="1" applyFont="1" applyBorder="1" applyAlignment="1" applyProtection="1"/>
    <xf numFmtId="0" fontId="25" fillId="0" borderId="0" xfId="543" applyFont="1" applyAlignment="1" applyProtection="1"/>
    <xf numFmtId="0" fontId="6" fillId="0" borderId="0" xfId="543" applyFont="1" applyFill="1" applyAlignment="1" applyProtection="1">
      <alignment horizontal="center"/>
    </xf>
    <xf numFmtId="0" fontId="15" fillId="0" borderId="0" xfId="0" applyFont="1" applyFill="1" applyProtection="1"/>
    <xf numFmtId="0" fontId="31" fillId="0" borderId="0" xfId="543" applyFont="1" applyProtection="1"/>
    <xf numFmtId="0" fontId="15" fillId="0" borderId="0" xfId="0" applyFont="1" applyAlignment="1" applyProtection="1">
      <alignment horizontal="center"/>
    </xf>
    <xf numFmtId="0" fontId="14" fillId="0" borderId="6" xfId="543" applyFont="1" applyBorder="1" applyAlignment="1" applyProtection="1">
      <alignment vertical="top" wrapText="1"/>
    </xf>
    <xf numFmtId="0" fontId="13" fillId="0" borderId="0" xfId="0" applyFont="1" applyAlignment="1" applyProtection="1">
      <alignment horizontal="left"/>
    </xf>
    <xf numFmtId="0" fontId="15" fillId="0" borderId="0" xfId="0" applyFont="1" applyAlignment="1" applyProtection="1">
      <alignment horizontal="left"/>
    </xf>
    <xf numFmtId="0" fontId="13" fillId="0" borderId="0" xfId="0" applyFont="1" applyAlignment="1" applyProtection="1">
      <alignment horizontal="right"/>
    </xf>
    <xf numFmtId="0" fontId="15" fillId="0" borderId="0" xfId="0" applyFont="1" applyAlignment="1" applyProtection="1">
      <alignment horizontal="right"/>
    </xf>
    <xf numFmtId="0" fontId="15"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5" fillId="0" borderId="0" xfId="0" applyNumberFormat="1" applyFont="1" applyAlignment="1" applyProtection="1"/>
    <xf numFmtId="0" fontId="13" fillId="0" borderId="6" xfId="0" applyFont="1" applyBorder="1" applyAlignment="1" applyProtection="1">
      <alignment horizontal="right"/>
    </xf>
    <xf numFmtId="0" fontId="12" fillId="0" borderId="0" xfId="0" applyFont="1" applyFill="1" applyBorder="1" applyAlignment="1" applyProtection="1">
      <alignment horizontal="center" vertical="center"/>
    </xf>
    <xf numFmtId="0" fontId="13" fillId="0" borderId="0" xfId="0" applyFont="1" applyAlignment="1" applyProtection="1">
      <alignment vertical="top"/>
    </xf>
    <xf numFmtId="166" fontId="0" fillId="0" borderId="0" xfId="0" applyNumberFormat="1" applyFill="1" applyBorder="1" applyAlignment="1" applyProtection="1">
      <alignment horizontal="right"/>
    </xf>
    <xf numFmtId="0" fontId="15" fillId="0" borderId="0" xfId="0" applyFont="1" applyBorder="1" applyAlignment="1" applyProtection="1">
      <alignment horizontal="left"/>
    </xf>
    <xf numFmtId="0" fontId="0" fillId="0" borderId="4" xfId="0" applyFill="1" applyBorder="1" applyProtection="1"/>
    <xf numFmtId="0" fontId="15" fillId="0" borderId="0" xfId="0" applyFont="1"/>
    <xf numFmtId="0" fontId="15" fillId="0" borderId="0" xfId="0" applyFont="1" applyBorder="1"/>
    <xf numFmtId="0" fontId="15" fillId="0" borderId="0" xfId="0" applyFont="1" applyAlignment="1">
      <alignment horizontal="left"/>
    </xf>
    <xf numFmtId="0" fontId="36" fillId="0" borderId="0" xfId="0" applyFont="1"/>
    <xf numFmtId="0" fontId="23" fillId="0" borderId="0" xfId="0" applyFont="1"/>
    <xf numFmtId="0" fontId="13" fillId="0" borderId="0" xfId="0" applyNumberFormat="1" applyFont="1"/>
    <xf numFmtId="0" fontId="6" fillId="0" borderId="0" xfId="0" applyFont="1" applyBorder="1"/>
    <xf numFmtId="0" fontId="7" fillId="0" borderId="0" xfId="244" applyBorder="1" applyProtection="1"/>
    <xf numFmtId="0" fontId="7" fillId="0" borderId="0" xfId="244" applyFill="1" applyBorder="1" applyAlignment="1">
      <alignment horizontal="center" vertical="center"/>
    </xf>
    <xf numFmtId="0" fontId="6" fillId="0" borderId="3" xfId="543" applyFont="1" applyBorder="1" applyProtection="1"/>
    <xf numFmtId="0" fontId="28" fillId="0" borderId="4" xfId="543" applyNumberFormat="1" applyFont="1" applyBorder="1" applyAlignment="1" applyProtection="1">
      <alignment horizontal="right" vertical="top" wrapText="1"/>
    </xf>
    <xf numFmtId="0" fontId="15" fillId="0" borderId="6" xfId="0" applyFont="1" applyBorder="1" applyProtection="1"/>
    <xf numFmtId="168" fontId="14" fillId="0" borderId="6" xfId="0" applyNumberFormat="1" applyFont="1" applyBorder="1" applyAlignment="1" applyProtection="1"/>
    <xf numFmtId="0" fontId="15" fillId="0" borderId="2" xfId="0" applyFont="1" applyBorder="1" applyProtection="1"/>
    <xf numFmtId="0" fontId="15" fillId="0" borderId="7" xfId="0" applyFont="1" applyBorder="1" applyProtection="1"/>
    <xf numFmtId="0" fontId="15" fillId="0" borderId="12" xfId="0" applyFont="1" applyBorder="1" applyProtection="1"/>
    <xf numFmtId="0" fontId="15" fillId="0" borderId="9" xfId="0" applyFont="1" applyBorder="1" applyProtection="1"/>
    <xf numFmtId="0" fontId="15" fillId="0" borderId="10" xfId="0" applyFont="1" applyBorder="1" applyProtection="1"/>
    <xf numFmtId="0" fontId="20" fillId="0" borderId="6" xfId="0" applyFont="1" applyBorder="1" applyAlignment="1" applyProtection="1">
      <alignment vertical="top" wrapText="1"/>
    </xf>
    <xf numFmtId="0" fontId="20" fillId="0" borderId="5" xfId="0" applyFont="1" applyBorder="1" applyAlignment="1" applyProtection="1">
      <alignment vertical="top" wrapText="1"/>
    </xf>
    <xf numFmtId="0" fontId="20" fillId="0" borderId="4" xfId="0" applyFont="1" applyBorder="1" applyAlignment="1" applyProtection="1">
      <alignment vertical="top" wrapText="1"/>
    </xf>
    <xf numFmtId="0" fontId="20"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3" fillId="0" borderId="2" xfId="0" applyFont="1" applyBorder="1" applyProtection="1"/>
    <xf numFmtId="1" fontId="6" fillId="0" borderId="0" xfId="543" applyNumberFormat="1" applyFont="1" applyAlignment="1" applyProtection="1"/>
    <xf numFmtId="0" fontId="15" fillId="0" borderId="0" xfId="0" applyFont="1" applyAlignment="1" applyProtection="1">
      <alignment vertical="top"/>
    </xf>
    <xf numFmtId="0" fontId="15" fillId="0" borderId="0" xfId="0" applyFont="1" applyAlignment="1" applyProtection="1">
      <alignment vertical="top" wrapText="1"/>
    </xf>
    <xf numFmtId="0" fontId="15" fillId="0" borderId="0" xfId="0" applyNumberFormat="1" applyFont="1" applyAlignment="1" applyProtection="1">
      <alignment horizontal="left" vertical="top"/>
    </xf>
    <xf numFmtId="0" fontId="15" fillId="0" borderId="0" xfId="0" applyNumberFormat="1" applyFont="1" applyProtection="1"/>
    <xf numFmtId="0" fontId="6" fillId="0" borderId="0" xfId="0" applyFont="1" applyBorder="1" applyProtection="1"/>
    <xf numFmtId="0" fontId="6" fillId="0" borderId="0" xfId="0" applyFont="1" applyBorder="1" applyAlignment="1" applyProtection="1"/>
    <xf numFmtId="0" fontId="6" fillId="0" borderId="0" xfId="0" applyFont="1" applyBorder="1" applyAlignment="1" applyProtection="1">
      <alignment horizontal="left"/>
    </xf>
    <xf numFmtId="0" fontId="6" fillId="0" borderId="0" xfId="0" applyFont="1" applyAlignment="1" applyProtection="1">
      <alignment vertical="top"/>
    </xf>
    <xf numFmtId="0" fontId="6" fillId="0" borderId="0" xfId="0" applyFont="1" applyAlignment="1" applyProtection="1"/>
    <xf numFmtId="0" fontId="15" fillId="0" borderId="0" xfId="0" applyFont="1" applyFill="1"/>
    <xf numFmtId="0" fontId="13" fillId="0" borderId="0" xfId="0" applyFont="1" applyFill="1"/>
    <xf numFmtId="0" fontId="0" fillId="2" borderId="0" xfId="0" applyFill="1" applyProtection="1"/>
    <xf numFmtId="0" fontId="0" fillId="2" borderId="2" xfId="0" applyFill="1" applyBorder="1" applyAlignment="1"/>
    <xf numFmtId="0" fontId="0" fillId="2" borderId="7" xfId="0" applyFill="1" applyBorder="1" applyAlignment="1"/>
    <xf numFmtId="0" fontId="35" fillId="0" borderId="0" xfId="0" applyFont="1"/>
    <xf numFmtId="0" fontId="6" fillId="0" borderId="3" xfId="0" applyFont="1" applyBorder="1" applyProtection="1"/>
    <xf numFmtId="0" fontId="6"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0" fillId="3" borderId="4" xfId="0" applyFont="1" applyFill="1" applyBorder="1" applyAlignment="1" applyProtection="1">
      <alignment vertical="top" wrapText="1"/>
    </xf>
    <xf numFmtId="0" fontId="20" fillId="3" borderId="5" xfId="0" applyFont="1" applyFill="1" applyBorder="1" applyAlignment="1" applyProtection="1">
      <alignment vertical="top" wrapText="1"/>
    </xf>
    <xf numFmtId="0" fontId="38" fillId="0" borderId="0" xfId="0" applyFont="1"/>
    <xf numFmtId="0" fontId="15" fillId="0" borderId="4" xfId="0" applyFont="1" applyBorder="1"/>
    <xf numFmtId="0" fontId="13" fillId="0" borderId="4" xfId="0" applyFont="1" applyFill="1" applyBorder="1"/>
    <xf numFmtId="0" fontId="13" fillId="0" borderId="0" xfId="0" applyFont="1" applyBorder="1"/>
    <xf numFmtId="0" fontId="13" fillId="0" borderId="0" xfId="0" applyFont="1" applyFill="1" applyBorder="1"/>
    <xf numFmtId="0" fontId="13" fillId="0" borderId="2" xfId="0" applyFont="1" applyBorder="1" applyAlignment="1" applyProtection="1">
      <alignment horizontal="center"/>
    </xf>
    <xf numFmtId="0" fontId="13" fillId="0" borderId="0" xfId="0" applyFont="1" applyBorder="1" applyAlignment="1" applyProtection="1">
      <alignment horizontal="center" vertical="center" wrapText="1"/>
    </xf>
    <xf numFmtId="0" fontId="13" fillId="0" borderId="7" xfId="543" applyFont="1" applyBorder="1" applyAlignment="1" applyProtection="1">
      <alignment horizontal="right"/>
    </xf>
    <xf numFmtId="0" fontId="14" fillId="0" borderId="9" xfId="543" applyFont="1" applyBorder="1" applyProtection="1"/>
    <xf numFmtId="0" fontId="15" fillId="0" borderId="6" xfId="543" applyFont="1" applyBorder="1" applyProtection="1"/>
    <xf numFmtId="0" fontId="14" fillId="0" borderId="6" xfId="543" applyFont="1" applyBorder="1" applyAlignment="1" applyProtection="1">
      <alignment horizontal="right"/>
    </xf>
    <xf numFmtId="0" fontId="13" fillId="0" borderId="0" xfId="0" applyFont="1" applyBorder="1" applyAlignment="1" applyProtection="1">
      <alignment horizontal="center" vertical="center"/>
    </xf>
    <xf numFmtId="0" fontId="15" fillId="0" borderId="0" xfId="0" applyFont="1" applyBorder="1" applyAlignment="1" applyProtection="1">
      <alignment horizontal="left" vertical="center"/>
    </xf>
    <xf numFmtId="0" fontId="0" fillId="0" borderId="0" xfId="0" applyBorder="1" applyAlignment="1" applyProtection="1"/>
    <xf numFmtId="0" fontId="15" fillId="0" borderId="0" xfId="0" applyFont="1" applyFill="1" applyBorder="1" applyAlignment="1" applyProtection="1">
      <alignment horizontal="left" vertical="center"/>
    </xf>
    <xf numFmtId="0" fontId="15" fillId="0" borderId="0" xfId="0" applyNumberFormat="1" applyFont="1" applyAlignment="1" applyProtection="1">
      <alignment vertical="top"/>
    </xf>
    <xf numFmtId="0" fontId="44" fillId="0" borderId="3" xfId="0" applyFont="1" applyBorder="1" applyAlignment="1" applyProtection="1">
      <alignment horizontal="left" vertical="top"/>
    </xf>
    <xf numFmtId="0" fontId="44" fillId="0" borderId="13" xfId="0" applyFont="1" applyBorder="1" applyAlignment="1" applyProtection="1">
      <alignment horizontal="center" wrapText="1"/>
    </xf>
    <xf numFmtId="0" fontId="44" fillId="0" borderId="13" xfId="0" applyFont="1" applyFill="1" applyBorder="1" applyAlignment="1" applyProtection="1">
      <alignment horizontal="center" vertical="top" wrapText="1"/>
    </xf>
    <xf numFmtId="0" fontId="44" fillId="2" borderId="13" xfId="0" applyFont="1" applyFill="1" applyBorder="1" applyAlignment="1" applyProtection="1">
      <alignment horizontal="center" wrapText="1"/>
    </xf>
    <xf numFmtId="0" fontId="45" fillId="2" borderId="11" xfId="0" applyFont="1" applyFill="1" applyBorder="1" applyAlignment="1" applyProtection="1">
      <alignment horizontal="left" vertical="top" wrapText="1"/>
    </xf>
    <xf numFmtId="0" fontId="46" fillId="4" borderId="11" xfId="0" applyFont="1" applyFill="1" applyBorder="1" applyAlignment="1" applyProtection="1">
      <alignment vertical="top" wrapText="1"/>
    </xf>
    <xf numFmtId="0" fontId="46" fillId="2" borderId="11" xfId="0" applyFont="1" applyFill="1" applyBorder="1" applyAlignment="1" applyProtection="1">
      <alignment vertical="top" wrapText="1"/>
    </xf>
    <xf numFmtId="0" fontId="46" fillId="0" borderId="11" xfId="0" applyFont="1" applyBorder="1" applyAlignment="1" applyProtection="1">
      <alignment vertical="top" wrapText="1"/>
    </xf>
    <xf numFmtId="0" fontId="46" fillId="0" borderId="11" xfId="0" applyFont="1" applyBorder="1" applyAlignment="1" applyProtection="1">
      <alignment horizontal="right" vertical="top" wrapText="1"/>
    </xf>
    <xf numFmtId="168" fontId="46" fillId="0" borderId="11" xfId="0" applyNumberFormat="1" applyFont="1" applyFill="1" applyBorder="1" applyAlignment="1" applyProtection="1">
      <alignment vertical="top" wrapText="1"/>
    </xf>
    <xf numFmtId="168" fontId="46" fillId="5" borderId="11" xfId="0" applyNumberFormat="1" applyFont="1" applyFill="1" applyBorder="1" applyAlignment="1" applyProtection="1">
      <alignment vertical="top" wrapText="1"/>
      <protection locked="0"/>
    </xf>
    <xf numFmtId="168" fontId="46" fillId="6" borderId="11" xfId="0" applyNumberFormat="1" applyFont="1" applyFill="1" applyBorder="1" applyAlignment="1" applyProtection="1">
      <alignment horizontal="center" vertical="top" wrapText="1"/>
    </xf>
    <xf numFmtId="0" fontId="44" fillId="0" borderId="11" xfId="0" applyFont="1" applyBorder="1" applyAlignment="1" applyProtection="1">
      <alignment horizontal="right" vertical="top" wrapText="1"/>
    </xf>
    <xf numFmtId="168" fontId="44" fillId="0" borderId="11" xfId="0" applyNumberFormat="1" applyFont="1" applyFill="1" applyBorder="1" applyAlignment="1" applyProtection="1">
      <alignment vertical="top" wrapText="1"/>
    </xf>
    <xf numFmtId="168" fontId="46" fillId="4" borderId="11" xfId="0" applyNumberFormat="1" applyFont="1" applyFill="1" applyBorder="1" applyAlignment="1" applyProtection="1">
      <alignment vertical="top" wrapText="1"/>
    </xf>
    <xf numFmtId="0" fontId="46" fillId="5" borderId="11" xfId="0" applyFont="1" applyFill="1" applyBorder="1" applyAlignment="1" applyProtection="1">
      <alignment horizontal="right" vertical="top" wrapText="1"/>
      <protection locked="0"/>
    </xf>
    <xf numFmtId="0" fontId="44" fillId="2" borderId="11" xfId="0" applyFont="1" applyFill="1" applyBorder="1" applyAlignment="1" applyProtection="1">
      <alignment vertical="top" wrapText="1"/>
    </xf>
    <xf numFmtId="0" fontId="44" fillId="0" borderId="11" xfId="0" applyFont="1" applyBorder="1" applyAlignment="1" applyProtection="1">
      <alignment vertical="top" wrapText="1"/>
    </xf>
    <xf numFmtId="0" fontId="9" fillId="0" borderId="11" xfId="0" applyFont="1" applyBorder="1" applyAlignment="1" applyProtection="1">
      <alignment horizontal="right" vertical="top" wrapText="1"/>
    </xf>
    <xf numFmtId="0" fontId="46" fillId="0" borderId="11" xfId="0" applyFont="1" applyFill="1" applyBorder="1" applyAlignment="1" applyProtection="1">
      <alignment horizontal="right" vertical="top" wrapText="1"/>
      <protection locked="0"/>
    </xf>
    <xf numFmtId="0" fontId="44" fillId="0" borderId="0" xfId="0" applyFont="1" applyBorder="1" applyAlignment="1" applyProtection="1">
      <alignment horizontal="left" vertical="top"/>
    </xf>
    <xf numFmtId="0" fontId="46" fillId="0" borderId="0" xfId="0" applyFont="1" applyBorder="1" applyAlignment="1" applyProtection="1">
      <alignment horizontal="left" vertical="top"/>
    </xf>
    <xf numFmtId="0" fontId="46" fillId="0" borderId="0" xfId="0" applyFont="1" applyBorder="1" applyAlignment="1" applyProtection="1">
      <alignment vertical="top" wrapText="1"/>
    </xf>
    <xf numFmtId="0" fontId="46" fillId="0" borderId="0" xfId="0" applyFont="1" applyBorder="1" applyAlignment="1" applyProtection="1">
      <alignment vertical="top"/>
    </xf>
    <xf numFmtId="0" fontId="44" fillId="0" borderId="0" xfId="0" applyFont="1" applyBorder="1" applyAlignment="1" applyProtection="1">
      <alignment horizontal="right" vertical="top"/>
    </xf>
    <xf numFmtId="0" fontId="46" fillId="2" borderId="0" xfId="0" applyFont="1" applyFill="1" applyBorder="1" applyAlignment="1" applyProtection="1">
      <alignment vertical="top" wrapText="1"/>
    </xf>
    <xf numFmtId="0" fontId="44" fillId="0" borderId="0" xfId="0" applyFont="1" applyBorder="1" applyAlignment="1" applyProtection="1">
      <alignment vertical="top"/>
    </xf>
    <xf numFmtId="168" fontId="44"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6" fillId="0" borderId="0" xfId="0" applyFont="1" applyFill="1" applyBorder="1" applyAlignment="1" applyProtection="1"/>
    <xf numFmtId="166" fontId="15" fillId="0" borderId="0" xfId="0" applyNumberFormat="1" applyFont="1" applyFill="1" applyBorder="1" applyAlignment="1" applyProtection="1">
      <alignment horizontal="left"/>
    </xf>
    <xf numFmtId="0" fontId="6" fillId="0" borderId="0" xfId="0" applyFont="1" applyFill="1" applyProtection="1"/>
    <xf numFmtId="0" fontId="6" fillId="0" borderId="0" xfId="0" applyFont="1" applyFill="1" applyBorder="1" applyProtection="1"/>
    <xf numFmtId="0" fontId="47" fillId="0" borderId="0" xfId="0" applyFont="1" applyFill="1" applyBorder="1" applyProtection="1"/>
    <xf numFmtId="0" fontId="6" fillId="0" borderId="0" xfId="244" applyFont="1" applyFill="1" applyBorder="1" applyAlignment="1" applyProtection="1">
      <alignment horizontal="left"/>
    </xf>
    <xf numFmtId="0" fontId="37" fillId="0" borderId="0" xfId="0" applyFont="1" applyFill="1" applyAlignment="1" applyProtection="1"/>
    <xf numFmtId="0" fontId="37" fillId="0" borderId="0" xfId="0" applyFont="1" applyFill="1" applyProtection="1"/>
    <xf numFmtId="0" fontId="37" fillId="0" borderId="0" xfId="244" applyFont="1" applyFill="1" applyBorder="1" applyAlignment="1" applyProtection="1">
      <alignment horizontal="left"/>
    </xf>
    <xf numFmtId="0" fontId="12" fillId="3" borderId="11" xfId="0" applyFont="1" applyFill="1" applyBorder="1" applyAlignment="1" applyProtection="1">
      <alignment vertical="top"/>
    </xf>
    <xf numFmtId="168" fontId="15" fillId="0" borderId="0" xfId="0" applyNumberFormat="1" applyFont="1"/>
    <xf numFmtId="0" fontId="0" fillId="7" borderId="0" xfId="0" applyFill="1"/>
    <xf numFmtId="0" fontId="35" fillId="0" borderId="0" xfId="0" applyFont="1" applyFill="1"/>
    <xf numFmtId="0" fontId="0" fillId="0" borderId="0" xfId="0" applyAlignment="1">
      <alignment horizontal="left"/>
    </xf>
    <xf numFmtId="0" fontId="35" fillId="0" borderId="0" xfId="0" applyNumberFormat="1" applyFont="1"/>
    <xf numFmtId="0" fontId="0" fillId="0" borderId="0" xfId="0" applyBorder="1" applyAlignment="1"/>
    <xf numFmtId="0" fontId="26" fillId="0" borderId="0" xfId="0" applyFont="1" applyFill="1"/>
    <xf numFmtId="0" fontId="49" fillId="0" borderId="0" xfId="0" applyFont="1"/>
    <xf numFmtId="0" fontId="6" fillId="0" borderId="0" xfId="0" applyFont="1" applyFill="1" applyBorder="1" applyAlignment="1" applyProtection="1">
      <alignment horizontal="left"/>
    </xf>
    <xf numFmtId="0" fontId="24" fillId="0" borderId="0" xfId="0" applyFont="1" applyAlignment="1" applyProtection="1">
      <alignment horizontal="center"/>
    </xf>
    <xf numFmtId="0" fontId="24" fillId="0" borderId="0" xfId="0" applyFont="1" applyAlignment="1" applyProtection="1"/>
    <xf numFmtId="0" fontId="24" fillId="0" borderId="0" xfId="0" applyFont="1" applyFill="1" applyAlignment="1" applyProtection="1">
      <alignment horizontal="center"/>
    </xf>
    <xf numFmtId="0" fontId="24" fillId="0" borderId="0" xfId="0" applyFont="1" applyAlignment="1" applyProtection="1">
      <alignment horizontal="left"/>
    </xf>
    <xf numFmtId="0" fontId="24" fillId="0" borderId="0" xfId="0" applyFont="1" applyProtection="1"/>
    <xf numFmtId="49" fontId="13" fillId="0" borderId="0" xfId="0" applyNumberFormat="1" applyFont="1" applyAlignment="1" applyProtection="1">
      <alignment horizontal="center"/>
    </xf>
    <xf numFmtId="0" fontId="41" fillId="0" borderId="0" xfId="0" applyFont="1" applyAlignment="1" applyProtection="1">
      <alignment horizontal="center"/>
    </xf>
    <xf numFmtId="0" fontId="40" fillId="0" borderId="0" xfId="244" applyFont="1" applyAlignment="1" applyProtection="1">
      <alignment horizontal="center"/>
    </xf>
    <xf numFmtId="0" fontId="15" fillId="0" borderId="0" xfId="0" quotePrefix="1" applyFont="1" applyAlignment="1" applyProtection="1">
      <alignment horizontal="left"/>
    </xf>
    <xf numFmtId="0" fontId="13" fillId="0" borderId="0" xfId="0" applyFont="1" applyBorder="1" applyAlignment="1" applyProtection="1"/>
    <xf numFmtId="0" fontId="15" fillId="0" borderId="0" xfId="0" applyFont="1" applyBorder="1" applyAlignment="1" applyProtection="1">
      <alignment horizontal="center"/>
    </xf>
    <xf numFmtId="49" fontId="15" fillId="0" borderId="0" xfId="0" applyNumberFormat="1" applyFont="1" applyAlignment="1" applyProtection="1">
      <alignment horizontal="center"/>
    </xf>
    <xf numFmtId="0" fontId="24" fillId="0" borderId="0" xfId="0" applyFont="1" applyBorder="1" applyAlignment="1" applyProtection="1">
      <alignment horizontal="center"/>
    </xf>
    <xf numFmtId="0" fontId="13" fillId="0" borderId="0" xfId="0" quotePrefix="1" applyFont="1" applyAlignment="1" applyProtection="1">
      <alignment horizontal="center"/>
    </xf>
    <xf numFmtId="49" fontId="0" fillId="0" borderId="0" xfId="0" applyNumberFormat="1" applyProtection="1"/>
    <xf numFmtId="0" fontId="38" fillId="0" borderId="0" xfId="0" applyFont="1" applyAlignment="1" applyProtection="1">
      <alignment horizontal="left"/>
    </xf>
    <xf numFmtId="49" fontId="15" fillId="0" borderId="0" xfId="0" applyNumberFormat="1" applyFont="1" applyProtection="1"/>
    <xf numFmtId="49" fontId="0" fillId="0" borderId="0" xfId="0" applyNumberFormat="1" applyFill="1" applyProtection="1"/>
    <xf numFmtId="0" fontId="15" fillId="0" borderId="0" xfId="0" applyFont="1" applyFill="1" applyAlignment="1" applyProtection="1">
      <alignment horizontal="center"/>
    </xf>
    <xf numFmtId="0" fontId="15" fillId="0" borderId="0" xfId="0" applyFont="1" applyFill="1" applyAlignment="1" applyProtection="1">
      <alignment horizontal="left"/>
    </xf>
    <xf numFmtId="49" fontId="15" fillId="0" borderId="0" xfId="0" applyNumberFormat="1" applyFont="1" applyFill="1" applyProtection="1"/>
    <xf numFmtId="49" fontId="13" fillId="0" borderId="0" xfId="0" applyNumberFormat="1" applyFont="1" applyAlignment="1" applyProtection="1">
      <alignment horizontal="left"/>
    </xf>
    <xf numFmtId="0" fontId="24" fillId="0" borderId="0" xfId="0" applyFont="1" applyBorder="1" applyAlignment="1" applyProtection="1">
      <alignment horizontal="left"/>
    </xf>
    <xf numFmtId="0" fontId="15" fillId="0" borderId="0" xfId="0" applyFont="1" applyFill="1" applyAlignment="1" applyProtection="1">
      <alignment horizontal="left" vertical="top"/>
    </xf>
    <xf numFmtId="0" fontId="14" fillId="0" borderId="0" xfId="0" applyFont="1" applyFill="1" applyAlignment="1" applyProtection="1">
      <alignment horizontal="left" vertical="top"/>
    </xf>
    <xf numFmtId="0" fontId="15" fillId="0" borderId="0" xfId="0" applyFont="1" applyFill="1" applyAlignment="1" applyProtection="1"/>
    <xf numFmtId="168" fontId="15"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5" fillId="0" borderId="0" xfId="0" applyNumberFormat="1" applyFont="1" applyFill="1" applyBorder="1" applyAlignment="1" applyProtection="1">
      <alignment horizontal="left" vertical="top" wrapText="1"/>
    </xf>
    <xf numFmtId="0" fontId="43" fillId="0" borderId="3" xfId="0" applyFont="1" applyBorder="1" applyProtection="1"/>
    <xf numFmtId="168" fontId="0" fillId="0" borderId="0" xfId="0" applyNumberFormat="1" applyFill="1" applyBorder="1" applyAlignment="1" applyProtection="1">
      <alignment horizontal="center"/>
    </xf>
    <xf numFmtId="0" fontId="26" fillId="0" borderId="0" xfId="0" applyFont="1" applyFill="1" applyAlignment="1">
      <alignment vertical="top" wrapText="1"/>
    </xf>
    <xf numFmtId="0" fontId="44" fillId="0" borderId="4" xfId="0" applyFont="1" applyBorder="1" applyAlignment="1" applyProtection="1">
      <alignment horizontal="right"/>
    </xf>
    <xf numFmtId="0" fontId="51" fillId="0" borderId="0" xfId="0" applyFont="1"/>
    <xf numFmtId="3" fontId="15" fillId="0" borderId="0" xfId="0" applyNumberFormat="1" applyFont="1" applyFill="1" applyBorder="1" applyAlignment="1" applyProtection="1">
      <alignment horizontal="center"/>
    </xf>
    <xf numFmtId="168" fontId="6" fillId="0" borderId="0" xfId="0" applyNumberFormat="1" applyFont="1" applyFill="1" applyBorder="1" applyAlignment="1" applyProtection="1">
      <alignment horizontal="left" vertical="top"/>
    </xf>
    <xf numFmtId="168" fontId="13" fillId="0" borderId="0" xfId="0" applyNumberFormat="1" applyFont="1" applyFill="1" applyBorder="1" applyAlignment="1" applyProtection="1">
      <alignment horizontal="left" vertical="top"/>
    </xf>
    <xf numFmtId="168" fontId="15" fillId="0" borderId="0" xfId="0" applyNumberFormat="1" applyFont="1" applyFill="1" applyBorder="1" applyAlignment="1" applyProtection="1">
      <alignment horizontal="left" vertical="top"/>
    </xf>
    <xf numFmtId="0" fontId="15" fillId="0" borderId="0" xfId="0" applyFont="1" applyAlignment="1" applyProtection="1">
      <alignment horizontal="center" vertical="center"/>
    </xf>
    <xf numFmtId="0" fontId="15" fillId="0" borderId="0" xfId="0" applyFont="1" applyAlignment="1">
      <alignment horizontal="center" vertical="center"/>
    </xf>
    <xf numFmtId="0" fontId="15" fillId="0" borderId="0" xfId="0" applyFont="1" applyAlignment="1">
      <alignment vertical="center"/>
    </xf>
    <xf numFmtId="0" fontId="0" fillId="0" borderId="0" xfId="0" applyAlignment="1">
      <alignment vertical="center"/>
    </xf>
    <xf numFmtId="0" fontId="46" fillId="0" borderId="11" xfId="0" applyFont="1" applyBorder="1" applyAlignment="1" applyProtection="1">
      <alignment horizontal="right" vertical="top"/>
    </xf>
    <xf numFmtId="0" fontId="46" fillId="0" borderId="0" xfId="0" applyFont="1" applyBorder="1" applyAlignment="1" applyProtection="1">
      <alignment horizontal="right" vertical="top" wrapText="1"/>
    </xf>
    <xf numFmtId="0" fontId="46" fillId="2" borderId="12" xfId="0" applyFont="1" applyFill="1" applyBorder="1" applyAlignment="1" applyProtection="1">
      <alignment vertical="top" wrapText="1"/>
    </xf>
    <xf numFmtId="0" fontId="46" fillId="0" borderId="14" xfId="0" applyFont="1" applyBorder="1" applyAlignment="1" applyProtection="1">
      <alignment vertical="top" wrapText="1"/>
    </xf>
    <xf numFmtId="168" fontId="46" fillId="5" borderId="11" xfId="0" applyNumberFormat="1" applyFont="1" applyFill="1" applyBorder="1" applyAlignment="1" applyProtection="1">
      <alignment vertical="top"/>
      <protection locked="0"/>
    </xf>
    <xf numFmtId="0" fontId="46" fillId="2" borderId="11" xfId="0" applyFont="1" applyFill="1" applyBorder="1" applyAlignment="1" applyProtection="1">
      <alignment vertical="top"/>
      <protection locked="0"/>
    </xf>
    <xf numFmtId="0" fontId="46" fillId="0" borderId="11" xfId="0" applyFont="1" applyBorder="1" applyAlignment="1" applyProtection="1">
      <alignment vertical="top"/>
      <protection locked="0"/>
    </xf>
    <xf numFmtId="168" fontId="46" fillId="0" borderId="11" xfId="0" applyNumberFormat="1" applyFont="1" applyFill="1" applyBorder="1" applyAlignment="1" applyProtection="1">
      <alignment vertical="top"/>
    </xf>
    <xf numFmtId="168" fontId="46" fillId="6" borderId="11" xfId="0" applyNumberFormat="1" applyFont="1" applyFill="1" applyBorder="1" applyAlignment="1" applyProtection="1">
      <alignment horizontal="center" vertical="top"/>
    </xf>
    <xf numFmtId="0" fontId="13" fillId="0" borderId="0" xfId="542" applyFont="1" applyAlignment="1" applyProtection="1">
      <protection locked="0"/>
    </xf>
    <xf numFmtId="0" fontId="6" fillId="0" borderId="0" xfId="539" applyAlignment="1" applyProtection="1"/>
    <xf numFmtId="0" fontId="26" fillId="8" borderId="0" xfId="539" applyFont="1" applyFill="1" applyAlignment="1" applyProtection="1">
      <alignment horizontal="centerContinuous"/>
    </xf>
    <xf numFmtId="0" fontId="6" fillId="0" borderId="0" xfId="539" applyProtection="1"/>
    <xf numFmtId="0" fontId="37" fillId="0" borderId="0" xfId="0" applyFont="1" applyProtection="1"/>
    <xf numFmtId="4" fontId="15" fillId="0" borderId="0" xfId="0" applyNumberFormat="1" applyFont="1" applyProtection="1"/>
    <xf numFmtId="0" fontId="24" fillId="0" borderId="0" xfId="0" applyFont="1" applyFill="1" applyAlignment="1">
      <alignment horizontal="center"/>
    </xf>
    <xf numFmtId="49" fontId="13" fillId="0" borderId="0" xfId="0" applyNumberFormat="1" applyFont="1" applyAlignment="1">
      <alignment horizontal="center"/>
    </xf>
    <xf numFmtId="0" fontId="13" fillId="0" borderId="0" xfId="0" applyFont="1" applyAlignment="1">
      <alignment horizontal="left"/>
    </xf>
    <xf numFmtId="49" fontId="15" fillId="0" borderId="0" xfId="0" applyNumberFormat="1" applyFont="1" applyAlignment="1">
      <alignment horizontal="center"/>
    </xf>
    <xf numFmtId="0" fontId="13" fillId="0" borderId="0" xfId="543" applyFont="1" applyProtection="1"/>
    <xf numFmtId="0" fontId="16" fillId="0" borderId="0" xfId="0" applyFont="1" applyFill="1" applyBorder="1" applyAlignment="1" applyProtection="1"/>
    <xf numFmtId="0" fontId="15" fillId="0" borderId="0" xfId="543" applyFont="1" applyAlignment="1" applyProtection="1">
      <alignment horizontal="left"/>
    </xf>
    <xf numFmtId="0" fontId="15" fillId="0" borderId="0" xfId="543" applyFont="1" applyFill="1" applyAlignment="1" applyProtection="1">
      <alignment horizontal="left"/>
    </xf>
    <xf numFmtId="0" fontId="15" fillId="0" borderId="15" xfId="0" applyFont="1" applyBorder="1" applyProtection="1"/>
    <xf numFmtId="0" fontId="15" fillId="0" borderId="11" xfId="0" applyFont="1" applyBorder="1" applyProtection="1"/>
    <xf numFmtId="2" fontId="29" fillId="0" borderId="11" xfId="0" applyNumberFormat="1" applyFont="1" applyBorder="1" applyProtection="1"/>
    <xf numFmtId="0" fontId="6" fillId="0" borderId="0" xfId="0" applyFont="1" applyProtection="1">
      <protection locked="0"/>
    </xf>
    <xf numFmtId="0" fontId="54" fillId="0" borderId="0" xfId="0" applyFont="1" applyAlignment="1">
      <alignment horizontal="center"/>
    </xf>
    <xf numFmtId="0" fontId="15" fillId="0" borderId="0" xfId="271"/>
    <xf numFmtId="0" fontId="13" fillId="0" borderId="0" xfId="271" applyFont="1"/>
    <xf numFmtId="0" fontId="15" fillId="0" borderId="0" xfId="271" applyFont="1"/>
    <xf numFmtId="0" fontId="15" fillId="0" borderId="0" xfId="271" applyFill="1"/>
    <xf numFmtId="0" fontId="15" fillId="0" borderId="0" xfId="271" applyFont="1" applyFill="1"/>
    <xf numFmtId="0" fontId="13" fillId="0" borderId="0" xfId="271" applyFont="1" applyFill="1"/>
    <xf numFmtId="0" fontId="15" fillId="0" borderId="0" xfId="271" applyAlignment="1">
      <alignment horizontal="left"/>
    </xf>
    <xf numFmtId="0" fontId="15" fillId="0" borderId="0" xfId="271" applyFill="1" applyAlignment="1">
      <alignment horizontal="left"/>
    </xf>
    <xf numFmtId="0" fontId="7" fillId="0" borderId="0" xfId="244" applyFill="1" applyBorder="1" applyProtection="1">
      <protection locked="0"/>
    </xf>
    <xf numFmtId="0" fontId="13" fillId="0" borderId="0" xfId="271" applyFont="1" applyProtection="1"/>
    <xf numFmtId="168" fontId="13" fillId="0" borderId="0" xfId="543" applyNumberFormat="1" applyFont="1" applyFill="1" applyBorder="1" applyAlignment="1" applyProtection="1">
      <alignment horizontal="center" vertical="center"/>
    </xf>
    <xf numFmtId="168" fontId="13" fillId="0" borderId="2" xfId="543" applyNumberFormat="1" applyFont="1" applyFill="1" applyBorder="1" applyAlignment="1" applyProtection="1">
      <alignment horizontal="center" vertical="center"/>
    </xf>
    <xf numFmtId="0" fontId="0" fillId="0" borderId="5" xfId="0" applyFill="1" applyBorder="1" applyProtection="1"/>
    <xf numFmtId="0" fontId="28" fillId="0" borderId="0" xfId="543" applyNumberFormat="1" applyFont="1" applyBorder="1" applyAlignment="1" applyProtection="1">
      <alignment horizontal="right" vertical="top" wrapText="1"/>
    </xf>
    <xf numFmtId="0" fontId="26" fillId="0" borderId="2" xfId="543" applyNumberFormat="1" applyFont="1" applyBorder="1" applyAlignment="1" applyProtection="1">
      <alignment horizontal="right" vertical="top" wrapText="1"/>
    </xf>
    <xf numFmtId="0" fontId="11" fillId="0" borderId="0" xfId="0" applyFont="1"/>
    <xf numFmtId="0" fontId="56" fillId="0" borderId="0" xfId="0" applyFont="1"/>
    <xf numFmtId="0" fontId="54" fillId="0" borderId="0" xfId="0" applyFont="1"/>
    <xf numFmtId="0" fontId="26" fillId="0" borderId="0" xfId="543" applyNumberFormat="1" applyFont="1" applyBorder="1" applyAlignment="1" applyProtection="1">
      <alignment horizontal="right" vertical="top" wrapText="1"/>
    </xf>
    <xf numFmtId="0" fontId="13" fillId="0" borderId="0" xfId="544" applyNumberFormat="1" applyFont="1" applyBorder="1" applyAlignment="1" applyProtection="1">
      <alignment horizontal="right" vertical="top" wrapText="1"/>
    </xf>
    <xf numFmtId="0" fontId="24" fillId="0" borderId="0" xfId="544" applyNumberFormat="1" applyFont="1" applyBorder="1" applyAlignment="1" applyProtection="1">
      <alignment horizontal="left" vertical="center"/>
    </xf>
    <xf numFmtId="0" fontId="15" fillId="0" borderId="0" xfId="544" applyNumberFormat="1" applyFont="1" applyBorder="1" applyAlignment="1" applyProtection="1">
      <alignment horizontal="left" vertical="center"/>
    </xf>
    <xf numFmtId="0" fontId="15" fillId="0" borderId="0" xfId="544" applyNumberFormat="1" applyFont="1" applyBorder="1" applyAlignment="1" applyProtection="1">
      <alignment horizontal="right" vertical="top" wrapText="1"/>
    </xf>
    <xf numFmtId="0" fontId="13" fillId="0" borderId="0" xfId="0" applyFont="1" applyAlignment="1">
      <alignment horizontal="center"/>
    </xf>
    <xf numFmtId="10" fontId="0" fillId="0" borderId="0" xfId="0" applyNumberFormat="1" applyAlignment="1">
      <alignment horizontal="center"/>
    </xf>
    <xf numFmtId="3" fontId="0" fillId="0" borderId="0" xfId="0" applyNumberFormat="1"/>
    <xf numFmtId="168" fontId="13" fillId="0" borderId="0" xfId="0" applyNumberFormat="1" applyFont="1" applyAlignment="1">
      <alignment horizontal="center"/>
    </xf>
    <xf numFmtId="3" fontId="0" fillId="0" borderId="0" xfId="0" applyNumberFormat="1" applyAlignment="1">
      <alignment horizontal="center"/>
    </xf>
    <xf numFmtId="3" fontId="15" fillId="0" borderId="0" xfId="0" applyNumberFormat="1" applyFont="1"/>
    <xf numFmtId="3" fontId="15" fillId="0" borderId="0" xfId="0" applyNumberFormat="1" applyFont="1" applyAlignment="1">
      <alignment horizontal="center"/>
    </xf>
    <xf numFmtId="0" fontId="55" fillId="0" borderId="0" xfId="0" applyFont="1"/>
    <xf numFmtId="168" fontId="11" fillId="0" borderId="0" xfId="0" applyNumberFormat="1" applyFont="1"/>
    <xf numFmtId="10" fontId="11" fillId="0" borderId="0" xfId="0" applyNumberFormat="1" applyFont="1" applyAlignment="1">
      <alignment horizontal="center"/>
    </xf>
    <xf numFmtId="3" fontId="58" fillId="0" borderId="0" xfId="0" applyNumberFormat="1" applyFont="1"/>
    <xf numFmtId="3" fontId="11" fillId="0" borderId="0" xfId="0" applyNumberFormat="1" applyFont="1"/>
    <xf numFmtId="168" fontId="55" fillId="0" borderId="0" xfId="0" applyNumberFormat="1" applyFont="1"/>
    <xf numFmtId="168" fontId="55" fillId="0" borderId="0" xfId="0" applyNumberFormat="1" applyFont="1" applyAlignment="1">
      <alignment horizontal="center"/>
    </xf>
    <xf numFmtId="0" fontId="11" fillId="5" borderId="0" xfId="0" applyFont="1" applyFill="1" applyAlignment="1">
      <alignment horizontal="left"/>
    </xf>
    <xf numFmtId="0" fontId="11" fillId="5" borderId="0" xfId="0" applyFont="1" applyFill="1"/>
    <xf numFmtId="10" fontId="11" fillId="0" borderId="0" xfId="0" applyNumberFormat="1" applyFont="1"/>
    <xf numFmtId="172" fontId="11" fillId="0" borderId="0" xfId="0" applyNumberFormat="1" applyFont="1"/>
    <xf numFmtId="172" fontId="11" fillId="0" borderId="0" xfId="0" applyNumberFormat="1" applyFont="1" applyAlignment="1">
      <alignment horizontal="center"/>
    </xf>
    <xf numFmtId="0" fontId="11" fillId="0" borderId="6" xfId="0" applyFont="1" applyBorder="1"/>
    <xf numFmtId="10" fontId="11" fillId="0" borderId="6" xfId="0" applyNumberFormat="1" applyFont="1" applyBorder="1" applyAlignment="1">
      <alignment horizontal="center"/>
    </xf>
    <xf numFmtId="3" fontId="11" fillId="0" borderId="6" xfId="0" applyNumberFormat="1" applyFont="1" applyBorder="1"/>
    <xf numFmtId="10" fontId="15" fillId="0" borderId="0" xfId="0" applyNumberFormat="1" applyFont="1" applyAlignment="1">
      <alignment horizontal="center"/>
    </xf>
    <xf numFmtId="168" fontId="15" fillId="0" borderId="0" xfId="0" applyNumberFormat="1" applyFont="1" applyAlignment="1">
      <alignment horizontal="center"/>
    </xf>
    <xf numFmtId="0" fontId="15" fillId="5" borderId="0" xfId="0" applyFont="1" applyFill="1"/>
    <xf numFmtId="168" fontId="15" fillId="5" borderId="0" xfId="0" applyNumberFormat="1" applyFont="1" applyFill="1"/>
    <xf numFmtId="3" fontId="15" fillId="5" borderId="0" xfId="0" applyNumberFormat="1" applyFont="1" applyFill="1"/>
    <xf numFmtId="3" fontId="15" fillId="0" borderId="0" xfId="0" applyNumberFormat="1" applyFont="1" applyAlignment="1">
      <alignment vertical="top"/>
    </xf>
    <xf numFmtId="10" fontId="13" fillId="0" borderId="0" xfId="0" applyNumberFormat="1" applyFont="1" applyFill="1" applyAlignment="1">
      <alignment horizontal="center"/>
    </xf>
    <xf numFmtId="0" fontId="54" fillId="0" borderId="6" xfId="0" applyFont="1" applyBorder="1" applyAlignment="1">
      <alignment horizontal="center"/>
    </xf>
    <xf numFmtId="3" fontId="58" fillId="0" borderId="6" xfId="0" applyNumberFormat="1" applyFont="1" applyBorder="1"/>
    <xf numFmtId="3" fontId="15" fillId="5" borderId="6" xfId="0" applyNumberFormat="1" applyFont="1" applyFill="1" applyBorder="1"/>
    <xf numFmtId="172" fontId="15" fillId="0" borderId="0" xfId="0" applyNumberFormat="1" applyFont="1" applyAlignment="1">
      <alignment horizontal="center"/>
    </xf>
    <xf numFmtId="10" fontId="59" fillId="0" borderId="0" xfId="0" applyNumberFormat="1" applyFont="1" applyAlignment="1">
      <alignment horizontal="center"/>
    </xf>
    <xf numFmtId="172" fontId="15" fillId="0" borderId="0" xfId="0" applyNumberFormat="1" applyFont="1" applyFill="1" applyAlignment="1">
      <alignment horizontal="center"/>
    </xf>
    <xf numFmtId="4" fontId="15" fillId="0" borderId="0" xfId="271" applyNumberFormat="1" applyFont="1" applyAlignment="1" applyProtection="1">
      <alignment horizontal="left"/>
    </xf>
    <xf numFmtId="2" fontId="15" fillId="0" borderId="0" xfId="0" applyNumberFormat="1" applyFont="1" applyFill="1" applyAlignment="1">
      <alignment horizontal="center"/>
    </xf>
    <xf numFmtId="0" fontId="15" fillId="0" borderId="0" xfId="271" applyFont="1" applyAlignment="1" applyProtection="1">
      <alignment horizontal="center"/>
    </xf>
    <xf numFmtId="0" fontId="0" fillId="0" borderId="0" xfId="0" applyAlignment="1">
      <alignment horizontal="right"/>
    </xf>
    <xf numFmtId="0" fontId="15" fillId="0" borderId="0" xfId="0" applyFont="1" applyBorder="1" applyAlignment="1" applyProtection="1"/>
    <xf numFmtId="0" fontId="15" fillId="9" borderId="6" xfId="0" applyFont="1" applyFill="1" applyBorder="1" applyAlignment="1" applyProtection="1"/>
    <xf numFmtId="0" fontId="15" fillId="0" borderId="0" xfId="271" applyFont="1" applyProtection="1"/>
    <xf numFmtId="0" fontId="15" fillId="0" borderId="0" xfId="271" applyProtection="1"/>
    <xf numFmtId="0" fontId="15" fillId="0" borderId="0" xfId="271" applyBorder="1" applyProtection="1"/>
    <xf numFmtId="0" fontId="13" fillId="0" borderId="0" xfId="271" applyFont="1" applyBorder="1" applyProtection="1"/>
    <xf numFmtId="0" fontId="15" fillId="0" borderId="0" xfId="271" applyFont="1" applyBorder="1" applyProtection="1"/>
    <xf numFmtId="0" fontId="15" fillId="0" borderId="0" xfId="271" applyFont="1" applyFill="1" applyBorder="1" applyProtection="1"/>
    <xf numFmtId="0" fontId="15" fillId="0" borderId="4" xfId="271" applyFont="1" applyBorder="1" applyProtection="1"/>
    <xf numFmtId="0" fontId="15" fillId="0" borderId="6" xfId="271" applyFont="1" applyBorder="1" applyProtection="1"/>
    <xf numFmtId="0" fontId="29" fillId="0" borderId="0" xfId="0" applyFont="1" applyFill="1" applyBorder="1" applyProtection="1"/>
    <xf numFmtId="0" fontId="15" fillId="0" borderId="1" xfId="0" applyFont="1" applyBorder="1" applyProtection="1"/>
    <xf numFmtId="168" fontId="15" fillId="0" borderId="3" xfId="0" applyNumberFormat="1" applyFont="1" applyFill="1" applyBorder="1" applyAlignment="1" applyProtection="1">
      <alignment vertical="top"/>
    </xf>
    <xf numFmtId="168" fontId="15" fillId="0" borderId="4" xfId="0" applyNumberFormat="1" applyFont="1" applyFill="1" applyBorder="1" applyAlignment="1" applyProtection="1">
      <alignment vertical="top"/>
    </xf>
    <xf numFmtId="168" fontId="15" fillId="0" borderId="5" xfId="0" applyNumberFormat="1" applyFont="1" applyFill="1" applyBorder="1" applyAlignment="1" applyProtection="1">
      <alignment vertical="top"/>
    </xf>
    <xf numFmtId="168" fontId="15" fillId="0" borderId="8" xfId="0" applyNumberFormat="1" applyFont="1" applyFill="1" applyBorder="1" applyAlignment="1" applyProtection="1">
      <alignment vertical="top"/>
    </xf>
    <xf numFmtId="168" fontId="15" fillId="0" borderId="0" xfId="0" applyNumberFormat="1" applyFont="1" applyFill="1" applyBorder="1" applyAlignment="1" applyProtection="1">
      <alignment vertical="top"/>
    </xf>
    <xf numFmtId="0" fontId="15" fillId="0" borderId="0" xfId="0" applyNumberFormat="1" applyFont="1" applyFill="1" applyBorder="1" applyAlignment="1" applyProtection="1">
      <alignment horizontal="right" vertical="top"/>
    </xf>
    <xf numFmtId="0" fontId="15"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5" fillId="5" borderId="4" xfId="0" applyNumberFormat="1" applyFont="1" applyFill="1" applyBorder="1" applyAlignment="1" applyProtection="1">
      <alignment horizontal="left" vertical="top"/>
      <protection locked="0"/>
    </xf>
    <xf numFmtId="0" fontId="15" fillId="5" borderId="5" xfId="0" applyNumberFormat="1" applyFont="1" applyFill="1" applyBorder="1" applyAlignment="1" applyProtection="1">
      <alignment horizontal="left" vertical="top"/>
      <protection locked="0"/>
    </xf>
    <xf numFmtId="0" fontId="41" fillId="0" borderId="0" xfId="0" applyFont="1" applyFill="1" applyAlignment="1" applyProtection="1">
      <alignment horizontal="center"/>
    </xf>
    <xf numFmtId="0" fontId="15" fillId="0" borderId="0" xfId="271" applyFont="1" applyAlignment="1">
      <alignment horizontal="left"/>
    </xf>
    <xf numFmtId="0" fontId="15" fillId="0" borderId="0" xfId="271" applyFont="1" applyFill="1" applyAlignment="1" applyProtection="1"/>
    <xf numFmtId="0" fontId="15" fillId="0" borderId="0" xfId="0" applyFont="1" applyFill="1" applyBorder="1" applyAlignment="1" applyProtection="1"/>
    <xf numFmtId="4" fontId="41" fillId="0" borderId="0" xfId="0" applyNumberFormat="1" applyFont="1" applyAlignment="1" applyProtection="1">
      <alignment horizontal="center"/>
    </xf>
    <xf numFmtId="4" fontId="15" fillId="0" borderId="0" xfId="0" applyNumberFormat="1" applyFont="1" applyAlignment="1" applyProtection="1">
      <alignment horizontal="center"/>
    </xf>
    <xf numFmtId="4" fontId="0" fillId="0" borderId="0" xfId="0" applyNumberFormat="1" applyFill="1" applyProtection="1"/>
    <xf numFmtId="0" fontId="25" fillId="0" borderId="1" xfId="543" applyFont="1" applyBorder="1" applyAlignment="1" applyProtection="1">
      <alignment horizontal="left" vertical="top" wrapText="1"/>
    </xf>
    <xf numFmtId="0" fontId="25" fillId="0" borderId="12" xfId="543" applyFont="1" applyBorder="1" applyAlignment="1" applyProtection="1">
      <alignment horizontal="center" vertical="top" wrapText="1"/>
    </xf>
    <xf numFmtId="0" fontId="25" fillId="0" borderId="8" xfId="543" applyFont="1" applyBorder="1" applyAlignment="1" applyProtection="1">
      <alignment horizontal="left" vertical="top" wrapText="1"/>
    </xf>
    <xf numFmtId="0" fontId="20" fillId="3" borderId="4" xfId="271" applyFont="1" applyFill="1" applyBorder="1" applyAlignment="1" applyProtection="1">
      <alignment vertical="top" wrapText="1"/>
    </xf>
    <xf numFmtId="0" fontId="12" fillId="3" borderId="11" xfId="271" applyFont="1" applyFill="1" applyBorder="1" applyAlignment="1" applyProtection="1">
      <alignment vertical="top"/>
    </xf>
    <xf numFmtId="0" fontId="13" fillId="0" borderId="9" xfId="271" applyFont="1" applyBorder="1" applyAlignment="1" applyProtection="1">
      <alignment horizontal="center" wrapText="1"/>
    </xf>
    <xf numFmtId="0" fontId="20" fillId="3" borderId="4" xfId="271" applyFont="1" applyFill="1" applyBorder="1" applyAlignment="1" applyProtection="1">
      <alignment vertical="top" wrapText="1"/>
      <protection locked="0"/>
    </xf>
    <xf numFmtId="0" fontId="20" fillId="3" borderId="5" xfId="271" applyFont="1" applyFill="1" applyBorder="1" applyAlignment="1" applyProtection="1">
      <alignment vertical="top" wrapText="1"/>
      <protection locked="0"/>
    </xf>
    <xf numFmtId="0" fontId="13" fillId="0" borderId="13" xfId="271" applyFont="1" applyBorder="1" applyAlignment="1" applyProtection="1">
      <alignment horizontal="center" wrapText="1"/>
    </xf>
    <xf numFmtId="0" fontId="38" fillId="2" borderId="11" xfId="271" applyFont="1" applyFill="1" applyBorder="1" applyAlignment="1" applyProtection="1">
      <alignment horizontal="left" vertical="top" wrapText="1"/>
    </xf>
    <xf numFmtId="0" fontId="15" fillId="0" borderId="11" xfId="271" applyFont="1" applyBorder="1" applyAlignment="1" applyProtection="1">
      <alignment vertical="top" wrapText="1"/>
      <protection locked="0"/>
    </xf>
    <xf numFmtId="168" fontId="15" fillId="5" borderId="11" xfId="271" applyNumberFormat="1" applyFont="1" applyFill="1" applyBorder="1" applyAlignment="1" applyProtection="1">
      <alignment vertical="top" wrapText="1"/>
      <protection locked="0"/>
    </xf>
    <xf numFmtId="0" fontId="15" fillId="5" borderId="3" xfId="271" applyFont="1" applyFill="1" applyBorder="1" applyAlignment="1" applyProtection="1">
      <alignment vertical="top" wrapText="1"/>
      <protection locked="0"/>
    </xf>
    <xf numFmtId="0" fontId="15" fillId="5" borderId="11" xfId="271" applyFont="1" applyFill="1" applyBorder="1" applyAlignment="1" applyProtection="1">
      <alignment vertical="top" wrapText="1"/>
      <protection locked="0"/>
    </xf>
    <xf numFmtId="0" fontId="15" fillId="0" borderId="11" xfId="271" applyFont="1" applyBorder="1" applyAlignment="1" applyProtection="1">
      <alignment horizontal="right" vertical="top" wrapText="1"/>
    </xf>
    <xf numFmtId="168" fontId="15" fillId="0" borderId="11" xfId="271" applyNumberFormat="1" applyFont="1" applyFill="1" applyBorder="1" applyAlignment="1" applyProtection="1">
      <alignment vertical="top" wrapText="1"/>
    </xf>
    <xf numFmtId="0" fontId="13" fillId="0" borderId="11" xfId="271" applyFont="1" applyBorder="1" applyAlignment="1" applyProtection="1">
      <alignment horizontal="right" vertical="top" wrapText="1"/>
    </xf>
    <xf numFmtId="0" fontId="15" fillId="5" borderId="11" xfId="271" applyFont="1" applyFill="1" applyBorder="1" applyAlignment="1" applyProtection="1">
      <alignment horizontal="right" vertical="top" wrapText="1"/>
      <protection locked="0"/>
    </xf>
    <xf numFmtId="168" fontId="13" fillId="0" borderId="11" xfId="271" applyNumberFormat="1" applyFont="1" applyFill="1" applyBorder="1" applyAlignment="1" applyProtection="1">
      <alignment vertical="top" wrapText="1"/>
    </xf>
    <xf numFmtId="0" fontId="23" fillId="0" borderId="11" xfId="271" applyFont="1" applyBorder="1" applyAlignment="1" applyProtection="1">
      <alignment horizontal="right" vertical="top" wrapText="1"/>
    </xf>
    <xf numFmtId="0" fontId="15" fillId="0" borderId="11" xfId="271" applyFont="1" applyFill="1" applyBorder="1" applyAlignment="1" applyProtection="1">
      <alignment horizontal="right" vertical="top" wrapText="1"/>
    </xf>
    <xf numFmtId="0" fontId="20" fillId="0" borderId="0" xfId="271" applyFont="1" applyBorder="1" applyAlignment="1" applyProtection="1">
      <alignment horizontal="right" vertical="top" wrapText="1"/>
      <protection locked="0"/>
    </xf>
    <xf numFmtId="0" fontId="20" fillId="0" borderId="0" xfId="271" applyFont="1" applyBorder="1" applyAlignment="1" applyProtection="1">
      <alignment vertical="top" wrapText="1"/>
      <protection locked="0"/>
    </xf>
    <xf numFmtId="0" fontId="15" fillId="0" borderId="5" xfId="271" applyFont="1" applyBorder="1" applyAlignment="1" applyProtection="1">
      <alignment vertical="top" wrapText="1"/>
      <protection locked="0"/>
    </xf>
    <xf numFmtId="0" fontId="13" fillId="0" borderId="3" xfId="271" applyFont="1" applyBorder="1" applyAlignment="1" applyProtection="1">
      <alignment horizontal="left" vertical="top"/>
    </xf>
    <xf numFmtId="0" fontId="15" fillId="0" borderId="4" xfId="271" applyFont="1" applyBorder="1" applyAlignment="1" applyProtection="1">
      <alignment horizontal="left" vertical="top"/>
      <protection locked="0"/>
    </xf>
    <xf numFmtId="0" fontId="15" fillId="0" borderId="4" xfId="271" applyFont="1" applyBorder="1" applyAlignment="1" applyProtection="1">
      <alignment vertical="top" wrapText="1"/>
      <protection locked="0"/>
    </xf>
    <xf numFmtId="0" fontId="20" fillId="0" borderId="0" xfId="271" applyFont="1" applyBorder="1" applyAlignment="1" applyProtection="1">
      <alignment vertical="top" wrapText="1"/>
    </xf>
    <xf numFmtId="0" fontId="15" fillId="0" borderId="4" xfId="271" applyFont="1" applyBorder="1" applyAlignment="1" applyProtection="1">
      <alignment vertical="top" wrapText="1"/>
    </xf>
    <xf numFmtId="0" fontId="38" fillId="2" borderId="11" xfId="271" applyFont="1" applyFill="1" applyBorder="1" applyAlignment="1" applyProtection="1">
      <alignment horizontal="left" vertical="top" wrapText="1"/>
      <protection locked="0"/>
    </xf>
    <xf numFmtId="0" fontId="43" fillId="0" borderId="11" xfId="0" applyFont="1" applyBorder="1" applyAlignment="1" applyProtection="1">
      <alignment horizontal="right" vertical="top" wrapText="1"/>
    </xf>
    <xf numFmtId="0" fontId="52" fillId="0" borderId="0" xfId="542" applyProtection="1"/>
    <xf numFmtId="0" fontId="15" fillId="0" borderId="0" xfId="0" applyFont="1" applyFill="1" applyAlignment="1">
      <alignment horizontal="center"/>
    </xf>
    <xf numFmtId="0" fontId="15" fillId="0" borderId="0" xfId="271" applyFont="1" applyFill="1" applyAlignment="1">
      <alignment horizontal="left"/>
    </xf>
    <xf numFmtId="0" fontId="15" fillId="0" borderId="0" xfId="271" applyFont="1" applyBorder="1"/>
    <xf numFmtId="0" fontId="15" fillId="8" borderId="0" xfId="542" quotePrefix="1" applyFont="1" applyFill="1" applyAlignment="1" applyProtection="1">
      <alignment horizontal="left"/>
    </xf>
    <xf numFmtId="0" fontId="6" fillId="0" borderId="0" xfId="0" applyFont="1" applyAlignment="1" applyProtection="1">
      <alignment horizontal="left"/>
    </xf>
    <xf numFmtId="0" fontId="15" fillId="8" borderId="0" xfId="542" applyFont="1" applyFill="1" applyProtection="1"/>
    <xf numFmtId="0" fontId="23" fillId="8" borderId="0" xfId="542" applyFont="1" applyFill="1" applyAlignment="1" applyProtection="1"/>
    <xf numFmtId="0" fontId="43" fillId="0" borderId="11" xfId="271" applyFont="1" applyFill="1" applyBorder="1" applyAlignment="1" applyProtection="1">
      <alignment horizontal="right" vertical="top"/>
    </xf>
    <xf numFmtId="0" fontId="43" fillId="0" borderId="11" xfId="271" applyFont="1" applyFill="1" applyBorder="1" applyAlignment="1" applyProtection="1">
      <alignment horizontal="right" vertical="top" wrapText="1"/>
    </xf>
    <xf numFmtId="0" fontId="15" fillId="0" borderId="0" xfId="271" applyFont="1" applyFill="1" applyAlignment="1" applyProtection="1">
      <alignment horizontal="left" vertical="top"/>
    </xf>
    <xf numFmtId="0" fontId="15" fillId="0" borderId="0" xfId="271" applyNumberFormat="1" applyFont="1" applyFill="1" applyAlignment="1" applyProtection="1">
      <alignment horizontal="left" vertical="top"/>
    </xf>
    <xf numFmtId="0" fontId="13" fillId="0" borderId="0" xfId="271" applyFont="1" applyAlignment="1" applyProtection="1">
      <alignment horizontal="right"/>
    </xf>
    <xf numFmtId="0" fontId="14" fillId="0" borderId="0" xfId="271" applyFont="1" applyFill="1" applyBorder="1" applyAlignment="1" applyProtection="1">
      <alignment horizontal="center"/>
    </xf>
    <xf numFmtId="5" fontId="15" fillId="0" borderId="0" xfId="542" applyNumberFormat="1" applyFont="1" applyProtection="1"/>
    <xf numFmtId="1" fontId="15" fillId="0" borderId="15" xfId="271" applyNumberFormat="1" applyFont="1" applyBorder="1" applyProtection="1"/>
    <xf numFmtId="1" fontId="15" fillId="0" borderId="14" xfId="271" applyNumberFormat="1" applyFont="1" applyBorder="1" applyProtection="1"/>
    <xf numFmtId="0" fontId="14" fillId="0" borderId="6" xfId="271" applyFont="1" applyFill="1" applyBorder="1" applyAlignment="1" applyProtection="1">
      <alignment horizontal="left"/>
    </xf>
    <xf numFmtId="0" fontId="14" fillId="0" borderId="6" xfId="271" applyFont="1" applyFill="1" applyBorder="1" applyAlignment="1" applyProtection="1">
      <alignment horizontal="right"/>
    </xf>
    <xf numFmtId="165" fontId="15" fillId="0" borderId="0" xfId="271" applyNumberFormat="1" applyFont="1" applyProtection="1"/>
    <xf numFmtId="170" fontId="15" fillId="0" borderId="14" xfId="271" applyNumberFormat="1" applyFont="1" applyBorder="1" applyProtection="1"/>
    <xf numFmtId="1" fontId="13" fillId="0" borderId="11" xfId="271" applyNumberFormat="1" applyFont="1" applyBorder="1" applyProtection="1"/>
    <xf numFmtId="165" fontId="13" fillId="0" borderId="11" xfId="271" applyNumberFormat="1" applyFont="1" applyBorder="1" applyProtection="1"/>
    <xf numFmtId="3" fontId="46" fillId="0" borderId="11" xfId="0" applyNumberFormat="1" applyFont="1" applyBorder="1" applyAlignment="1" applyProtection="1">
      <alignment vertical="top" wrapText="1"/>
    </xf>
    <xf numFmtId="166" fontId="15" fillId="0" borderId="0" xfId="0" applyNumberFormat="1" applyFont="1" applyFill="1" applyBorder="1" applyAlignment="1" applyProtection="1"/>
    <xf numFmtId="0" fontId="0" fillId="0" borderId="0" xfId="0" applyAlignment="1" applyProtection="1">
      <protection locked="0"/>
    </xf>
    <xf numFmtId="0" fontId="15" fillId="0" borderId="0" xfId="271" applyFont="1" applyAlignment="1" applyProtection="1">
      <alignment horizontal="left"/>
    </xf>
    <xf numFmtId="49" fontId="0" fillId="0" borderId="0" xfId="0" applyNumberFormat="1" applyFill="1"/>
    <xf numFmtId="49" fontId="15" fillId="0" borderId="0" xfId="0" applyNumberFormat="1" applyFont="1" applyFill="1" applyAlignment="1">
      <alignment horizontal="center"/>
    </xf>
    <xf numFmtId="49" fontId="15" fillId="0" borderId="0" xfId="0" applyNumberFormat="1" applyFont="1" applyFill="1"/>
    <xf numFmtId="0" fontId="13" fillId="0" borderId="0" xfId="271" applyFont="1" applyFill="1" applyAlignment="1">
      <alignment horizontal="left"/>
    </xf>
    <xf numFmtId="0" fontId="11" fillId="0" borderId="0" xfId="0" applyFont="1" applyProtection="1">
      <protection locked="0"/>
    </xf>
    <xf numFmtId="0" fontId="11" fillId="0" borderId="0" xfId="271" applyFont="1" applyBorder="1" applyProtection="1">
      <protection locked="0"/>
    </xf>
    <xf numFmtId="0" fontId="11" fillId="0" borderId="11" xfId="253" applyFont="1" applyFill="1" applyBorder="1" applyAlignment="1" applyProtection="1">
      <alignment horizontal="center" wrapText="1"/>
      <protection locked="0"/>
    </xf>
    <xf numFmtId="168" fontId="11" fillId="0" borderId="0" xfId="271" applyNumberFormat="1" applyFont="1" applyBorder="1" applyProtection="1">
      <protection locked="0"/>
    </xf>
    <xf numFmtId="3" fontId="11" fillId="10" borderId="11" xfId="271" applyNumberFormat="1" applyFont="1" applyFill="1" applyBorder="1" applyProtection="1">
      <protection locked="0"/>
    </xf>
    <xf numFmtId="49" fontId="15" fillId="0" borderId="0" xfId="271" applyNumberFormat="1" applyFont="1"/>
    <xf numFmtId="4" fontId="15" fillId="0" borderId="0" xfId="271" applyNumberFormat="1" applyFont="1" applyFill="1" applyAlignment="1" applyProtection="1">
      <alignment horizontal="left"/>
    </xf>
    <xf numFmtId="0" fontId="0" fillId="0" borderId="0" xfId="0" applyFont="1" applyProtection="1"/>
    <xf numFmtId="0" fontId="19" fillId="0" borderId="1" xfId="0" applyFont="1" applyBorder="1" applyProtection="1"/>
    <xf numFmtId="0" fontId="6" fillId="0" borderId="2" xfId="0" applyFont="1" applyFill="1" applyBorder="1" applyAlignment="1" applyProtection="1">
      <alignment horizontal="left"/>
    </xf>
    <xf numFmtId="0" fontId="6" fillId="0" borderId="2" xfId="0" applyFont="1" applyBorder="1" applyProtection="1"/>
    <xf numFmtId="0" fontId="19" fillId="0" borderId="8" xfId="0" applyFont="1" applyBorder="1" applyProtection="1"/>
    <xf numFmtId="0" fontId="19" fillId="0" borderId="9" xfId="0" applyFont="1" applyBorder="1" applyProtection="1"/>
    <xf numFmtId="0" fontId="13" fillId="0" borderId="0" xfId="0" applyFont="1" applyBorder="1" applyAlignment="1" applyProtection="1">
      <alignment horizontal="left" vertical="top"/>
    </xf>
    <xf numFmtId="49" fontId="13" fillId="0" borderId="0" xfId="0" applyNumberFormat="1" applyFont="1" applyFill="1" applyAlignment="1">
      <alignment horizontal="center"/>
    </xf>
    <xf numFmtId="49" fontId="13" fillId="0" borderId="0" xfId="0" applyNumberFormat="1" applyFont="1" applyFill="1" applyAlignment="1" applyProtection="1">
      <alignment horizontal="center"/>
    </xf>
    <xf numFmtId="0" fontId="64" fillId="0" borderId="0" xfId="0" applyFont="1" applyAlignment="1">
      <alignment vertical="center" wrapText="1"/>
    </xf>
    <xf numFmtId="0" fontId="64" fillId="0" borderId="0" xfId="0" applyFont="1" applyAlignment="1">
      <alignment vertical="center"/>
    </xf>
    <xf numFmtId="0" fontId="64" fillId="0" borderId="0" xfId="0" applyFont="1" applyAlignment="1">
      <alignment horizontal="left" vertical="center" indent="1"/>
    </xf>
    <xf numFmtId="0" fontId="23" fillId="0" borderId="0" xfId="0" applyFont="1" applyFill="1"/>
    <xf numFmtId="172" fontId="15" fillId="5" borderId="0" xfId="0" applyNumberFormat="1" applyFont="1" applyFill="1" applyAlignment="1">
      <alignment horizontal="center"/>
    </xf>
    <xf numFmtId="1" fontId="15" fillId="0" borderId="0" xfId="0" applyNumberFormat="1" applyFont="1" applyFill="1" applyBorder="1" applyAlignment="1" applyProtection="1">
      <alignment horizontal="center"/>
    </xf>
    <xf numFmtId="0" fontId="13" fillId="0" borderId="0" xfId="271" applyFont="1" applyBorder="1" applyAlignment="1" applyProtection="1">
      <alignment horizontal="right"/>
    </xf>
    <xf numFmtId="165" fontId="13" fillId="0" borderId="0" xfId="271" applyNumberFormat="1" applyFont="1" applyBorder="1" applyAlignment="1" applyProtection="1">
      <alignment horizontal="center"/>
    </xf>
    <xf numFmtId="0" fontId="13" fillId="0" borderId="0" xfId="271" applyFont="1" applyBorder="1" applyAlignment="1" applyProtection="1">
      <alignment horizontal="center"/>
    </xf>
    <xf numFmtId="0" fontId="15" fillId="0" borderId="0" xfId="271" applyFont="1" applyFill="1" applyAlignment="1" applyProtection="1">
      <alignment horizontal="left"/>
      <protection locked="0"/>
    </xf>
    <xf numFmtId="0" fontId="15" fillId="0" borderId="0" xfId="0" applyFont="1" applyFill="1" applyAlignment="1" applyProtection="1">
      <alignment horizontal="left"/>
      <protection locked="0"/>
    </xf>
    <xf numFmtId="0" fontId="65" fillId="0" borderId="0" xfId="0" applyFont="1" applyBorder="1" applyAlignment="1" applyProtection="1">
      <alignment horizontal="left" vertical="center"/>
    </xf>
    <xf numFmtId="0" fontId="6" fillId="0" borderId="0" xfId="543" applyFont="1" applyAlignment="1" applyProtection="1">
      <alignment horizontal="center"/>
    </xf>
    <xf numFmtId="0" fontId="15" fillId="0" borderId="0" xfId="271" applyBorder="1"/>
    <xf numFmtId="0" fontId="15" fillId="0" borderId="0" xfId="271" applyFont="1" applyBorder="1" applyAlignment="1" applyProtection="1">
      <alignment horizontal="left"/>
    </xf>
    <xf numFmtId="9" fontId="14" fillId="0" borderId="8" xfId="543" applyNumberFormat="1" applyFont="1" applyBorder="1" applyAlignment="1" applyProtection="1">
      <alignment horizontal="center"/>
    </xf>
    <xf numFmtId="0" fontId="25" fillId="0" borderId="2" xfId="543" applyFont="1" applyBorder="1" applyAlignment="1" applyProtection="1">
      <alignment horizontal="center" vertical="top" wrapText="1"/>
    </xf>
    <xf numFmtId="49" fontId="36" fillId="0" borderId="0" xfId="0" applyNumberFormat="1" applyFont="1" applyFill="1" applyBorder="1" applyAlignment="1">
      <alignment horizontal="center"/>
    </xf>
    <xf numFmtId="49" fontId="36" fillId="0" borderId="0" xfId="0" applyNumberFormat="1" applyFont="1" applyFill="1" applyBorder="1" applyAlignment="1" applyProtection="1">
      <alignment horizontal="center"/>
    </xf>
    <xf numFmtId="0" fontId="26" fillId="0" borderId="7" xfId="543" applyFont="1" applyBorder="1" applyAlignment="1" applyProtection="1">
      <alignment horizontal="center" vertical="top"/>
    </xf>
    <xf numFmtId="0" fontId="13" fillId="0" borderId="0" xfId="0" applyFont="1" applyFill="1" applyProtection="1"/>
    <xf numFmtId="0" fontId="15" fillId="0" borderId="0" xfId="271" applyFont="1" applyFill="1" applyBorder="1" applyAlignment="1" applyProtection="1">
      <alignment horizontal="left"/>
    </xf>
    <xf numFmtId="0" fontId="41" fillId="0" borderId="0" xfId="271" applyFont="1" applyAlignment="1" applyProtection="1">
      <alignment horizontal="center"/>
    </xf>
    <xf numFmtId="49" fontId="15" fillId="0" borderId="0" xfId="271" applyNumberFormat="1" applyAlignment="1">
      <alignment horizontal="center"/>
    </xf>
    <xf numFmtId="0" fontId="43" fillId="0" borderId="11" xfId="271" applyFont="1" applyBorder="1" applyAlignment="1" applyProtection="1">
      <alignment horizontal="right" vertical="top"/>
    </xf>
    <xf numFmtId="0" fontId="43" fillId="0" borderId="0" xfId="0" applyFont="1" applyProtection="1"/>
    <xf numFmtId="5" fontId="69" fillId="0" borderId="11" xfId="541" applyNumberFormat="1" applyFont="1" applyFill="1" applyBorder="1" applyAlignment="1" applyProtection="1">
      <alignment horizontal="center"/>
    </xf>
    <xf numFmtId="5" fontId="69" fillId="43" borderId="11" xfId="541" applyNumberFormat="1" applyFont="1" applyFill="1" applyBorder="1" applyAlignment="1" applyProtection="1">
      <alignment horizontal="center"/>
    </xf>
    <xf numFmtId="5" fontId="69" fillId="2" borderId="11" xfId="541" applyNumberFormat="1" applyFont="1" applyFill="1" applyBorder="1" applyAlignment="1" applyProtection="1">
      <alignment horizontal="center"/>
    </xf>
    <xf numFmtId="0" fontId="15" fillId="0" borderId="0" xfId="0" applyFont="1" applyBorder="1" applyAlignment="1" applyProtection="1">
      <alignment vertical="top" wrapText="1"/>
    </xf>
    <xf numFmtId="0" fontId="43" fillId="0" borderId="0" xfId="0" applyFont="1" applyBorder="1" applyAlignment="1" applyProtection="1">
      <alignment vertical="top" wrapText="1"/>
    </xf>
    <xf numFmtId="0" fontId="43" fillId="0" borderId="0" xfId="0" applyFont="1" applyBorder="1" applyAlignment="1" applyProtection="1">
      <alignment vertical="top"/>
    </xf>
    <xf numFmtId="0" fontId="43" fillId="2" borderId="0" xfId="0" applyFont="1" applyFill="1" applyBorder="1" applyAlignment="1" applyProtection="1">
      <alignment vertical="top" wrapText="1"/>
    </xf>
    <xf numFmtId="0" fontId="71" fillId="0" borderId="13" xfId="0" applyFont="1" applyBorder="1" applyAlignment="1" applyProtection="1">
      <alignment vertical="top" wrapText="1"/>
    </xf>
    <xf numFmtId="0" fontId="20" fillId="0" borderId="0" xfId="0" applyFont="1" applyBorder="1" applyAlignment="1" applyProtection="1">
      <alignment vertical="top" wrapText="1"/>
    </xf>
    <xf numFmtId="0" fontId="71" fillId="2" borderId="13" xfId="0" applyFont="1" applyFill="1" applyBorder="1" applyAlignment="1" applyProtection="1">
      <alignment vertical="top" wrapText="1"/>
    </xf>
    <xf numFmtId="0" fontId="71" fillId="0" borderId="0" xfId="0" applyFont="1" applyBorder="1" applyAlignment="1" applyProtection="1">
      <alignment vertical="top" wrapText="1"/>
    </xf>
    <xf numFmtId="0" fontId="71" fillId="2" borderId="0" xfId="0" applyFont="1" applyFill="1" applyBorder="1" applyAlignment="1" applyProtection="1">
      <alignment vertical="top" wrapText="1"/>
    </xf>
    <xf numFmtId="0" fontId="43" fillId="0" borderId="0" xfId="0" applyFont="1" applyBorder="1" applyAlignment="1" applyProtection="1">
      <alignment horizontal="right" vertical="top" wrapText="1"/>
    </xf>
    <xf numFmtId="168" fontId="43" fillId="5" borderId="6" xfId="0" applyNumberFormat="1" applyFont="1" applyFill="1" applyBorder="1" applyAlignment="1" applyProtection="1">
      <alignment horizontal="right" vertical="top" wrapText="1"/>
      <protection locked="0"/>
    </xf>
    <xf numFmtId="168" fontId="43" fillId="0" borderId="6" xfId="0" applyNumberFormat="1" applyFont="1" applyBorder="1" applyAlignment="1" applyProtection="1">
      <alignment horizontal="right" vertical="top" wrapText="1"/>
    </xf>
    <xf numFmtId="0" fontId="15" fillId="0" borderId="0" xfId="0" applyFont="1" applyAlignment="1">
      <alignment vertical="top"/>
    </xf>
    <xf numFmtId="0" fontId="13" fillId="0" borderId="0" xfId="0" applyFont="1" applyBorder="1" applyAlignment="1" applyProtection="1">
      <alignment horizontal="left" vertical="top" wrapText="1"/>
    </xf>
    <xf numFmtId="0" fontId="15" fillId="0" borderId="0" xfId="0" applyFont="1" applyBorder="1" applyAlignment="1" applyProtection="1">
      <alignment horizontal="right" vertical="top" wrapText="1"/>
    </xf>
    <xf numFmtId="0" fontId="15" fillId="0" borderId="0" xfId="0" applyFont="1" applyBorder="1" applyAlignment="1" applyProtection="1">
      <alignment horizontal="left" vertical="top"/>
    </xf>
    <xf numFmtId="10" fontId="15" fillId="5" borderId="6" xfId="0" applyNumberFormat="1" applyFont="1" applyFill="1" applyBorder="1" applyAlignment="1" applyProtection="1">
      <alignment horizontal="center" vertical="top" wrapText="1"/>
      <protection locked="0"/>
    </xf>
    <xf numFmtId="0" fontId="54" fillId="0" borderId="0" xfId="0" applyFont="1" applyBorder="1" applyAlignment="1" applyProtection="1">
      <alignment horizontal="left" vertical="center"/>
    </xf>
    <xf numFmtId="168" fontId="6" fillId="0" borderId="8" xfId="543" applyNumberFormat="1" applyFont="1" applyFill="1" applyBorder="1" applyAlignment="1" applyProtection="1">
      <alignment horizontal="center" vertical="center"/>
    </xf>
    <xf numFmtId="168" fontId="6" fillId="0" borderId="0" xfId="543" applyNumberFormat="1" applyFont="1" applyFill="1" applyBorder="1" applyAlignment="1" applyProtection="1">
      <alignment horizontal="center" vertical="center"/>
    </xf>
    <xf numFmtId="168" fontId="6" fillId="0" borderId="12" xfId="543" applyNumberFormat="1" applyFont="1" applyFill="1" applyBorder="1" applyAlignment="1" applyProtection="1">
      <alignment horizontal="center" vertical="center"/>
    </xf>
    <xf numFmtId="0" fontId="13" fillId="0" borderId="2" xfId="543" applyFont="1" applyBorder="1" applyAlignment="1" applyProtection="1">
      <alignment horizontal="center"/>
    </xf>
    <xf numFmtId="0" fontId="0" fillId="0" borderId="0" xfId="543" applyNumberFormat="1" applyFont="1" applyProtection="1"/>
    <xf numFmtId="0" fontId="7" fillId="0" borderId="0" xfId="244" quotePrefix="1" applyAlignment="1" applyProtection="1">
      <alignment horizontal="left"/>
    </xf>
    <xf numFmtId="168" fontId="43" fillId="0" borderId="11" xfId="0" applyNumberFormat="1" applyFont="1" applyFill="1" applyBorder="1" applyAlignment="1" applyProtection="1">
      <alignment vertical="top" wrapText="1"/>
    </xf>
    <xf numFmtId="168" fontId="43" fillId="4" borderId="11" xfId="0" applyNumberFormat="1" applyFont="1" applyFill="1" applyBorder="1" applyAlignment="1" applyProtection="1">
      <alignment vertical="top" wrapText="1"/>
    </xf>
    <xf numFmtId="0" fontId="95" fillId="0" borderId="0" xfId="0" applyFont="1" applyBorder="1" applyAlignment="1" applyProtection="1">
      <alignment horizontal="left" vertical="top"/>
    </xf>
    <xf numFmtId="0" fontId="96" fillId="0" borderId="0" xfId="0" applyFont="1" applyBorder="1" applyAlignment="1" applyProtection="1">
      <alignment horizontal="left" vertical="top"/>
    </xf>
    <xf numFmtId="0" fontId="64" fillId="0" borderId="0" xfId="0" applyFont="1"/>
    <xf numFmtId="0" fontId="13" fillId="8" borderId="11" xfId="542" applyFont="1" applyFill="1" applyBorder="1" applyAlignment="1" applyProtection="1">
      <alignment horizontal="left"/>
    </xf>
    <xf numFmtId="0" fontId="13" fillId="8" borderId="11" xfId="542" applyFont="1" applyFill="1" applyBorder="1" applyAlignment="1" applyProtection="1">
      <alignment horizontal="center"/>
    </xf>
    <xf numFmtId="0" fontId="53" fillId="8" borderId="11" xfId="542" applyFont="1" applyFill="1" applyBorder="1" applyAlignment="1" applyProtection="1">
      <alignment horizontal="left"/>
    </xf>
    <xf numFmtId="0" fontId="53" fillId="0" borderId="11" xfId="542" applyFont="1" applyBorder="1" applyAlignment="1" applyProtection="1">
      <alignment horizontal="left"/>
    </xf>
    <xf numFmtId="0" fontId="20" fillId="0" borderId="0" xfId="271" applyFont="1" applyFill="1" applyBorder="1" applyAlignment="1" applyProtection="1">
      <alignment vertical="top" wrapText="1"/>
      <protection locked="0"/>
    </xf>
    <xf numFmtId="0" fontId="13" fillId="0" borderId="0" xfId="271" applyFont="1" applyFill="1" applyBorder="1" applyAlignment="1" applyProtection="1">
      <alignment horizontal="center" wrapText="1"/>
      <protection locked="0"/>
    </xf>
    <xf numFmtId="0" fontId="13" fillId="0" borderId="0" xfId="271" applyFont="1" applyBorder="1" applyAlignment="1" applyProtection="1">
      <alignment horizontal="center" wrapText="1"/>
      <protection locked="0"/>
    </xf>
    <xf numFmtId="0" fontId="15" fillId="0" borderId="0" xfId="271" applyFont="1" applyFill="1" applyBorder="1" applyAlignment="1" applyProtection="1">
      <alignment vertical="top" wrapText="1"/>
      <protection locked="0"/>
    </xf>
    <xf numFmtId="0" fontId="15" fillId="0" borderId="0" xfId="271" applyFont="1" applyBorder="1" applyAlignment="1" applyProtection="1">
      <alignment vertical="top" wrapText="1"/>
      <protection locked="0"/>
    </xf>
    <xf numFmtId="0" fontId="13" fillId="0" borderId="0" xfId="271" applyFont="1" applyFill="1" applyBorder="1" applyAlignment="1" applyProtection="1">
      <alignment vertical="top" wrapText="1"/>
      <protection locked="0"/>
    </xf>
    <xf numFmtId="0" fontId="13" fillId="0" borderId="0" xfId="271" applyFont="1" applyBorder="1" applyAlignment="1" applyProtection="1">
      <alignment vertical="top" wrapText="1"/>
      <protection locked="0"/>
    </xf>
    <xf numFmtId="0" fontId="13" fillId="0" borderId="8" xfId="271" applyFont="1" applyFill="1" applyBorder="1" applyAlignment="1" applyProtection="1">
      <alignment horizontal="center" wrapText="1"/>
      <protection locked="0"/>
    </xf>
    <xf numFmtId="0" fontId="15" fillId="0" borderId="8" xfId="271" applyFont="1" applyFill="1" applyBorder="1" applyAlignment="1" applyProtection="1">
      <alignment vertical="top" wrapText="1"/>
      <protection locked="0"/>
    </xf>
    <xf numFmtId="0" fontId="13" fillId="0" borderId="8" xfId="271" applyFont="1" applyFill="1" applyBorder="1" applyAlignment="1" applyProtection="1">
      <alignment vertical="top" wrapText="1"/>
      <protection locked="0"/>
    </xf>
    <xf numFmtId="0" fontId="15" fillId="0" borderId="8" xfId="271" applyFont="1" applyBorder="1" applyAlignment="1" applyProtection="1">
      <alignment vertical="top" wrapText="1"/>
      <protection locked="0"/>
    </xf>
    <xf numFmtId="0" fontId="15" fillId="0" borderId="0" xfId="0" applyFont="1" applyAlignment="1" applyProtection="1">
      <alignment horizontal="center"/>
    </xf>
    <xf numFmtId="0" fontId="15" fillId="0" borderId="0" xfId="0" applyFont="1" applyAlignment="1" applyProtection="1">
      <alignment horizontal="center"/>
    </xf>
    <xf numFmtId="0" fontId="6" fillId="0" borderId="0" xfId="0" applyFont="1" applyAlignment="1">
      <alignment horizontal="center"/>
    </xf>
    <xf numFmtId="0" fontId="6" fillId="0" borderId="0" xfId="0" applyFont="1" applyFill="1" applyAlignment="1">
      <alignment horizontal="center"/>
    </xf>
    <xf numFmtId="0" fontId="15" fillId="0" borderId="0" xfId="0" applyFont="1" applyAlignment="1" applyProtection="1">
      <alignment horizontal="center"/>
    </xf>
    <xf numFmtId="0" fontId="20" fillId="0" borderId="8" xfId="570" applyFont="1" applyBorder="1" applyAlignment="1" applyProtection="1">
      <alignment vertical="top" wrapText="1"/>
    </xf>
    <xf numFmtId="0" fontId="20" fillId="0" borderId="0" xfId="570" applyFont="1" applyBorder="1" applyAlignment="1" applyProtection="1">
      <alignment vertical="top" wrapText="1"/>
    </xf>
    <xf numFmtId="0" fontId="45" fillId="2" borderId="11" xfId="570" applyFont="1" applyFill="1" applyBorder="1" applyAlignment="1" applyProtection="1">
      <alignment horizontal="left" vertical="top" wrapText="1"/>
    </xf>
    <xf numFmtId="6" fontId="43" fillId="4" borderId="11" xfId="570" applyNumberFormat="1" applyFont="1" applyFill="1" applyBorder="1" applyAlignment="1" applyProtection="1">
      <alignment vertical="top" wrapText="1"/>
    </xf>
    <xf numFmtId="0" fontId="43" fillId="0" borderId="8" xfId="570" applyFont="1" applyBorder="1" applyAlignment="1" applyProtection="1">
      <alignment vertical="top" wrapText="1"/>
    </xf>
    <xf numFmtId="0" fontId="43" fillId="0" borderId="0" xfId="570" applyFont="1" applyBorder="1" applyAlignment="1" applyProtection="1">
      <alignment vertical="top" wrapText="1"/>
    </xf>
    <xf numFmtId="6" fontId="43" fillId="0" borderId="11" xfId="570" applyNumberFormat="1" applyFont="1" applyFill="1" applyBorder="1" applyAlignment="1" applyProtection="1">
      <alignment vertical="top" wrapText="1"/>
    </xf>
    <xf numFmtId="6" fontId="43" fillId="5" borderId="11" xfId="570" applyNumberFormat="1" applyFont="1" applyFill="1" applyBorder="1" applyAlignment="1" applyProtection="1">
      <alignment vertical="top" wrapText="1"/>
      <protection locked="0"/>
    </xf>
    <xf numFmtId="6" fontId="43" fillId="6" borderId="11" xfId="570" applyNumberFormat="1" applyFont="1" applyFill="1" applyBorder="1" applyAlignment="1" applyProtection="1">
      <alignment horizontal="center" vertical="top" wrapText="1"/>
    </xf>
    <xf numFmtId="0" fontId="43" fillId="0" borderId="11" xfId="570" applyFont="1" applyBorder="1" applyAlignment="1" applyProtection="1">
      <alignment horizontal="right" vertical="top" wrapText="1"/>
    </xf>
    <xf numFmtId="0" fontId="44" fillId="0" borderId="11" xfId="570" applyFont="1" applyBorder="1" applyAlignment="1" applyProtection="1">
      <alignment horizontal="right" vertical="top" wrapText="1"/>
    </xf>
    <xf numFmtId="0" fontId="43" fillId="0" borderId="11" xfId="570" applyFont="1" applyFill="1" applyBorder="1" applyAlignment="1" applyProtection="1">
      <alignment horizontal="right" vertical="top"/>
    </xf>
    <xf numFmtId="0" fontId="43" fillId="0" borderId="11" xfId="570" applyFont="1" applyFill="1" applyBorder="1" applyAlignment="1" applyProtection="1">
      <alignment horizontal="right" vertical="top" wrapText="1"/>
    </xf>
    <xf numFmtId="6" fontId="44" fillId="0" borderId="11" xfId="570" applyNumberFormat="1" applyFont="1" applyFill="1" applyBorder="1" applyAlignment="1" applyProtection="1">
      <alignment vertical="top" wrapText="1"/>
    </xf>
    <xf numFmtId="0" fontId="44" fillId="0" borderId="11" xfId="570" applyFont="1" applyFill="1" applyBorder="1" applyAlignment="1" applyProtection="1">
      <alignment horizontal="right" vertical="top" wrapText="1"/>
    </xf>
    <xf numFmtId="0" fontId="44" fillId="0" borderId="8" xfId="570" applyFont="1" applyBorder="1" applyAlignment="1" applyProtection="1">
      <alignment vertical="top" wrapText="1"/>
    </xf>
    <xf numFmtId="0" fontId="44" fillId="0" borderId="0" xfId="570" applyFont="1" applyBorder="1" applyAlignment="1" applyProtection="1">
      <alignment vertical="top" wrapText="1"/>
    </xf>
    <xf numFmtId="0" fontId="9" fillId="0" borderId="11" xfId="570" applyFont="1" applyBorder="1" applyAlignment="1" applyProtection="1">
      <alignment horizontal="right" vertical="top" wrapText="1"/>
    </xf>
    <xf numFmtId="0" fontId="44" fillId="0" borderId="0" xfId="570" applyFont="1" applyBorder="1" applyAlignment="1" applyProtection="1">
      <alignment horizontal="left" vertical="top"/>
    </xf>
    <xf numFmtId="6" fontId="43" fillId="0" borderId="0" xfId="570" applyNumberFormat="1" applyFont="1" applyBorder="1" applyAlignment="1" applyProtection="1">
      <alignment horizontal="left" vertical="top"/>
    </xf>
    <xf numFmtId="0" fontId="96" fillId="0" borderId="0" xfId="570" applyFont="1" applyBorder="1" applyAlignment="1" applyProtection="1">
      <alignment horizontal="left" vertical="top"/>
    </xf>
    <xf numFmtId="6" fontId="43" fillId="0" borderId="0" xfId="570" applyNumberFormat="1" applyFont="1" applyBorder="1" applyAlignment="1" applyProtection="1">
      <alignment vertical="top" wrapText="1"/>
    </xf>
    <xf numFmtId="6" fontId="44" fillId="0" borderId="11" xfId="570" applyNumberFormat="1" applyFont="1" applyBorder="1" applyAlignment="1" applyProtection="1">
      <alignment vertical="top" wrapText="1"/>
    </xf>
    <xf numFmtId="0" fontId="43" fillId="0" borderId="0" xfId="570" applyFont="1" applyBorder="1" applyAlignment="1" applyProtection="1">
      <alignment horizontal="left" vertical="top"/>
    </xf>
    <xf numFmtId="0" fontId="43" fillId="0" borderId="12" xfId="570" applyFont="1" applyBorder="1" applyAlignment="1" applyProtection="1">
      <alignment vertical="top" wrapText="1"/>
    </xf>
    <xf numFmtId="0" fontId="13" fillId="0" borderId="0" xfId="570" applyFont="1" applyBorder="1" applyAlignment="1" applyProtection="1">
      <alignment horizontal="left" vertical="top"/>
    </xf>
    <xf numFmtId="0" fontId="99" fillId="0" borderId="0" xfId="570" applyFont="1" applyBorder="1" applyAlignment="1" applyProtection="1">
      <alignment horizontal="left" vertical="top"/>
    </xf>
    <xf numFmtId="0" fontId="54" fillId="0" borderId="0" xfId="570" applyFont="1" applyFill="1" applyBorder="1" applyAlignment="1" applyProtection="1">
      <alignment horizontal="left" vertical="center"/>
    </xf>
    <xf numFmtId="0" fontId="21" fillId="0" borderId="0" xfId="570" applyFont="1" applyFill="1" applyBorder="1" applyAlignment="1" applyProtection="1">
      <alignment vertical="top" wrapText="1"/>
    </xf>
    <xf numFmtId="0" fontId="21" fillId="0" borderId="0" xfId="570" applyFont="1" applyBorder="1" applyAlignment="1" applyProtection="1">
      <alignment vertical="top" wrapText="1"/>
    </xf>
    <xf numFmtId="0" fontId="21" fillId="0" borderId="12" xfId="570" applyFont="1" applyBorder="1" applyAlignment="1" applyProtection="1">
      <alignment vertical="top" wrapText="1"/>
    </xf>
    <xf numFmtId="0" fontId="21" fillId="0" borderId="8" xfId="570" applyFont="1" applyBorder="1" applyAlignment="1" applyProtection="1">
      <alignment vertical="top" wrapText="1"/>
    </xf>
    <xf numFmtId="0" fontId="43" fillId="0" borderId="0" xfId="570" applyFont="1" applyFill="1" applyBorder="1" applyAlignment="1" applyProtection="1">
      <alignment vertical="top"/>
    </xf>
    <xf numFmtId="0" fontId="43" fillId="0" borderId="0" xfId="570" applyFont="1" applyFill="1" applyBorder="1" applyAlignment="1" applyProtection="1">
      <alignment vertical="top" wrapText="1"/>
    </xf>
    <xf numFmtId="168" fontId="43" fillId="0" borderId="0" xfId="570" applyNumberFormat="1" applyFont="1" applyFill="1" applyBorder="1" applyAlignment="1" applyProtection="1">
      <alignment horizontal="right" vertical="top" wrapText="1"/>
      <protection locked="0"/>
    </xf>
    <xf numFmtId="0" fontId="6" fillId="0" borderId="0" xfId="570" applyFont="1" applyFill="1" applyBorder="1" applyAlignment="1" applyProtection="1">
      <alignment vertical="top" wrapText="1"/>
    </xf>
    <xf numFmtId="0" fontId="6" fillId="0" borderId="0" xfId="570" applyFont="1" applyFill="1" applyBorder="1" applyAlignment="1">
      <alignment vertical="top"/>
    </xf>
    <xf numFmtId="0" fontId="43" fillId="0" borderId="0" xfId="570" applyFont="1" applyFill="1" applyBorder="1" applyAlignment="1" applyProtection="1">
      <alignment horizontal="right" vertical="top" wrapText="1"/>
    </xf>
    <xf numFmtId="0" fontId="13" fillId="0" borderId="0" xfId="570" applyFont="1" applyFill="1" applyBorder="1" applyAlignment="1" applyProtection="1">
      <alignment horizontal="left" vertical="top" wrapText="1"/>
    </xf>
    <xf numFmtId="168" fontId="43" fillId="0" borderId="0" xfId="570" applyNumberFormat="1" applyFont="1" applyFill="1" applyBorder="1" applyAlignment="1" applyProtection="1">
      <alignment horizontal="right" vertical="top" wrapText="1"/>
    </xf>
    <xf numFmtId="0" fontId="6" fillId="0" borderId="0" xfId="570" applyFont="1" applyFill="1" applyBorder="1" applyAlignment="1" applyProtection="1">
      <alignment horizontal="left" vertical="top" wrapText="1"/>
      <protection locked="0"/>
    </xf>
    <xf numFmtId="0" fontId="6" fillId="0" borderId="0" xfId="570" applyFont="1" applyFill="1" applyBorder="1" applyAlignment="1" applyProtection="1">
      <alignment horizontal="right" vertical="top" wrapText="1"/>
    </xf>
    <xf numFmtId="0" fontId="6" fillId="0" borderId="0" xfId="570" applyFont="1" applyFill="1" applyBorder="1" applyAlignment="1" applyProtection="1">
      <alignment horizontal="left" vertical="top"/>
    </xf>
    <xf numFmtId="0" fontId="13" fillId="0" borderId="0" xfId="570" applyFont="1" applyFill="1" applyBorder="1" applyAlignment="1" applyProtection="1">
      <alignment horizontal="left" vertical="top"/>
    </xf>
    <xf numFmtId="0" fontId="71" fillId="0" borderId="0" xfId="570" applyFont="1" applyBorder="1" applyAlignment="1" applyProtection="1">
      <alignment vertical="top" wrapText="1"/>
    </xf>
    <xf numFmtId="0" fontId="71" fillId="0" borderId="12" xfId="570" applyFont="1" applyBorder="1" applyAlignment="1" applyProtection="1">
      <alignment vertical="top" wrapText="1"/>
    </xf>
    <xf numFmtId="0" fontId="71" fillId="0" borderId="8" xfId="570" applyFont="1" applyBorder="1" applyAlignment="1" applyProtection="1">
      <alignment vertical="top" wrapText="1"/>
    </xf>
    <xf numFmtId="0" fontId="20" fillId="0" borderId="0" xfId="570" applyFont="1" applyFill="1" applyBorder="1" applyAlignment="1" applyProtection="1">
      <alignment vertical="top" wrapText="1"/>
    </xf>
    <xf numFmtId="0" fontId="6" fillId="0" borderId="0" xfId="570" applyFont="1" applyBorder="1" applyAlignment="1" applyProtection="1">
      <alignment horizontal="right" vertical="top" wrapText="1"/>
    </xf>
    <xf numFmtId="0" fontId="6" fillId="0" borderId="0" xfId="570" applyFont="1" applyBorder="1" applyAlignment="1" applyProtection="1">
      <alignment vertical="top" wrapText="1"/>
    </xf>
    <xf numFmtId="0" fontId="20" fillId="0" borderId="0" xfId="570" applyFont="1" applyBorder="1" applyAlignment="1" applyProtection="1">
      <alignment horizontal="right" vertical="top" wrapText="1"/>
    </xf>
    <xf numFmtId="0" fontId="71" fillId="0" borderId="0" xfId="570" applyFont="1" applyBorder="1" applyAlignment="1" applyProtection="1">
      <alignment horizontal="right" vertical="top" wrapText="1"/>
    </xf>
    <xf numFmtId="0" fontId="44" fillId="0" borderId="3" xfId="570" applyFont="1" applyBorder="1" applyAlignment="1" applyProtection="1">
      <alignment horizontal="left"/>
    </xf>
    <xf numFmtId="0" fontId="44" fillId="0" borderId="13" xfId="570" applyFont="1" applyBorder="1" applyAlignment="1" applyProtection="1">
      <alignment horizontal="center" wrapText="1"/>
    </xf>
    <xf numFmtId="0" fontId="44" fillId="0" borderId="13" xfId="570" applyFont="1" applyFill="1" applyBorder="1" applyAlignment="1" applyProtection="1">
      <alignment horizontal="center" wrapText="1"/>
    </xf>
    <xf numFmtId="0" fontId="44" fillId="0" borderId="8" xfId="570" applyFont="1" applyBorder="1" applyAlignment="1" applyProtection="1">
      <alignment horizontal="center" wrapText="1"/>
    </xf>
    <xf numFmtId="0" fontId="44" fillId="0" borderId="0" xfId="570" applyFont="1" applyBorder="1" applyAlignment="1" applyProtection="1">
      <alignment horizontal="center" wrapText="1"/>
    </xf>
    <xf numFmtId="0" fontId="6" fillId="0" borderId="0" xfId="570" applyFont="1"/>
    <xf numFmtId="0" fontId="6" fillId="0" borderId="0" xfId="570"/>
    <xf numFmtId="0" fontId="6" fillId="0" borderId="0" xfId="570" applyFill="1"/>
    <xf numFmtId="0" fontId="6" fillId="0" borderId="0" xfId="570" applyBorder="1" applyProtection="1"/>
    <xf numFmtId="0" fontId="12" fillId="0" borderId="0" xfId="570" applyFont="1" applyFill="1" applyBorder="1" applyAlignment="1">
      <alignment horizontal="center" vertical="center"/>
    </xf>
    <xf numFmtId="0" fontId="6" fillId="0" borderId="0" xfId="570" applyFont="1" applyFill="1"/>
    <xf numFmtId="0" fontId="13" fillId="0" borderId="0" xfId="570" applyFont="1"/>
    <xf numFmtId="0" fontId="6" fillId="0" borderId="1" xfId="570" applyBorder="1"/>
    <xf numFmtId="0" fontId="6" fillId="0" borderId="2" xfId="570" applyBorder="1"/>
    <xf numFmtId="0" fontId="6" fillId="0" borderId="8" xfId="570" applyBorder="1"/>
    <xf numFmtId="0" fontId="6" fillId="0" borderId="0" xfId="570" applyBorder="1"/>
    <xf numFmtId="0" fontId="6" fillId="0" borderId="9" xfId="570" applyBorder="1"/>
    <xf numFmtId="0" fontId="6" fillId="0" borderId="6" xfId="570" applyBorder="1"/>
    <xf numFmtId="0" fontId="14" fillId="0" borderId="0" xfId="570" applyFont="1"/>
    <xf numFmtId="0" fontId="6" fillId="0" borderId="7" xfId="570" applyBorder="1"/>
    <xf numFmtId="0" fontId="6" fillId="0" borderId="12" xfId="570" applyBorder="1"/>
    <xf numFmtId="0" fontId="6" fillId="0" borderId="10" xfId="570" applyBorder="1"/>
    <xf numFmtId="0" fontId="14" fillId="0" borderId="0" xfId="570" applyNumberFormat="1" applyFont="1" applyAlignment="1">
      <alignment vertical="top" wrapText="1"/>
    </xf>
    <xf numFmtId="0" fontId="6" fillId="0" borderId="0" xfId="570" applyFill="1" applyAlignment="1">
      <alignment horizontal="right"/>
    </xf>
    <xf numFmtId="0" fontId="6" fillId="0" borderId="0" xfId="570" applyFill="1" applyBorder="1"/>
    <xf numFmtId="0" fontId="6" fillId="0" borderId="0" xfId="570" applyFont="1" applyBorder="1" applyAlignment="1">
      <alignment wrapText="1"/>
    </xf>
    <xf numFmtId="0" fontId="6" fillId="0" borderId="0" xfId="570" applyFont="1" applyFill="1" applyAlignment="1">
      <alignment vertical="center"/>
    </xf>
    <xf numFmtId="0" fontId="6" fillId="0" borderId="0" xfId="570" applyFill="1" applyAlignment="1">
      <alignment vertical="center"/>
    </xf>
    <xf numFmtId="0" fontId="30" fillId="0" borderId="0" xfId="570" applyFont="1" applyFill="1" applyBorder="1" applyAlignment="1">
      <alignment vertical="center" wrapText="1"/>
    </xf>
    <xf numFmtId="0" fontId="24" fillId="0" borderId="0" xfId="570" applyFont="1" applyAlignment="1">
      <alignment vertical="top" wrapText="1"/>
    </xf>
    <xf numFmtId="0" fontId="6" fillId="0" borderId="0" xfId="570" applyFill="1" applyAlignment="1">
      <alignment wrapText="1"/>
    </xf>
    <xf numFmtId="0" fontId="13" fillId="0" borderId="0" xfId="570" applyFont="1" applyFill="1"/>
    <xf numFmtId="0" fontId="13" fillId="0" borderId="0" xfId="570" applyFont="1" applyFill="1" applyAlignment="1">
      <alignment horizontal="left" vertical="top"/>
    </xf>
    <xf numFmtId="0" fontId="13" fillId="0" borderId="0" xfId="570" applyFont="1" applyFill="1" applyAlignment="1">
      <alignment vertical="top" wrapText="1"/>
    </xf>
    <xf numFmtId="0" fontId="13" fillId="0" borderId="0" xfId="570" applyFont="1" applyAlignment="1">
      <alignment vertical="top" wrapText="1"/>
    </xf>
    <xf numFmtId="0" fontId="14" fillId="0" borderId="0" xfId="570" applyFont="1" applyAlignment="1">
      <alignment horizontal="left" vertical="top" wrapText="1"/>
    </xf>
    <xf numFmtId="164" fontId="6" fillId="0" borderId="0" xfId="570" applyNumberFormat="1" applyFill="1" applyBorder="1" applyAlignment="1">
      <alignment horizontal="right"/>
    </xf>
    <xf numFmtId="0" fontId="43" fillId="0" borderId="0" xfId="570" applyFont="1" applyFill="1" applyBorder="1" applyAlignment="1">
      <alignment vertical="top" wrapText="1"/>
    </xf>
    <xf numFmtId="0" fontId="6" fillId="0" borderId="0" xfId="570" applyBorder="1" applyAlignment="1"/>
    <xf numFmtId="168" fontId="6" fillId="0" borderId="0" xfId="570" applyNumberFormat="1" applyFill="1" applyBorder="1" applyAlignment="1">
      <alignment horizontal="right"/>
    </xf>
    <xf numFmtId="0" fontId="97" fillId="0" borderId="0" xfId="570" applyFont="1" applyFill="1" applyBorder="1" applyAlignment="1">
      <alignment horizontal="left" vertical="top" wrapText="1"/>
    </xf>
    <xf numFmtId="0" fontId="13" fillId="0" borderId="0" xfId="570" applyFont="1" applyBorder="1"/>
    <xf numFmtId="168" fontId="6" fillId="0" borderId="0" xfId="570" applyNumberFormat="1" applyFill="1" applyBorder="1" applyAlignment="1">
      <alignment wrapText="1"/>
    </xf>
    <xf numFmtId="0" fontId="6" fillId="0" borderId="0" xfId="570" applyFont="1" applyBorder="1"/>
    <xf numFmtId="0" fontId="11" fillId="0" borderId="0" xfId="0" applyFont="1" applyProtection="1"/>
    <xf numFmtId="0" fontId="11" fillId="0" borderId="11" xfId="253" applyFont="1" applyFill="1" applyBorder="1" applyAlignment="1" applyProtection="1">
      <alignment horizontal="center" wrapText="1"/>
    </xf>
    <xf numFmtId="0" fontId="11" fillId="0" borderId="0" xfId="253" applyFont="1" applyFill="1" applyBorder="1" applyAlignment="1" applyProtection="1">
      <alignment horizontal="center" wrapText="1"/>
    </xf>
    <xf numFmtId="3" fontId="11" fillId="0" borderId="11" xfId="271" applyNumberFormat="1" applyFont="1" applyFill="1" applyBorder="1" applyProtection="1"/>
    <xf numFmtId="3" fontId="11" fillId="0" borderId="0" xfId="271" applyNumberFormat="1" applyFont="1" applyProtection="1"/>
    <xf numFmtId="3" fontId="11" fillId="0" borderId="11" xfId="271" applyNumberFormat="1" applyFont="1" applyBorder="1" applyProtection="1"/>
    <xf numFmtId="3" fontId="11" fillId="0" borderId="0" xfId="271" applyNumberFormat="1" applyFont="1" applyBorder="1" applyProtection="1"/>
    <xf numFmtId="0" fontId="55" fillId="0" borderId="0" xfId="271" applyFont="1" applyAlignment="1" applyProtection="1">
      <alignment horizontal="left"/>
    </xf>
    <xf numFmtId="0" fontId="55" fillId="0" borderId="0" xfId="271" applyFont="1" applyAlignment="1" applyProtection="1">
      <alignment horizontal="right"/>
    </xf>
    <xf numFmtId="168" fontId="11" fillId="0" borderId="11" xfId="271" applyNumberFormat="1" applyFont="1" applyBorder="1" applyProtection="1"/>
    <xf numFmtId="168" fontId="11" fillId="0" borderId="0" xfId="271" applyNumberFormat="1" applyFont="1" applyBorder="1" applyProtection="1"/>
    <xf numFmtId="0" fontId="11" fillId="0" borderId="0" xfId="271" applyFont="1" applyProtection="1"/>
    <xf numFmtId="3" fontId="11" fillId="10" borderId="11" xfId="271" applyNumberFormat="1" applyFont="1" applyFill="1" applyBorder="1" applyAlignment="1" applyProtection="1">
      <alignment horizontal="center"/>
      <protection locked="0"/>
    </xf>
    <xf numFmtId="0" fontId="43" fillId="0" borderId="0" xfId="570" applyFont="1" applyBorder="1" applyAlignment="1">
      <alignment horizontal="left"/>
    </xf>
    <xf numFmtId="0" fontId="6" fillId="0" borderId="3" xfId="570" applyBorder="1"/>
    <xf numFmtId="0" fontId="6" fillId="5" borderId="3" xfId="570" applyFill="1" applyBorder="1"/>
    <xf numFmtId="0" fontId="6" fillId="0" borderId="0" xfId="570"/>
    <xf numFmtId="0" fontId="6" fillId="0" borderId="0" xfId="570" applyFont="1"/>
    <xf numFmtId="0" fontId="24" fillId="0" borderId="0" xfId="0" applyFont="1" applyAlignment="1" applyProtection="1">
      <alignment horizontal="center"/>
    </xf>
    <xf numFmtId="0" fontId="24" fillId="0" borderId="0" xfId="0" applyFont="1" applyFill="1" applyAlignment="1" applyProtection="1">
      <alignment horizontal="center"/>
    </xf>
    <xf numFmtId="0" fontId="13" fillId="0" borderId="0" xfId="0" applyFont="1" applyAlignment="1" applyProtection="1">
      <alignment horizontal="center"/>
    </xf>
    <xf numFmtId="0" fontId="15" fillId="0" borderId="0" xfId="0" applyFont="1" applyAlignment="1" applyProtection="1">
      <alignment horizontal="center"/>
    </xf>
    <xf numFmtId="0" fontId="0" fillId="0" borderId="0" xfId="0" applyFill="1"/>
    <xf numFmtId="0" fontId="6"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98"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6" fillId="0" borderId="0" xfId="0" applyFont="1" applyFill="1" applyBorder="1"/>
    <xf numFmtId="0" fontId="0" fillId="0" borderId="0" xfId="0" applyFont="1" applyFill="1" applyBorder="1" applyProtection="1"/>
    <xf numFmtId="0" fontId="13" fillId="0" borderId="0" xfId="0" applyFont="1" applyAlignment="1" applyProtection="1">
      <alignment horizontal="center"/>
    </xf>
    <xf numFmtId="0" fontId="15" fillId="0" borderId="0" xfId="0" applyFont="1" applyAlignment="1" applyProtection="1">
      <alignment horizontal="center"/>
    </xf>
    <xf numFmtId="0" fontId="97" fillId="0" borderId="0" xfId="0" applyFont="1" applyFill="1" applyBorder="1" applyAlignment="1">
      <alignment vertical="top" wrapText="1"/>
    </xf>
    <xf numFmtId="0" fontId="43" fillId="0" borderId="0" xfId="271" applyFont="1" applyAlignment="1" applyProtection="1">
      <alignment vertical="top" wrapText="1"/>
    </xf>
    <xf numFmtId="0" fontId="6" fillId="0" borderId="0" xfId="570"/>
    <xf numFmtId="0" fontId="6" fillId="0" borderId="0" xfId="570" applyFont="1" applyFill="1"/>
    <xf numFmtId="4" fontId="6" fillId="0" borderId="0" xfId="1193" applyNumberFormat="1" applyFont="1" applyFill="1" applyAlignment="1" applyProtection="1">
      <alignment horizontal="left" vertical="top" wrapText="1"/>
    </xf>
    <xf numFmtId="0" fontId="6" fillId="0" borderId="0" xfId="0" applyFont="1" applyFill="1" applyAlignment="1">
      <alignment horizontal="left" vertical="top" wrapText="1"/>
    </xf>
    <xf numFmtId="0" fontId="6" fillId="0" borderId="0" xfId="271" applyFont="1" applyAlignment="1">
      <alignment horizontal="left" vertical="top" wrapText="1"/>
    </xf>
    <xf numFmtId="0" fontId="6" fillId="0" borderId="0" xfId="0" applyFont="1" applyBorder="1" applyAlignment="1" applyProtection="1">
      <alignment horizontal="center"/>
    </xf>
    <xf numFmtId="0" fontId="6" fillId="0" borderId="0" xfId="0" applyFont="1" applyFill="1" applyAlignment="1">
      <alignment horizontal="left" vertical="top" wrapText="1"/>
    </xf>
    <xf numFmtId="0" fontId="15" fillId="0" borderId="0" xfId="0" applyFont="1" applyAlignment="1" applyProtection="1">
      <alignment horizontal="center"/>
    </xf>
    <xf numFmtId="0" fontId="6" fillId="0" borderId="0" xfId="271" applyFont="1" applyFill="1" applyAlignment="1">
      <alignment horizontal="left" vertical="top" wrapText="1"/>
    </xf>
    <xf numFmtId="0" fontId="6" fillId="0" borderId="0" xfId="0" applyFont="1" applyFill="1" applyAlignment="1" applyProtection="1">
      <alignment horizontal="left" vertical="top" wrapText="1"/>
    </xf>
    <xf numFmtId="0" fontId="13" fillId="0" borderId="12" xfId="543" applyFont="1" applyBorder="1" applyAlignment="1" applyProtection="1">
      <alignment horizontal="right"/>
    </xf>
    <xf numFmtId="0" fontId="25" fillId="0" borderId="0" xfId="543" applyFont="1" applyFill="1" applyBorder="1" applyAlignment="1" applyProtection="1">
      <alignment horizontal="center"/>
    </xf>
    <xf numFmtId="0" fontId="6" fillId="0" borderId="0" xfId="0" applyFont="1" applyAlignment="1">
      <alignment horizontal="left"/>
    </xf>
    <xf numFmtId="0" fontId="15" fillId="0" borderId="0" xfId="0" applyFont="1" applyAlignment="1" applyProtection="1">
      <alignment horizontal="center"/>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6" fillId="0" borderId="0" xfId="0" applyFont="1" applyAlignment="1">
      <alignment horizontal="left" vertical="top" wrapText="1"/>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6"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3" fillId="0" borderId="0" xfId="0" applyNumberFormat="1" applyFont="1" applyAlignment="1" applyProtection="1">
      <alignment horizontal="center"/>
    </xf>
    <xf numFmtId="0" fontId="13" fillId="0" borderId="0" xfId="0" applyFont="1" applyBorder="1" applyAlignment="1" applyProtection="1"/>
    <xf numFmtId="0" fontId="6" fillId="0" borderId="0" xfId="570"/>
    <xf numFmtId="4" fontId="6" fillId="0" borderId="0" xfId="570" applyNumberFormat="1" applyFont="1" applyFill="1" applyAlignment="1" applyProtection="1">
      <alignment horizontal="left"/>
    </xf>
    <xf numFmtId="4" fontId="6" fillId="0" borderId="0" xfId="570" applyNumberFormat="1" applyFont="1" applyFill="1" applyAlignment="1" applyProtection="1">
      <alignment horizontal="left"/>
    </xf>
    <xf numFmtId="0" fontId="6" fillId="0" borderId="0" xfId="570" applyFont="1" applyAlignment="1">
      <alignment horizontal="left" vertical="top" wrapText="1"/>
    </xf>
    <xf numFmtId="0" fontId="6" fillId="0" borderId="0" xfId="570" applyFont="1" applyFill="1" applyAlignment="1">
      <alignment horizontal="left" vertical="top" wrapText="1"/>
    </xf>
    <xf numFmtId="0" fontId="6" fillId="0" borderId="0" xfId="570" applyFont="1" applyBorder="1" applyAlignment="1">
      <alignment horizontal="left"/>
    </xf>
    <xf numFmtId="0" fontId="6" fillId="0" borderId="0" xfId="0" applyFont="1" applyAlignment="1">
      <alignment horizontal="left" vertical="top" wrapText="1"/>
    </xf>
    <xf numFmtId="0" fontId="6" fillId="0" borderId="0" xfId="0" applyFont="1" applyAlignment="1" applyProtection="1">
      <alignment horizontal="left" vertical="top" wrapText="1"/>
    </xf>
    <xf numFmtId="0" fontId="6" fillId="0" borderId="0" xfId="0" applyFont="1" applyAlignment="1">
      <alignment horizontal="left"/>
    </xf>
    <xf numFmtId="0" fontId="15" fillId="0" borderId="0" xfId="0" applyFont="1" applyAlignment="1" applyProtection="1">
      <alignment horizontal="center"/>
    </xf>
    <xf numFmtId="0" fontId="6" fillId="0" borderId="0" xfId="1193" applyFont="1" applyFill="1" applyAlignment="1" applyProtection="1">
      <alignment horizontal="left"/>
    </xf>
    <xf numFmtId="0" fontId="6" fillId="0" borderId="0" xfId="1193" applyFont="1" applyFill="1" applyAlignment="1">
      <alignment horizontal="left"/>
    </xf>
    <xf numFmtId="0" fontId="6" fillId="0" borderId="0" xfId="0" applyFont="1" applyBorder="1" applyAlignment="1">
      <alignment horizontal="left"/>
    </xf>
    <xf numFmtId="0" fontId="13" fillId="0" borderId="0" xfId="570" applyFont="1" applyBorder="1" applyAlignment="1" applyProtection="1">
      <alignment horizontal="left"/>
    </xf>
    <xf numFmtId="0" fontId="6" fillId="0" borderId="0" xfId="0" applyFont="1" applyBorder="1" applyAlignment="1">
      <alignment horizontal="left" vertical="top" wrapText="1"/>
    </xf>
    <xf numFmtId="0" fontId="35" fillId="0" borderId="0" xfId="1193" applyFont="1"/>
    <xf numFmtId="0" fontId="43" fillId="0" borderId="11" xfId="0" applyFont="1" applyBorder="1" applyAlignment="1" applyProtection="1">
      <alignment horizontal="right" vertical="center"/>
    </xf>
    <xf numFmtId="0" fontId="43" fillId="0" borderId="11" xfId="570" applyFont="1" applyBorder="1" applyAlignment="1" applyProtection="1">
      <alignment horizontal="right" vertical="top"/>
    </xf>
    <xf numFmtId="0" fontId="6" fillId="0" borderId="0" xfId="0" applyFont="1" applyFill="1" applyAlignment="1">
      <alignment horizontal="left" vertical="top" wrapText="1"/>
    </xf>
    <xf numFmtId="0" fontId="6" fillId="0" borderId="0" xfId="1193" applyFont="1" applyFill="1" applyAlignment="1">
      <alignment horizontal="left" vertical="top" wrapText="1"/>
    </xf>
    <xf numFmtId="0" fontId="35" fillId="0" borderId="0" xfId="0" applyFont="1" applyAlignment="1">
      <alignment vertical="top" wrapText="1"/>
    </xf>
    <xf numFmtId="0" fontId="35" fillId="0" borderId="0" xfId="0" applyFont="1" applyAlignment="1">
      <alignment horizontal="left" vertical="top" wrapText="1"/>
    </xf>
    <xf numFmtId="6" fontId="44" fillId="0" borderId="0" xfId="570" applyNumberFormat="1" applyFont="1" applyBorder="1" applyAlignment="1" applyProtection="1">
      <alignment horizontal="right" vertical="top"/>
    </xf>
    <xf numFmtId="0" fontId="15" fillId="0" borderId="0" xfId="0" applyFont="1" applyAlignment="1" applyProtection="1">
      <alignment horizontal="center"/>
    </xf>
    <xf numFmtId="0" fontId="6" fillId="0" borderId="0" xfId="0" applyFont="1" applyAlignment="1">
      <alignment vertical="top" wrapText="1"/>
    </xf>
    <xf numFmtId="0" fontId="15" fillId="0" borderId="0" xfId="0" applyFont="1" applyAlignment="1" applyProtection="1">
      <alignment horizontal="center"/>
    </xf>
    <xf numFmtId="168" fontId="15" fillId="0" borderId="0" xfId="0" applyNumberFormat="1" applyFont="1" applyFill="1" applyBorder="1" applyAlignment="1" applyProtection="1">
      <alignment horizontal="right"/>
    </xf>
    <xf numFmtId="168" fontId="15" fillId="0" borderId="28" xfId="540" applyNumberFormat="1" applyBorder="1" applyAlignment="1" applyProtection="1">
      <alignment horizontal="center"/>
    </xf>
    <xf numFmtId="168" fontId="15" fillId="0" borderId="29" xfId="540" applyNumberFormat="1" applyBorder="1" applyAlignment="1" applyProtection="1">
      <alignment horizontal="center"/>
    </xf>
    <xf numFmtId="168" fontId="15" fillId="0" borderId="30" xfId="540" applyNumberFormat="1" applyBorder="1" applyAlignment="1" applyProtection="1">
      <alignment horizontal="center"/>
    </xf>
    <xf numFmtId="168" fontId="15" fillId="0" borderId="31" xfId="540" applyNumberFormat="1" applyBorder="1" applyAlignment="1" applyProtection="1">
      <alignment horizontal="center"/>
    </xf>
    <xf numFmtId="168" fontId="15" fillId="0" borderId="32" xfId="540" applyNumberFormat="1" applyBorder="1" applyAlignment="1" applyProtection="1">
      <alignment horizontal="center"/>
    </xf>
    <xf numFmtId="168" fontId="15" fillId="0" borderId="33" xfId="540" applyNumberFormat="1" applyBorder="1" applyAlignment="1" applyProtection="1">
      <alignment horizontal="center"/>
    </xf>
    <xf numFmtId="168" fontId="15" fillId="0" borderId="34" xfId="540" applyNumberFormat="1" applyBorder="1" applyAlignment="1" applyProtection="1">
      <alignment horizontal="center"/>
    </xf>
    <xf numFmtId="168" fontId="15" fillId="0" borderId="35" xfId="540" applyNumberFormat="1" applyBorder="1" applyAlignment="1" applyProtection="1">
      <alignment horizontal="center"/>
    </xf>
    <xf numFmtId="168" fontId="15" fillId="0" borderId="36" xfId="540" applyNumberFormat="1" applyBorder="1" applyAlignment="1" applyProtection="1">
      <alignment horizontal="center"/>
    </xf>
    <xf numFmtId="168" fontId="15" fillId="0" borderId="37" xfId="540" applyNumberFormat="1" applyBorder="1" applyAlignment="1" applyProtection="1">
      <alignment horizontal="center"/>
    </xf>
    <xf numFmtId="168" fontId="15" fillId="0" borderId="38" xfId="540" applyNumberFormat="1" applyBorder="1" applyAlignment="1" applyProtection="1">
      <alignment horizontal="center"/>
    </xf>
    <xf numFmtId="168" fontId="15" fillId="0" borderId="39" xfId="540" applyNumberFormat="1" applyBorder="1" applyAlignment="1" applyProtection="1">
      <alignment horizontal="center"/>
    </xf>
    <xf numFmtId="168" fontId="15" fillId="0" borderId="40" xfId="540" applyNumberFormat="1" applyBorder="1" applyAlignment="1" applyProtection="1">
      <alignment horizontal="center"/>
    </xf>
    <xf numFmtId="168" fontId="15" fillId="0" borderId="0" xfId="540" applyNumberFormat="1" applyBorder="1" applyAlignment="1" applyProtection="1">
      <alignment horizontal="center"/>
    </xf>
    <xf numFmtId="168" fontId="15" fillId="0" borderId="14" xfId="540" applyNumberFormat="1" applyBorder="1" applyAlignment="1" applyProtection="1">
      <alignment horizontal="center"/>
    </xf>
    <xf numFmtId="168" fontId="15" fillId="0" borderId="41" xfId="540" applyNumberFormat="1" applyBorder="1" applyAlignment="1" applyProtection="1">
      <alignment horizontal="center"/>
    </xf>
    <xf numFmtId="168" fontId="15" fillId="0" borderId="42" xfId="540" applyNumberFormat="1" applyBorder="1" applyAlignment="1" applyProtection="1">
      <alignment horizontal="center"/>
    </xf>
    <xf numFmtId="168" fontId="15" fillId="0" borderId="43" xfId="540" applyNumberFormat="1" applyBorder="1" applyAlignment="1" applyProtection="1">
      <alignment horizontal="center"/>
    </xf>
    <xf numFmtId="168" fontId="15" fillId="0" borderId="44" xfId="540" applyNumberFormat="1" applyBorder="1" applyAlignment="1" applyProtection="1">
      <alignment horizontal="center"/>
    </xf>
    <xf numFmtId="0" fontId="6" fillId="0" borderId="0" xfId="0" applyFont="1" applyAlignment="1">
      <alignment horizontal="left" vertical="top" wrapText="1"/>
    </xf>
    <xf numFmtId="0" fontId="35" fillId="0" borderId="0" xfId="0" applyFont="1" applyAlignment="1">
      <alignment horizontal="left" vertical="top" wrapText="1"/>
    </xf>
    <xf numFmtId="0" fontId="6" fillId="0" borderId="0" xfId="0" applyFont="1" applyAlignment="1">
      <alignment horizontal="left"/>
    </xf>
    <xf numFmtId="0" fontId="6" fillId="0" borderId="0" xfId="0" applyFont="1" applyBorder="1" applyAlignment="1">
      <alignment vertical="top" wrapText="1"/>
    </xf>
    <xf numFmtId="0" fontId="6" fillId="0" borderId="0" xfId="570" applyAlignment="1">
      <alignment wrapText="1"/>
    </xf>
    <xf numFmtId="0" fontId="6" fillId="0" borderId="0" xfId="1193" applyFont="1" applyAlignment="1"/>
    <xf numFmtId="0" fontId="6" fillId="0" borderId="0" xfId="570" applyFont="1" applyAlignment="1">
      <alignment wrapText="1"/>
    </xf>
    <xf numFmtId="0" fontId="6" fillId="0" borderId="0" xfId="0" applyFont="1" applyAlignment="1">
      <alignment wrapText="1"/>
    </xf>
    <xf numFmtId="0" fontId="35" fillId="0" borderId="0" xfId="0" applyFont="1" applyFill="1" applyAlignment="1">
      <alignment vertical="top" wrapText="1"/>
    </xf>
    <xf numFmtId="0" fontId="35" fillId="0" borderId="0" xfId="0" applyFont="1" applyAlignment="1">
      <alignment horizontal="left" vertical="top"/>
    </xf>
    <xf numFmtId="0" fontId="35" fillId="0" borderId="0" xfId="0" applyFont="1" applyFill="1" applyAlignment="1">
      <alignment vertical="top"/>
    </xf>
    <xf numFmtId="0" fontId="6" fillId="0" borderId="0" xfId="1193" applyFont="1" applyAlignment="1">
      <alignment horizontal="left" vertical="top" wrapText="1"/>
    </xf>
    <xf numFmtId="4" fontId="6" fillId="0" borderId="0" xfId="570" applyNumberFormat="1" applyFont="1" applyFill="1" applyAlignment="1" applyProtection="1">
      <alignment horizontal="left"/>
    </xf>
    <xf numFmtId="0" fontId="6" fillId="0" borderId="0" xfId="570" applyFont="1" applyFill="1" applyAlignment="1">
      <alignment horizontal="left" vertical="top" wrapText="1"/>
    </xf>
    <xf numFmtId="0" fontId="7" fillId="0" borderId="0" xfId="244" quotePrefix="1" applyAlignment="1" applyProtection="1">
      <alignment horizontal="left"/>
    </xf>
    <xf numFmtId="4" fontId="6" fillId="0" borderId="0" xfId="1193" applyNumberFormat="1" applyFont="1" applyFill="1" applyAlignment="1" applyProtection="1">
      <alignment horizontal="left" vertical="top" wrapText="1"/>
    </xf>
    <xf numFmtId="0" fontId="6" fillId="0" borderId="0" xfId="1193" applyFont="1" applyFill="1" applyAlignment="1">
      <alignment horizontal="left" vertical="top" wrapText="1"/>
    </xf>
    <xf numFmtId="0" fontId="6" fillId="0" borderId="0" xfId="570" applyFont="1" applyAlignment="1">
      <alignment horizontal="left" vertical="top" wrapText="1"/>
    </xf>
    <xf numFmtId="0" fontId="6" fillId="0" borderId="0" xfId="570" applyFont="1" applyAlignment="1">
      <alignment horizontal="left"/>
    </xf>
    <xf numFmtId="0" fontId="6" fillId="0" borderId="0" xfId="1193" applyFont="1" applyAlignment="1" applyProtection="1">
      <alignment horizontal="left"/>
    </xf>
    <xf numFmtId="0" fontId="6" fillId="0" borderId="0" xfId="1193" applyFont="1" applyFill="1" applyAlignment="1" applyProtection="1">
      <alignment horizontal="left"/>
    </xf>
    <xf numFmtId="0" fontId="6" fillId="0" borderId="0" xfId="570" applyFont="1" applyAlignment="1" applyProtection="1">
      <alignment horizontal="center"/>
    </xf>
    <xf numFmtId="0" fontId="6" fillId="0" borderId="0" xfId="570" applyFont="1" applyProtection="1"/>
    <xf numFmtId="0" fontId="6" fillId="0" borderId="0" xfId="570" applyProtection="1"/>
    <xf numFmtId="0" fontId="6" fillId="0" borderId="0" xfId="570" applyFill="1" applyProtection="1"/>
    <xf numFmtId="0" fontId="24" fillId="0" borderId="0" xfId="570" applyFont="1" applyAlignment="1" applyProtection="1">
      <alignment horizontal="left"/>
    </xf>
    <xf numFmtId="0" fontId="24" fillId="0" borderId="0" xfId="570" applyFont="1" applyAlignment="1" applyProtection="1">
      <alignment horizontal="center"/>
    </xf>
    <xf numFmtId="0" fontId="13" fillId="0" borderId="0" xfId="570" applyFont="1" applyProtection="1"/>
    <xf numFmtId="49" fontId="13" fillId="0" borderId="0" xfId="570" applyNumberFormat="1" applyFont="1" applyAlignment="1" applyProtection="1">
      <alignment horizontal="center"/>
    </xf>
    <xf numFmtId="0" fontId="6" fillId="0" borderId="0" xfId="1193" applyFont="1"/>
    <xf numFmtId="0" fontId="41" fillId="0" borderId="0" xfId="570" applyFont="1" applyAlignment="1" applyProtection="1">
      <alignment horizontal="center"/>
    </xf>
    <xf numFmtId="0" fontId="6" fillId="5" borderId="6" xfId="570" applyFill="1" applyBorder="1" applyAlignment="1" applyProtection="1">
      <protection locked="0"/>
    </xf>
    <xf numFmtId="49" fontId="13" fillId="0" borderId="0" xfId="570" applyNumberFormat="1" applyFont="1" applyAlignment="1">
      <alignment horizontal="center"/>
    </xf>
    <xf numFmtId="0" fontId="6" fillId="0" borderId="0" xfId="570" applyFont="1" applyAlignment="1" applyProtection="1">
      <alignment horizontal="left"/>
    </xf>
    <xf numFmtId="0" fontId="6" fillId="0" borderId="0" xfId="570" applyFont="1" applyFill="1" applyAlignment="1" applyProtection="1">
      <alignment horizontal="center"/>
    </xf>
    <xf numFmtId="0" fontId="6" fillId="0" borderId="0" xfId="570" applyFont="1" applyFill="1" applyProtection="1"/>
    <xf numFmtId="0" fontId="6" fillId="0" borderId="0" xfId="1193" applyFont="1" applyAlignment="1">
      <alignment horizontal="left"/>
    </xf>
    <xf numFmtId="0" fontId="6" fillId="0" borderId="0" xfId="570" applyFont="1" applyAlignment="1">
      <alignment horizontal="center"/>
    </xf>
    <xf numFmtId="0" fontId="41" fillId="0" borderId="0" xfId="570" applyFont="1" applyFill="1" applyAlignment="1" applyProtection="1">
      <alignment horizontal="center"/>
    </xf>
    <xf numFmtId="0" fontId="6" fillId="0" borderId="0" xfId="570" applyFont="1" applyFill="1" applyAlignment="1">
      <alignment horizontal="center"/>
    </xf>
    <xf numFmtId="0" fontId="7" fillId="0" borderId="0" xfId="244" applyFont="1" applyAlignment="1" applyProtection="1">
      <alignment horizontal="center"/>
    </xf>
    <xf numFmtId="49" fontId="6" fillId="0" borderId="0" xfId="570" applyNumberFormat="1" applyFont="1" applyAlignment="1">
      <alignment horizontal="center"/>
    </xf>
    <xf numFmtId="0" fontId="6" fillId="0" borderId="0" xfId="570" applyFont="1" applyAlignment="1" applyProtection="1">
      <alignment horizontal="center" vertical="center"/>
    </xf>
    <xf numFmtId="0" fontId="6" fillId="0" borderId="0" xfId="570" applyFont="1" applyAlignment="1">
      <alignment horizontal="center" vertical="center"/>
    </xf>
    <xf numFmtId="0" fontId="6" fillId="0" borderId="0" xfId="570" applyFont="1" applyAlignment="1">
      <alignment vertical="center"/>
    </xf>
    <xf numFmtId="0" fontId="6" fillId="0" borderId="0" xfId="570" applyAlignment="1">
      <alignment vertical="center"/>
    </xf>
    <xf numFmtId="0" fontId="6" fillId="0" borderId="0" xfId="1193" applyFont="1" applyAlignment="1" applyProtection="1">
      <alignment horizontal="center"/>
    </xf>
    <xf numFmtId="0" fontId="6" fillId="0" borderId="0" xfId="1193"/>
    <xf numFmtId="0" fontId="6" fillId="0" borderId="0" xfId="1193" applyFont="1" applyBorder="1"/>
    <xf numFmtId="0" fontId="13" fillId="0" borderId="0" xfId="570" applyFont="1" applyAlignment="1" applyProtection="1">
      <alignment horizontal="center"/>
    </xf>
    <xf numFmtId="0" fontId="13" fillId="0" borderId="0" xfId="570" applyFont="1" applyBorder="1" applyAlignment="1" applyProtection="1"/>
    <xf numFmtId="0" fontId="6" fillId="0" borderId="0" xfId="570" applyFont="1" applyBorder="1" applyAlignment="1" applyProtection="1">
      <alignment horizontal="center"/>
    </xf>
    <xf numFmtId="0" fontId="6" fillId="0" borderId="0" xfId="570" applyFont="1" applyBorder="1" applyProtection="1"/>
    <xf numFmtId="0" fontId="13" fillId="0" borderId="0" xfId="570" applyFont="1" applyBorder="1" applyProtection="1"/>
    <xf numFmtId="0" fontId="6" fillId="0" borderId="0" xfId="570" applyFont="1" applyAlignment="1" applyProtection="1">
      <alignment horizontal="left" indent="4"/>
    </xf>
    <xf numFmtId="0" fontId="6" fillId="0" borderId="0" xfId="570" quotePrefix="1" applyFont="1" applyAlignment="1" applyProtection="1">
      <alignment horizontal="left"/>
    </xf>
    <xf numFmtId="0" fontId="24" fillId="0" borderId="0" xfId="570" applyFont="1" applyProtection="1"/>
    <xf numFmtId="0" fontId="6" fillId="0" borderId="0" xfId="1193" applyFont="1" applyFill="1" applyAlignment="1" applyProtection="1">
      <alignment horizontal="left"/>
      <protection locked="0"/>
    </xf>
    <xf numFmtId="0" fontId="6" fillId="0" borderId="0" xfId="570" applyFont="1" applyFill="1" applyAlignment="1" applyProtection="1">
      <alignment horizontal="left"/>
      <protection locked="0"/>
    </xf>
    <xf numFmtId="0" fontId="6" fillId="0" borderId="0" xfId="1193" applyFont="1" applyFill="1" applyBorder="1" applyAlignment="1" applyProtection="1">
      <alignment horizontal="left"/>
    </xf>
    <xf numFmtId="49" fontId="6" fillId="0" borderId="0" xfId="1193" applyNumberFormat="1" applyAlignment="1">
      <alignment horizontal="center"/>
    </xf>
    <xf numFmtId="0" fontId="41" fillId="0" borderId="0" xfId="1193" applyFont="1" applyAlignment="1" applyProtection="1">
      <alignment horizontal="center"/>
    </xf>
    <xf numFmtId="49" fontId="6" fillId="0" borderId="0" xfId="570" applyNumberFormat="1" applyFont="1" applyAlignment="1" applyProtection="1">
      <alignment horizontal="center"/>
    </xf>
    <xf numFmtId="0" fontId="6" fillId="0" borderId="0" xfId="570" applyFont="1" applyAlignment="1" applyProtection="1"/>
    <xf numFmtId="0" fontId="6" fillId="0" borderId="0" xfId="570" applyAlignment="1" applyProtection="1"/>
    <xf numFmtId="0" fontId="6" fillId="0" borderId="0" xfId="570" applyFont="1" applyAlignment="1" applyProtection="1">
      <alignment horizontal="left" vertical="top" wrapText="1"/>
    </xf>
    <xf numFmtId="0" fontId="24" fillId="0" borderId="0" xfId="570" applyFont="1" applyFill="1" applyAlignment="1">
      <alignment horizontal="center"/>
    </xf>
    <xf numFmtId="0" fontId="13" fillId="0" borderId="0" xfId="1193" applyFont="1" applyFill="1" applyAlignment="1">
      <alignment horizontal="left"/>
    </xf>
    <xf numFmtId="49" fontId="13" fillId="0" borderId="0" xfId="570" applyNumberFormat="1" applyFont="1" applyFill="1" applyAlignment="1" applyProtection="1">
      <alignment horizontal="center"/>
    </xf>
    <xf numFmtId="49" fontId="13" fillId="0" borderId="0" xfId="570" applyNumberFormat="1" applyFont="1" applyFill="1" applyAlignment="1">
      <alignment horizontal="center"/>
    </xf>
    <xf numFmtId="0" fontId="13" fillId="0" borderId="0" xfId="570" applyFont="1" applyAlignment="1">
      <alignment horizontal="left"/>
    </xf>
    <xf numFmtId="0" fontId="13" fillId="0" borderId="0" xfId="570" applyFont="1" applyAlignment="1" applyProtection="1">
      <alignment horizontal="left"/>
    </xf>
    <xf numFmtId="4" fontId="6" fillId="0" borderId="0" xfId="1193" applyNumberFormat="1" applyFont="1" applyAlignment="1" applyProtection="1">
      <alignment horizontal="left"/>
    </xf>
    <xf numFmtId="0" fontId="24" fillId="0" borderId="0" xfId="570" applyFont="1" applyFill="1" applyAlignment="1" applyProtection="1">
      <alignment horizontal="center"/>
    </xf>
    <xf numFmtId="0" fontId="13" fillId="0" borderId="0" xfId="570" quotePrefix="1" applyFont="1" applyAlignment="1" applyProtection="1">
      <alignment horizontal="center"/>
    </xf>
    <xf numFmtId="0" fontId="24" fillId="0" borderId="0" xfId="570" applyFont="1" applyBorder="1" applyAlignment="1" applyProtection="1">
      <alignment horizontal="center"/>
    </xf>
    <xf numFmtId="0" fontId="6" fillId="0" borderId="0" xfId="570" applyFont="1" applyBorder="1" applyAlignment="1" applyProtection="1">
      <alignment horizontal="left"/>
    </xf>
    <xf numFmtId="49" fontId="6" fillId="0" borderId="0" xfId="570" applyNumberFormat="1" applyProtection="1"/>
    <xf numFmtId="0" fontId="38" fillId="0" borderId="0" xfId="570" applyFont="1" applyAlignment="1" applyProtection="1">
      <alignment horizontal="left"/>
    </xf>
    <xf numFmtId="0" fontId="6" fillId="0" borderId="0" xfId="570" applyFont="1" applyFill="1" applyBorder="1" applyProtection="1"/>
    <xf numFmtId="49" fontId="6" fillId="0" borderId="0" xfId="570" applyNumberFormat="1" applyFill="1" applyProtection="1"/>
    <xf numFmtId="0" fontId="6" fillId="0" borderId="0" xfId="570" applyFont="1" applyFill="1" applyAlignment="1" applyProtection="1">
      <alignment horizontal="left" vertical="top" wrapText="1"/>
    </xf>
    <xf numFmtId="49" fontId="6" fillId="0" borderId="0" xfId="570" applyNumberFormat="1" applyFont="1" applyProtection="1"/>
    <xf numFmtId="49" fontId="6" fillId="0" borderId="0" xfId="570" applyNumberFormat="1" applyFont="1" applyFill="1" applyProtection="1"/>
    <xf numFmtId="0" fontId="6" fillId="0" borderId="0" xfId="570" applyFont="1" applyFill="1" applyAlignment="1" applyProtection="1">
      <alignment horizontal="left"/>
    </xf>
    <xf numFmtId="4" fontId="41" fillId="0" borderId="0" xfId="570" applyNumberFormat="1" applyFont="1" applyAlignment="1" applyProtection="1">
      <alignment horizontal="center"/>
    </xf>
    <xf numFmtId="4" fontId="6" fillId="0" borderId="0" xfId="570" applyNumberFormat="1" applyFont="1" applyAlignment="1" applyProtection="1">
      <alignment horizontal="center"/>
    </xf>
    <xf numFmtId="4" fontId="6" fillId="0" borderId="0" xfId="570" applyNumberFormat="1" applyFont="1" applyProtection="1"/>
    <xf numFmtId="4" fontId="6" fillId="0" borderId="0" xfId="570" applyNumberFormat="1" applyFill="1" applyProtection="1"/>
    <xf numFmtId="49" fontId="13" fillId="0" borderId="0" xfId="570" applyNumberFormat="1" applyFont="1" applyAlignment="1" applyProtection="1">
      <alignment horizontal="left"/>
    </xf>
    <xf numFmtId="49" fontId="36" fillId="0" borderId="0" xfId="570" applyNumberFormat="1" applyFont="1" applyFill="1" applyBorder="1" applyAlignment="1" applyProtection="1">
      <alignment horizontal="center"/>
    </xf>
    <xf numFmtId="49" fontId="36" fillId="0" borderId="0" xfId="570" applyNumberFormat="1" applyFont="1" applyFill="1" applyBorder="1" applyAlignment="1">
      <alignment horizontal="center"/>
    </xf>
    <xf numFmtId="0" fontId="24" fillId="0" borderId="0" xfId="570" applyFont="1" applyBorder="1" applyAlignment="1" applyProtection="1">
      <alignment horizontal="left"/>
    </xf>
    <xf numFmtId="0" fontId="24" fillId="0" borderId="0" xfId="570" applyFont="1" applyFill="1" applyAlignment="1">
      <alignment horizontal="left"/>
    </xf>
    <xf numFmtId="0" fontId="36" fillId="0" borderId="0" xfId="570" applyFont="1" applyFill="1" applyAlignment="1">
      <alignment horizontal="left"/>
    </xf>
    <xf numFmtId="0" fontId="7" fillId="0" borderId="0" xfId="244" applyNumberFormat="1" applyFill="1" applyAlignment="1" applyProtection="1">
      <alignment horizontal="left"/>
      <protection locked="0"/>
    </xf>
    <xf numFmtId="0" fontId="35" fillId="0" borderId="0" xfId="0" applyFont="1" applyAlignment="1">
      <alignment horizontal="left" vertical="top" wrapText="1"/>
    </xf>
    <xf numFmtId="0" fontId="43" fillId="0" borderId="11" xfId="0" applyFont="1" applyFill="1" applyBorder="1" applyAlignment="1" applyProtection="1">
      <alignment horizontal="right" vertical="top" wrapText="1"/>
      <protection locked="0"/>
    </xf>
    <xf numFmtId="168" fontId="46" fillId="45" borderId="11" xfId="0" applyNumberFormat="1" applyFont="1" applyFill="1" applyBorder="1" applyAlignment="1" applyProtection="1">
      <alignment vertical="top" wrapText="1"/>
    </xf>
    <xf numFmtId="0" fontId="6" fillId="45" borderId="11" xfId="271" applyFont="1" applyFill="1" applyBorder="1" applyAlignment="1" applyProtection="1">
      <alignment horizontal="right" vertical="top" wrapText="1"/>
      <protection locked="0"/>
    </xf>
    <xf numFmtId="0" fontId="6" fillId="0" borderId="11" xfId="271" applyFont="1" applyFill="1" applyBorder="1" applyAlignment="1" applyProtection="1">
      <alignment horizontal="right" vertical="top" wrapText="1"/>
    </xf>
    <xf numFmtId="0" fontId="6" fillId="0" borderId="11" xfId="271" applyFont="1" applyBorder="1" applyAlignment="1" applyProtection="1">
      <alignment horizontal="right" vertical="top" wrapText="1"/>
    </xf>
    <xf numFmtId="0" fontId="14" fillId="0" borderId="0" xfId="570" applyFont="1" applyBorder="1" applyAlignment="1">
      <alignment horizontal="left"/>
    </xf>
    <xf numFmtId="0" fontId="95" fillId="0" borderId="0" xfId="0" applyFont="1" applyBorder="1"/>
    <xf numFmtId="0" fontId="6" fillId="0" borderId="0" xfId="0" applyFont="1" applyFill="1" applyAlignment="1">
      <alignment vertical="top" wrapText="1"/>
    </xf>
    <xf numFmtId="0" fontId="107" fillId="0" borderId="0" xfId="0" applyFont="1" applyBorder="1" applyAlignment="1" applyProtection="1">
      <alignment horizontal="left" vertical="top"/>
    </xf>
    <xf numFmtId="0" fontId="108" fillId="0" borderId="0" xfId="0" applyFont="1" applyBorder="1" applyAlignment="1" applyProtection="1">
      <alignment horizontal="left" vertical="top"/>
    </xf>
    <xf numFmtId="0" fontId="0" fillId="46" borderId="0" xfId="0" applyFill="1" applyProtection="1"/>
    <xf numFmtId="0" fontId="6" fillId="46" borderId="0" xfId="0" applyFont="1" applyFill="1" applyProtection="1"/>
    <xf numFmtId="0" fontId="25" fillId="0" borderId="0" xfId="0" applyFont="1" applyFill="1" applyProtection="1"/>
    <xf numFmtId="168" fontId="14"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6" fillId="0" borderId="0" xfId="1193" applyFont="1" applyFill="1" applyAlignment="1">
      <alignment horizontal="left" vertical="top" wrapText="1"/>
    </xf>
    <xf numFmtId="0" fontId="6" fillId="0" borderId="0" xfId="570" applyFont="1" applyAlignment="1">
      <alignment vertical="top" wrapText="1"/>
    </xf>
    <xf numFmtId="0" fontId="6" fillId="5" borderId="6" xfId="570" applyFill="1" applyBorder="1" applyAlignment="1" applyProtection="1">
      <alignment horizontal="left"/>
      <protection locked="0"/>
    </xf>
    <xf numFmtId="0" fontId="13" fillId="0" borderId="10" xfId="0" applyFont="1" applyBorder="1" applyAlignment="1" applyProtection="1">
      <alignment horizontal="right"/>
    </xf>
    <xf numFmtId="168" fontId="43" fillId="5" borderId="11" xfId="0" applyNumberFormat="1" applyFont="1" applyFill="1" applyBorder="1" applyAlignment="1" applyProtection="1">
      <alignment vertical="top" wrapText="1"/>
    </xf>
    <xf numFmtId="0" fontId="6" fillId="0" borderId="0" xfId="271" applyNumberFormat="1" applyFont="1" applyFill="1" applyAlignment="1" applyProtection="1">
      <alignment horizontal="left" vertical="top"/>
    </xf>
    <xf numFmtId="0" fontId="6" fillId="0" borderId="0" xfId="271" applyNumberFormat="1" applyFont="1" applyFill="1" applyBorder="1" applyAlignment="1" applyProtection="1">
      <alignment horizontal="left" vertical="top"/>
    </xf>
    <xf numFmtId="0" fontId="15" fillId="0" borderId="0" xfId="271" applyNumberFormat="1" applyFont="1" applyFill="1" applyBorder="1" applyAlignment="1" applyProtection="1">
      <alignment horizontal="left" vertical="top"/>
    </xf>
    <xf numFmtId="0" fontId="6" fillId="0" borderId="0" xfId="570" applyFont="1" applyFill="1" applyBorder="1" applyAlignment="1">
      <alignment horizontal="left" vertical="top"/>
    </xf>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Alignment="1"/>
    <xf numFmtId="0" fontId="6" fillId="0" borderId="0" xfId="0" applyFont="1" applyAlignment="1">
      <alignment vertical="top"/>
    </xf>
    <xf numFmtId="0" fontId="6" fillId="0" borderId="3" xfId="0" applyFont="1" applyFill="1" applyBorder="1" applyProtection="1"/>
    <xf numFmtId="0" fontId="43" fillId="0" borderId="0" xfId="570" applyFont="1" applyBorder="1" applyAlignment="1"/>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Border="1" applyAlignment="1" applyProtection="1">
      <alignment vertical="top" wrapText="1"/>
    </xf>
    <xf numFmtId="0" fontId="6" fillId="0" borderId="0" xfId="0" applyFont="1" applyBorder="1" applyAlignment="1" applyProtection="1">
      <alignment vertical="top"/>
    </xf>
    <xf numFmtId="0" fontId="6" fillId="0" borderId="0" xfId="0" applyFont="1" applyBorder="1" applyAlignment="1" applyProtection="1">
      <alignment horizontal="left" vertical="top" wrapText="1"/>
    </xf>
    <xf numFmtId="0" fontId="6" fillId="0" borderId="0" xfId="0" applyFont="1" applyBorder="1" applyAlignment="1" applyProtection="1">
      <alignment horizontal="left" vertical="top"/>
    </xf>
    <xf numFmtId="0" fontId="6" fillId="0" borderId="0" xfId="0" applyFont="1" applyAlignment="1" applyProtection="1">
      <alignment horizontal="left" vertical="top"/>
    </xf>
    <xf numFmtId="0" fontId="6" fillId="0" borderId="0" xfId="570" applyFont="1" applyBorder="1" applyAlignment="1">
      <alignment horizontal="left" vertical="top" wrapText="1"/>
    </xf>
    <xf numFmtId="0" fontId="36" fillId="0" borderId="0" xfId="570" applyFont="1" applyFill="1"/>
    <xf numFmtId="4" fontId="6" fillId="0" borderId="0" xfId="1193" applyNumberFormat="1" applyFont="1" applyFill="1" applyAlignment="1" applyProtection="1">
      <alignment vertical="top" wrapText="1"/>
    </xf>
    <xf numFmtId="0" fontId="13" fillId="0" borderId="16" xfId="271" applyFont="1" applyFill="1" applyBorder="1" applyAlignment="1" applyProtection="1"/>
    <xf numFmtId="0" fontId="50" fillId="0" borderId="0" xfId="570" applyFont="1" applyProtection="1"/>
    <xf numFmtId="0" fontId="30" fillId="0" borderId="0" xfId="570" applyFont="1" applyBorder="1" applyProtection="1"/>
    <xf numFmtId="0" fontId="6" fillId="0" borderId="0" xfId="0" applyFont="1" applyBorder="1" applyAlignment="1" applyProtection="1">
      <protection locked="0"/>
    </xf>
    <xf numFmtId="0" fontId="6" fillId="0" borderId="0" xfId="0" applyFont="1" applyFill="1" applyAlignment="1" applyProtection="1">
      <alignment horizontal="left" vertical="top"/>
    </xf>
    <xf numFmtId="0" fontId="6" fillId="0" borderId="0" xfId="0" applyFont="1" applyFill="1" applyAlignment="1" applyProtection="1"/>
    <xf numFmtId="0" fontId="6" fillId="0" borderId="0" xfId="570" applyFont="1" applyBorder="1" applyAlignment="1">
      <alignment vertical="top" wrapText="1"/>
    </xf>
    <xf numFmtId="0" fontId="6" fillId="0" borderId="0" xfId="570" applyFont="1" applyBorder="1" applyAlignment="1">
      <alignment vertical="top"/>
    </xf>
    <xf numFmtId="0" fontId="0" fillId="0" borderId="0" xfId="0" applyAlignment="1" applyProtection="1"/>
    <xf numFmtId="0" fontId="6" fillId="0" borderId="0" xfId="1193" applyFont="1" applyFill="1" applyBorder="1" applyAlignment="1" applyProtection="1">
      <alignment horizontal="left" vertical="top" wrapText="1"/>
    </xf>
    <xf numFmtId="0" fontId="6" fillId="0" borderId="0" xfId="1193" applyFont="1" applyAlignment="1" applyProtection="1">
      <alignment vertical="top" wrapText="1"/>
    </xf>
    <xf numFmtId="49" fontId="6" fillId="0" borderId="0" xfId="1193" applyNumberFormat="1" applyFont="1" applyFill="1" applyAlignment="1">
      <alignment vertical="top" wrapText="1"/>
    </xf>
    <xf numFmtId="0" fontId="45" fillId="0" borderId="9" xfId="543" applyFont="1" applyBorder="1" applyAlignment="1" applyProtection="1">
      <alignment vertical="top"/>
    </xf>
    <xf numFmtId="0" fontId="6" fillId="0" borderId="0" xfId="0" applyFont="1" applyAlignment="1" applyProtection="1">
      <alignment horizontal="left" vertical="top"/>
    </xf>
    <xf numFmtId="0" fontId="6" fillId="0" borderId="0" xfId="0" applyNumberFormat="1" applyFont="1" applyFill="1" applyAlignment="1" applyProtection="1">
      <alignment horizontal="left" vertical="top"/>
    </xf>
    <xf numFmtId="0" fontId="6" fillId="0" borderId="0" xfId="0" applyNumberFormat="1" applyFont="1" applyAlignment="1" applyProtection="1">
      <alignment horizontal="left" vertical="top"/>
    </xf>
    <xf numFmtId="0" fontId="6" fillId="0" borderId="0" xfId="0" applyFont="1" applyAlignment="1">
      <alignment vertical="center"/>
    </xf>
    <xf numFmtId="0" fontId="6" fillId="0" borderId="0" xfId="0" applyFont="1" applyFill="1" applyProtection="1">
      <protection locked="0"/>
    </xf>
    <xf numFmtId="168" fontId="6" fillId="5" borderId="0" xfId="0" applyNumberFormat="1" applyFont="1" applyFill="1"/>
    <xf numFmtId="164" fontId="15" fillId="5" borderId="0" xfId="0" applyNumberFormat="1" applyFont="1" applyFill="1"/>
    <xf numFmtId="3" fontId="6" fillId="5" borderId="0" xfId="0" applyNumberFormat="1" applyFont="1" applyFill="1"/>
    <xf numFmtId="3" fontId="6" fillId="0" borderId="0" xfId="0" applyNumberFormat="1" applyFont="1"/>
    <xf numFmtId="0" fontId="43" fillId="5" borderId="11" xfId="0" applyFont="1" applyFill="1" applyBorder="1" applyAlignment="1" applyProtection="1">
      <alignment horizontal="right" vertical="top" wrapText="1"/>
      <protection locked="0"/>
    </xf>
    <xf numFmtId="168" fontId="43" fillId="5" borderId="11" xfId="0" applyNumberFormat="1" applyFont="1" applyFill="1" applyBorder="1" applyAlignment="1" applyProtection="1">
      <alignment vertical="top" wrapText="1"/>
      <protection locked="0"/>
    </xf>
    <xf numFmtId="0" fontId="12" fillId="3" borderId="0" xfId="0" applyFont="1" applyFill="1" applyBorder="1" applyAlignment="1" applyProtection="1">
      <alignment horizontal="center" vertical="center" wrapText="1"/>
    </xf>
    <xf numFmtId="0" fontId="12" fillId="3" borderId="16" xfId="0" applyFont="1" applyFill="1" applyBorder="1" applyAlignment="1" applyProtection="1">
      <alignment horizontal="center" vertical="center" wrapText="1"/>
    </xf>
    <xf numFmtId="0" fontId="6" fillId="0" borderId="0" xfId="0" applyFont="1" applyBorder="1" applyAlignment="1">
      <alignment horizontal="left" vertical="top" wrapText="1"/>
    </xf>
    <xf numFmtId="0" fontId="95" fillId="0" borderId="0" xfId="0" applyFont="1" applyAlignment="1">
      <alignment horizontal="left" vertical="top" wrapText="1"/>
    </xf>
    <xf numFmtId="0" fontId="6" fillId="0" borderId="0" xfId="0" applyFont="1" applyAlignment="1">
      <alignment horizontal="left" vertical="top" wrapText="1"/>
    </xf>
    <xf numFmtId="0" fontId="6" fillId="0" borderId="0" xfId="0" applyFont="1" applyFill="1" applyAlignment="1">
      <alignment horizontal="left" vertical="top" wrapText="1"/>
    </xf>
    <xf numFmtId="0" fontId="35" fillId="0" borderId="0" xfId="0" applyFont="1" applyAlignment="1">
      <alignment horizontal="left" vertical="top" wrapText="1"/>
    </xf>
    <xf numFmtId="0" fontId="103" fillId="0" borderId="0" xfId="0" applyFont="1" applyAlignment="1">
      <alignment horizontal="left" wrapText="1"/>
    </xf>
    <xf numFmtId="0" fontId="6" fillId="0" borderId="0" xfId="0" applyFont="1" applyFill="1" applyAlignment="1">
      <alignment horizontal="left" wrapText="1"/>
    </xf>
    <xf numFmtId="0" fontId="15" fillId="0" borderId="0" xfId="0" applyFont="1" applyFill="1" applyAlignment="1">
      <alignment horizontal="left" wrapText="1"/>
    </xf>
    <xf numFmtId="0" fontId="7" fillId="0" borderId="0" xfId="244" applyAlignment="1" applyProtection="1">
      <alignment horizontal="left"/>
    </xf>
    <xf numFmtId="0" fontId="7" fillId="0" borderId="0" xfId="244" applyBorder="1" applyAlignment="1" applyProtection="1">
      <alignment horizontal="left" vertical="top" wrapText="1"/>
    </xf>
    <xf numFmtId="0" fontId="6" fillId="0" borderId="0" xfId="1193" applyFont="1" applyAlignment="1">
      <alignment horizontal="left" vertical="top" wrapText="1"/>
    </xf>
    <xf numFmtId="0" fontId="13" fillId="0" borderId="0" xfId="0" applyFont="1" applyAlignment="1">
      <alignment horizontal="left" vertical="top" wrapText="1"/>
    </xf>
    <xf numFmtId="0" fontId="35" fillId="0" borderId="0" xfId="0" applyFont="1" applyFill="1" applyAlignment="1">
      <alignment horizontal="left" vertical="top" wrapText="1"/>
    </xf>
    <xf numFmtId="0" fontId="6" fillId="0" borderId="0" xfId="0" applyFont="1" applyAlignment="1">
      <alignment horizontal="left" wrapText="1"/>
    </xf>
    <xf numFmtId="0" fontId="6" fillId="0" borderId="0" xfId="1193" applyFont="1" applyFill="1" applyAlignment="1">
      <alignment horizontal="left" vertical="top" wrapText="1"/>
    </xf>
    <xf numFmtId="0" fontId="6" fillId="0" borderId="0" xfId="0" applyFont="1" applyAlignment="1">
      <alignment horizontal="left"/>
    </xf>
    <xf numFmtId="0" fontId="6" fillId="0" borderId="0" xfId="0" applyFont="1" applyAlignment="1" applyProtection="1">
      <alignment horizontal="left" vertical="top" wrapText="1"/>
    </xf>
    <xf numFmtId="0" fontId="6" fillId="0" borderId="0" xfId="0" applyFont="1" applyAlignment="1" applyProtection="1">
      <alignment horizontal="left"/>
    </xf>
    <xf numFmtId="0" fontId="24" fillId="0" borderId="0" xfId="1193" applyFont="1" applyAlignment="1" applyProtection="1">
      <alignment horizontal="left"/>
    </xf>
    <xf numFmtId="0" fontId="6" fillId="0" borderId="0" xfId="1193" applyFont="1" applyFill="1" applyAlignment="1" applyProtection="1">
      <alignment horizontal="left"/>
    </xf>
    <xf numFmtId="0" fontId="6" fillId="0" borderId="0" xfId="1193" applyFont="1" applyFill="1" applyAlignment="1" applyProtection="1">
      <alignment horizontal="left" vertical="top" wrapText="1"/>
    </xf>
    <xf numFmtId="4" fontId="6" fillId="0" borderId="0" xfId="1193" applyNumberFormat="1" applyFont="1" applyFill="1" applyAlignment="1" applyProtection="1">
      <alignment horizontal="left" vertical="top" wrapText="1"/>
    </xf>
    <xf numFmtId="0" fontId="13" fillId="0" borderId="4" xfId="570" applyFont="1" applyBorder="1" applyAlignment="1" applyProtection="1">
      <alignment horizontal="left"/>
    </xf>
    <xf numFmtId="0" fontId="24" fillId="0" borderId="0" xfId="0" applyFont="1" applyFill="1" applyAlignment="1">
      <alignment horizontal="left"/>
    </xf>
    <xf numFmtId="0" fontId="13" fillId="0" borderId="0" xfId="271" applyFont="1" applyFill="1" applyAlignment="1">
      <alignment horizontal="left" vertical="top" wrapText="1"/>
    </xf>
    <xf numFmtId="0" fontId="24" fillId="0" borderId="0" xfId="0" applyFont="1" applyAlignment="1">
      <alignment horizontal="left"/>
    </xf>
    <xf numFmtId="0" fontId="0" fillId="0" borderId="0" xfId="0" applyAlignment="1">
      <alignment horizontal="left" vertical="top" wrapText="1"/>
    </xf>
    <xf numFmtId="0" fontId="15" fillId="0" borderId="0" xfId="0" applyFont="1" applyAlignment="1" applyProtection="1">
      <alignment horizontal="left"/>
    </xf>
    <xf numFmtId="0" fontId="6" fillId="0" borderId="0" xfId="271" applyFont="1" applyFill="1" applyAlignment="1" applyProtection="1">
      <alignment horizontal="left" vertical="top" wrapText="1"/>
      <protection locked="0"/>
    </xf>
    <xf numFmtId="0" fontId="6" fillId="0" borderId="0" xfId="1193" applyFont="1" applyBorder="1" applyAlignment="1" applyProtection="1">
      <alignment horizontal="left" vertical="top" wrapText="1"/>
    </xf>
    <xf numFmtId="0" fontId="6" fillId="0" borderId="0" xfId="1193" applyFont="1" applyFill="1" applyBorder="1" applyAlignment="1" applyProtection="1">
      <alignment horizontal="left" vertical="top" wrapText="1"/>
    </xf>
    <xf numFmtId="0" fontId="6" fillId="0" borderId="0" xfId="1193" applyFont="1" applyAlignment="1" applyProtection="1">
      <alignment horizontal="left" vertical="top" wrapText="1"/>
    </xf>
    <xf numFmtId="0" fontId="7" fillId="0" borderId="0" xfId="244" applyAlignment="1">
      <alignment horizontal="left"/>
    </xf>
    <xf numFmtId="0" fontId="13" fillId="0" borderId="0" xfId="0" applyFont="1" applyAlignment="1">
      <alignment horizontal="left"/>
    </xf>
    <xf numFmtId="0" fontId="13" fillId="0" borderId="16" xfId="0" applyFont="1" applyFill="1" applyBorder="1" applyAlignment="1" applyProtection="1">
      <alignment horizontal="left"/>
    </xf>
    <xf numFmtId="0" fontId="6" fillId="0" borderId="27" xfId="0" applyFont="1" applyBorder="1" applyAlignment="1">
      <alignment horizontal="left"/>
    </xf>
    <xf numFmtId="0" fontId="6" fillId="0" borderId="0" xfId="1193" applyFont="1" applyAlignment="1" applyProtection="1">
      <alignment horizontal="left"/>
    </xf>
    <xf numFmtId="0" fontId="6" fillId="0" borderId="0" xfId="0" applyFont="1" applyFill="1" applyAlignment="1" applyProtection="1">
      <alignment horizontal="left" vertical="top" wrapText="1"/>
    </xf>
    <xf numFmtId="4" fontId="6" fillId="0" borderId="0" xfId="570" applyNumberFormat="1" applyFont="1" applyFill="1" applyAlignment="1" applyProtection="1">
      <alignment horizontal="left" vertical="top" wrapText="1"/>
    </xf>
    <xf numFmtId="0" fontId="24" fillId="0" borderId="0" xfId="570" applyFont="1" applyAlignment="1">
      <alignment horizontal="left"/>
    </xf>
    <xf numFmtId="0" fontId="6" fillId="0" borderId="0" xfId="570" applyFont="1" applyAlignment="1">
      <alignment horizontal="left" vertical="top" wrapText="1"/>
    </xf>
    <xf numFmtId="0" fontId="6" fillId="0" borderId="0" xfId="570" applyFont="1" applyFill="1" applyAlignment="1">
      <alignment horizontal="left" vertical="top" wrapText="1"/>
    </xf>
    <xf numFmtId="0" fontId="6" fillId="0" borderId="0" xfId="570" applyFont="1" applyAlignment="1">
      <alignment horizontal="left"/>
    </xf>
    <xf numFmtId="0" fontId="24" fillId="0" borderId="0" xfId="0" applyFont="1" applyBorder="1" applyAlignment="1">
      <alignment horizontal="left"/>
    </xf>
    <xf numFmtId="0" fontId="6" fillId="0" borderId="0" xfId="0" applyFont="1" applyBorder="1" applyAlignment="1">
      <alignment horizontal="left"/>
    </xf>
    <xf numFmtId="4" fontId="6" fillId="0" borderId="0" xfId="1193" applyNumberFormat="1" applyFont="1" applyAlignment="1" applyProtection="1">
      <alignment horizontal="left" vertical="top" wrapText="1"/>
    </xf>
    <xf numFmtId="0" fontId="24" fillId="0" borderId="0" xfId="570" applyFont="1" applyBorder="1" applyAlignment="1">
      <alignment horizontal="left" vertical="top" wrapText="1"/>
    </xf>
    <xf numFmtId="0" fontId="6" fillId="0" borderId="0" xfId="570" applyFont="1" applyBorder="1" applyAlignment="1">
      <alignment horizontal="left" vertical="top"/>
    </xf>
    <xf numFmtId="0" fontId="24" fillId="0" borderId="0" xfId="0" applyFont="1" applyAlignment="1" applyProtection="1">
      <alignment horizontal="left"/>
    </xf>
    <xf numFmtId="0" fontId="6" fillId="0" borderId="0" xfId="271" applyFont="1" applyAlignment="1">
      <alignment horizontal="left" vertical="top" wrapText="1"/>
    </xf>
    <xf numFmtId="0" fontId="15" fillId="0" borderId="0" xfId="0" applyFont="1" applyAlignment="1" applyProtection="1">
      <alignment horizontal="left" vertical="top"/>
    </xf>
    <xf numFmtId="0" fontId="24" fillId="0" borderId="0" xfId="0" applyFont="1" applyAlignment="1">
      <alignment horizontal="left" vertical="top" wrapText="1"/>
    </xf>
    <xf numFmtId="0" fontId="24" fillId="0" borderId="0" xfId="0" applyFont="1" applyAlignment="1" applyProtection="1">
      <alignment horizontal="center"/>
    </xf>
    <xf numFmtId="0" fontId="0" fillId="0" borderId="0" xfId="0" applyAlignment="1" applyProtection="1"/>
    <xf numFmtId="0" fontId="24" fillId="0" borderId="0" xfId="0" applyFont="1" applyFill="1" applyAlignment="1">
      <alignment horizontal="center"/>
    </xf>
    <xf numFmtId="0" fontId="0" fillId="0" borderId="0" xfId="0" applyFill="1" applyAlignment="1">
      <alignment horizontal="center"/>
    </xf>
    <xf numFmtId="0" fontId="13" fillId="0" borderId="0" xfId="0" applyFont="1" applyFill="1" applyAlignment="1" applyProtection="1">
      <alignment horizontal="center"/>
    </xf>
    <xf numFmtId="0" fontId="0" fillId="0" borderId="0" xfId="0" applyFill="1" applyAlignment="1" applyProtection="1"/>
    <xf numFmtId="0" fontId="13" fillId="0" borderId="4" xfId="570" applyFont="1" applyBorder="1" applyAlignment="1">
      <alignment horizontal="left"/>
    </xf>
    <xf numFmtId="49" fontId="6" fillId="0" borderId="0" xfId="0" applyNumberFormat="1" applyFont="1" applyFill="1" applyAlignment="1">
      <alignment horizontal="left" vertical="top" wrapText="1"/>
    </xf>
    <xf numFmtId="49" fontId="6" fillId="0" borderId="0" xfId="1193" applyNumberFormat="1" applyFont="1" applyFill="1" applyAlignment="1">
      <alignment horizontal="left" vertical="top" wrapText="1"/>
    </xf>
    <xf numFmtId="4" fontId="24" fillId="0" borderId="0" xfId="0" applyNumberFormat="1" applyFont="1" applyFill="1" applyAlignment="1" applyProtection="1">
      <alignment horizontal="left"/>
    </xf>
    <xf numFmtId="4" fontId="6" fillId="0" borderId="0" xfId="0" applyNumberFormat="1" applyFont="1" applyFill="1" applyAlignment="1" applyProtection="1">
      <alignment horizontal="left" vertical="top" wrapText="1"/>
    </xf>
    <xf numFmtId="4" fontId="7" fillId="0" borderId="0" xfId="244" applyNumberFormat="1" applyFill="1" applyAlignment="1" applyProtection="1">
      <alignment horizontal="left"/>
    </xf>
    <xf numFmtId="0" fontId="6" fillId="0" borderId="0" xfId="271" applyFont="1" applyFill="1" applyAlignment="1">
      <alignment horizontal="left" vertical="top" wrapText="1"/>
    </xf>
    <xf numFmtId="0" fontId="6" fillId="0" borderId="0" xfId="570" applyFont="1" applyFill="1" applyBorder="1" applyAlignment="1">
      <alignment horizontal="left" vertical="top"/>
    </xf>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Alignment="1">
      <alignment horizontal="left" vertical="top"/>
    </xf>
    <xf numFmtId="4" fontId="6" fillId="0" borderId="0" xfId="0" applyNumberFormat="1" applyFont="1" applyAlignment="1" applyProtection="1">
      <alignment horizontal="left" vertical="top" wrapText="1"/>
    </xf>
    <xf numFmtId="0" fontId="7" fillId="0" borderId="0" xfId="244" quotePrefix="1" applyAlignment="1" applyProtection="1">
      <alignment horizontal="left"/>
    </xf>
    <xf numFmtId="0" fontId="13" fillId="0" borderId="4" xfId="0" applyFont="1" applyBorder="1" applyAlignment="1" applyProtection="1">
      <alignment horizontal="left"/>
    </xf>
    <xf numFmtId="0" fontId="13" fillId="0" borderId="4" xfId="570" applyFont="1" applyBorder="1" applyAlignment="1" applyProtection="1">
      <alignment horizontal="left" vertical="top"/>
    </xf>
    <xf numFmtId="0" fontId="6" fillId="0" borderId="0" xfId="0" applyFont="1" applyAlignment="1" applyProtection="1">
      <alignment horizontal="left" vertical="top"/>
    </xf>
    <xf numFmtId="0" fontId="13" fillId="0" borderId="4" xfId="570" applyFont="1" applyFill="1" applyBorder="1" applyAlignment="1" applyProtection="1">
      <alignment horizontal="left"/>
    </xf>
    <xf numFmtId="0" fontId="24" fillId="0" borderId="0" xfId="570" applyFont="1" applyFill="1" applyBorder="1" applyAlignment="1">
      <alignment horizontal="left" vertical="top"/>
    </xf>
    <xf numFmtId="0" fontId="24" fillId="0" borderId="0" xfId="0" applyFont="1" applyAlignment="1">
      <alignment horizontal="left" wrapText="1"/>
    </xf>
    <xf numFmtId="0" fontId="6" fillId="0" borderId="0" xfId="0" applyFont="1" applyFill="1" applyAlignment="1">
      <alignment horizontal="left"/>
    </xf>
    <xf numFmtId="4" fontId="6" fillId="0" borderId="0" xfId="570" applyNumberFormat="1" applyFont="1" applyFill="1" applyAlignment="1" applyProtection="1">
      <alignment horizontal="left"/>
    </xf>
    <xf numFmtId="4" fontId="24" fillId="0" borderId="0" xfId="570" applyNumberFormat="1" applyFont="1" applyFill="1" applyAlignment="1" applyProtection="1">
      <alignment horizontal="left" vertical="top" wrapText="1"/>
    </xf>
    <xf numFmtId="0" fontId="104" fillId="0" borderId="0" xfId="570" applyFont="1" applyAlignment="1">
      <alignment horizontal="center"/>
    </xf>
    <xf numFmtId="0" fontId="105" fillId="0" borderId="0" xfId="570" applyFont="1" applyAlignment="1"/>
    <xf numFmtId="0" fontId="6" fillId="0" borderId="0" xfId="570" applyFont="1" applyAlignment="1">
      <alignment wrapText="1"/>
    </xf>
    <xf numFmtId="0" fontId="6" fillId="0" borderId="0" xfId="570" applyAlignment="1">
      <alignment wrapText="1"/>
    </xf>
    <xf numFmtId="0" fontId="13" fillId="0" borderId="0" xfId="570" applyFont="1" applyAlignment="1">
      <alignment wrapText="1"/>
    </xf>
    <xf numFmtId="0" fontId="54" fillId="0" borderId="0" xfId="570" applyFont="1" applyAlignment="1">
      <alignment horizontal="center"/>
    </xf>
    <xf numFmtId="0" fontId="6" fillId="0" borderId="0" xfId="570" applyAlignment="1"/>
    <xf numFmtId="0" fontId="21" fillId="0" borderId="0" xfId="570" applyFont="1" applyAlignment="1">
      <alignment horizontal="center"/>
    </xf>
    <xf numFmtId="0" fontId="6" fillId="0" borderId="0" xfId="570" applyFont="1" applyAlignment="1">
      <alignment horizontal="left" wrapText="1"/>
    </xf>
    <xf numFmtId="0" fontId="6" fillId="0" borderId="0" xfId="570" applyAlignment="1">
      <alignment horizontal="left" wrapText="1"/>
    </xf>
    <xf numFmtId="0" fontId="6" fillId="0" borderId="0" xfId="1193" applyFont="1" applyAlignment="1">
      <alignment wrapText="1"/>
    </xf>
    <xf numFmtId="0" fontId="6" fillId="0" borderId="0" xfId="1193" applyAlignment="1">
      <alignment wrapText="1"/>
    </xf>
    <xf numFmtId="0" fontId="6" fillId="0" borderId="0" xfId="570" applyFont="1" applyAlignment="1"/>
    <xf numFmtId="4" fontId="6" fillId="0" borderId="0" xfId="0" applyNumberFormat="1" applyFont="1" applyFill="1" applyAlignment="1" applyProtection="1">
      <alignment horizontal="left"/>
    </xf>
    <xf numFmtId="0" fontId="6" fillId="0" borderId="0" xfId="570" applyFont="1" applyFill="1" applyAlignment="1" applyProtection="1">
      <alignment horizontal="left" vertical="top" wrapText="1"/>
    </xf>
    <xf numFmtId="0" fontId="13" fillId="0" borderId="0" xfId="570" applyFont="1" applyAlignment="1">
      <alignment horizontal="left"/>
    </xf>
    <xf numFmtId="0" fontId="13" fillId="0" borderId="0" xfId="570" applyFont="1" applyAlignment="1">
      <alignment horizontal="left" vertical="top" wrapText="1"/>
    </xf>
    <xf numFmtId="0" fontId="106" fillId="0" borderId="0" xfId="570" applyFont="1" applyAlignment="1" applyProtection="1">
      <alignment horizontal="center"/>
    </xf>
    <xf numFmtId="0" fontId="105" fillId="0" borderId="0" xfId="570" applyFont="1" applyAlignment="1" applyProtection="1"/>
    <xf numFmtId="0" fontId="24" fillId="0" borderId="0" xfId="570" applyFont="1" applyFill="1" applyAlignment="1">
      <alignment horizontal="center"/>
    </xf>
    <xf numFmtId="0" fontId="6" fillId="0" borderId="0" xfId="570" applyFill="1" applyAlignment="1">
      <alignment horizontal="center"/>
    </xf>
    <xf numFmtId="0" fontId="13" fillId="0" borderId="0" xfId="570" applyFont="1" applyFill="1" applyAlignment="1" applyProtection="1">
      <alignment horizontal="center"/>
    </xf>
    <xf numFmtId="0" fontId="6" fillId="0" borderId="0" xfId="570" applyFill="1" applyAlignment="1" applyProtection="1"/>
    <xf numFmtId="0" fontId="24" fillId="0" borderId="0" xfId="570" applyFont="1" applyAlignment="1" applyProtection="1">
      <alignment horizontal="left"/>
    </xf>
    <xf numFmtId="0" fontId="6" fillId="0" borderId="0" xfId="570" applyFont="1" applyAlignment="1" applyProtection="1">
      <alignment horizontal="left" vertical="top"/>
    </xf>
    <xf numFmtId="0" fontId="13" fillId="0" borderId="0" xfId="570" applyFont="1" applyAlignment="1" applyProtection="1">
      <alignment horizontal="center"/>
    </xf>
    <xf numFmtId="0" fontId="6" fillId="0" borderId="0" xfId="570" applyFont="1" applyAlignment="1" applyProtection="1"/>
    <xf numFmtId="0" fontId="6" fillId="0" borderId="0" xfId="570" applyFont="1" applyFill="1" applyAlignment="1" applyProtection="1"/>
    <xf numFmtId="0" fontId="6" fillId="0" borderId="0" xfId="1193" applyFont="1" applyAlignment="1">
      <alignment horizontal="left"/>
    </xf>
    <xf numFmtId="0" fontId="6" fillId="0" borderId="0" xfId="570" applyFont="1" applyBorder="1" applyAlignment="1">
      <alignment horizontal="left" vertical="top" wrapText="1"/>
    </xf>
    <xf numFmtId="0" fontId="7" fillId="0" borderId="0" xfId="244" applyNumberFormat="1" applyFill="1" applyAlignment="1" applyProtection="1">
      <alignment horizontal="left"/>
    </xf>
    <xf numFmtId="0" fontId="24" fillId="0" borderId="0" xfId="570" applyFont="1" applyAlignment="1">
      <alignment horizontal="left" vertical="top" wrapText="1"/>
    </xf>
    <xf numFmtId="0" fontId="6" fillId="0" borderId="0" xfId="570" applyFont="1" applyAlignment="1" applyProtection="1">
      <alignment horizontal="left" vertical="top" wrapText="1"/>
    </xf>
    <xf numFmtId="0" fontId="13" fillId="0" borderId="16" xfId="570" applyFont="1" applyFill="1" applyBorder="1" applyAlignment="1" applyProtection="1">
      <alignment horizontal="left"/>
    </xf>
    <xf numFmtId="0" fontId="6" fillId="0" borderId="0" xfId="570" applyAlignment="1">
      <alignment horizontal="left" vertical="top" wrapText="1"/>
    </xf>
    <xf numFmtId="4" fontId="24" fillId="0" borderId="0" xfId="570" applyNumberFormat="1" applyFont="1" applyFill="1" applyAlignment="1" applyProtection="1">
      <alignment horizontal="left"/>
    </xf>
    <xf numFmtId="0" fontId="24" fillId="0" borderId="0" xfId="570" applyFont="1" applyFill="1" applyAlignment="1">
      <alignment horizontal="left"/>
    </xf>
    <xf numFmtId="0" fontId="6" fillId="0" borderId="0" xfId="570" applyFont="1" applyAlignment="1" applyProtection="1">
      <alignment horizontal="left"/>
    </xf>
    <xf numFmtId="0" fontId="24" fillId="0" borderId="0" xfId="570" applyFont="1" applyBorder="1" applyAlignment="1">
      <alignment horizontal="left"/>
    </xf>
    <xf numFmtId="0" fontId="6" fillId="0" borderId="0" xfId="570" applyFont="1" applyBorder="1" applyAlignment="1">
      <alignment horizontal="left"/>
    </xf>
    <xf numFmtId="4" fontId="6" fillId="0" borderId="0" xfId="570" applyNumberFormat="1" applyFont="1" applyAlignment="1" applyProtection="1">
      <alignment horizontal="left" vertical="top" wrapText="1"/>
    </xf>
    <xf numFmtId="0" fontId="6" fillId="0" borderId="0" xfId="1193" applyFont="1" applyFill="1" applyAlignment="1" applyProtection="1">
      <alignment horizontal="left" vertical="top" wrapText="1"/>
      <protection locked="0"/>
    </xf>
    <xf numFmtId="0" fontId="6" fillId="0" borderId="27" xfId="570" applyFont="1" applyBorder="1" applyAlignment="1">
      <alignment horizontal="left"/>
    </xf>
    <xf numFmtId="0" fontId="6" fillId="0" borderId="0" xfId="1193" applyFont="1" applyAlignment="1" applyProtection="1">
      <alignment vertical="top" wrapText="1"/>
    </xf>
    <xf numFmtId="0" fontId="24" fillId="0" borderId="0" xfId="570" applyFont="1" applyAlignment="1">
      <alignment horizontal="left" wrapText="1"/>
    </xf>
    <xf numFmtId="0" fontId="7" fillId="0" borderId="0" xfId="244" applyAlignment="1" applyProtection="1">
      <alignment horizontal="left" vertical="top" wrapText="1"/>
    </xf>
    <xf numFmtId="0" fontId="6" fillId="0" borderId="0" xfId="570" applyFont="1" applyFill="1" applyAlignment="1">
      <alignment horizontal="left"/>
    </xf>
    <xf numFmtId="0" fontId="13" fillId="0" borderId="0" xfId="0" applyFont="1" applyAlignment="1" applyProtection="1">
      <alignment horizontal="center"/>
    </xf>
    <xf numFmtId="0" fontId="39"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6" fillId="5" borderId="6" xfId="0" applyFont="1" applyFill="1" applyBorder="1" applyAlignment="1" applyProtection="1">
      <alignment horizontal="left"/>
      <protection locked="0"/>
    </xf>
    <xf numFmtId="0" fontId="0" fillId="5" borderId="6" xfId="0" applyNumberFormat="1" applyFill="1" applyBorder="1" applyAlignment="1" applyProtection="1">
      <alignment horizontal="right"/>
      <protection locked="0"/>
    </xf>
    <xf numFmtId="0" fontId="0" fillId="5" borderId="6" xfId="0" applyFill="1" applyBorder="1" applyAlignment="1" applyProtection="1">
      <alignment horizontal="left"/>
      <protection locked="0"/>
    </xf>
    <xf numFmtId="0" fontId="0" fillId="5" borderId="6" xfId="0" applyFill="1" applyBorder="1" applyAlignment="1" applyProtection="1">
      <alignment horizontal="center"/>
      <protection locked="0"/>
    </xf>
    <xf numFmtId="0" fontId="0" fillId="0" borderId="6" xfId="0" applyFill="1" applyBorder="1" applyAlignment="1" applyProtection="1">
      <alignment horizontal="left"/>
    </xf>
    <xf numFmtId="166" fontId="6" fillId="5" borderId="4" xfId="0" applyNumberFormat="1" applyFont="1" applyFill="1" applyBorder="1" applyAlignment="1" applyProtection="1">
      <alignment horizontal="left"/>
      <protection locked="0"/>
    </xf>
    <xf numFmtId="166" fontId="15" fillId="5" borderId="4" xfId="0" applyNumberFormat="1" applyFont="1" applyFill="1" applyBorder="1" applyAlignment="1" applyProtection="1">
      <alignment horizontal="left"/>
      <protection locked="0"/>
    </xf>
    <xf numFmtId="0" fontId="15" fillId="5" borderId="4" xfId="0" applyFont="1" applyFill="1" applyBorder="1" applyAlignment="1" applyProtection="1">
      <alignment horizontal="left"/>
      <protection locked="0"/>
    </xf>
    <xf numFmtId="0" fontId="15" fillId="0" borderId="1" xfId="0" applyFont="1" applyFill="1" applyBorder="1" applyAlignment="1" applyProtection="1">
      <alignment horizontal="center" vertical="top" wrapText="1"/>
    </xf>
    <xf numFmtId="0" fontId="15" fillId="0" borderId="2" xfId="0" applyFont="1" applyFill="1" applyBorder="1" applyAlignment="1" applyProtection="1">
      <alignment horizontal="center" vertical="top" wrapText="1"/>
    </xf>
    <xf numFmtId="0" fontId="15" fillId="0" borderId="7" xfId="0" applyFont="1" applyFill="1" applyBorder="1" applyAlignment="1" applyProtection="1">
      <alignment horizontal="center" vertical="top" wrapText="1"/>
    </xf>
    <xf numFmtId="0" fontId="15" fillId="0" borderId="8" xfId="0" applyFont="1" applyFill="1" applyBorder="1" applyAlignment="1" applyProtection="1">
      <alignment horizontal="center" vertical="top" wrapText="1"/>
    </xf>
    <xf numFmtId="0" fontId="15" fillId="0" borderId="0" xfId="0" applyFont="1" applyFill="1" applyBorder="1" applyAlignment="1" applyProtection="1">
      <alignment horizontal="center" vertical="top" wrapText="1"/>
    </xf>
    <xf numFmtId="0" fontId="15" fillId="0" borderId="12" xfId="0" applyFont="1" applyFill="1" applyBorder="1" applyAlignment="1" applyProtection="1">
      <alignment horizontal="center" vertical="top" wrapText="1"/>
    </xf>
    <xf numFmtId="0" fontId="15" fillId="0" borderId="9" xfId="0" applyFont="1" applyFill="1" applyBorder="1" applyAlignment="1" applyProtection="1">
      <alignment horizontal="center" vertical="top" wrapText="1"/>
    </xf>
    <xf numFmtId="0" fontId="15" fillId="0" borderId="6" xfId="0" applyFont="1" applyFill="1" applyBorder="1" applyAlignment="1" applyProtection="1">
      <alignment horizontal="center" vertical="top" wrapText="1"/>
    </xf>
    <xf numFmtId="0" fontId="15" fillId="0" borderId="10" xfId="0" applyFont="1" applyFill="1" applyBorder="1" applyAlignment="1" applyProtection="1">
      <alignment horizontal="center" vertical="top" wrapText="1"/>
    </xf>
    <xf numFmtId="0" fontId="12" fillId="3" borderId="2" xfId="0" applyFont="1" applyFill="1" applyBorder="1" applyAlignment="1" applyProtection="1">
      <alignment horizontal="center" vertical="center" wrapText="1"/>
    </xf>
    <xf numFmtId="9" fontId="6" fillId="5" borderId="3" xfId="0" applyNumberFormat="1" applyFont="1" applyFill="1" applyBorder="1" applyAlignment="1" applyProtection="1">
      <alignment horizontal="center"/>
      <protection locked="0"/>
    </xf>
    <xf numFmtId="9" fontId="6" fillId="5" borderId="4" xfId="0" applyNumberFormat="1" applyFont="1" applyFill="1" applyBorder="1" applyAlignment="1" applyProtection="1">
      <alignment horizontal="center"/>
      <protection locked="0"/>
    </xf>
    <xf numFmtId="9" fontId="6" fillId="5" borderId="5" xfId="0" applyNumberFormat="1" applyFont="1" applyFill="1" applyBorder="1" applyAlignment="1" applyProtection="1">
      <alignment horizontal="center"/>
      <protection locked="0"/>
    </xf>
    <xf numFmtId="9" fontId="15" fillId="5" borderId="3" xfId="0" applyNumberFormat="1" applyFont="1" applyFill="1" applyBorder="1" applyAlignment="1" applyProtection="1">
      <alignment horizontal="center"/>
      <protection locked="0"/>
    </xf>
    <xf numFmtId="9" fontId="15" fillId="5" borderId="4" xfId="0" applyNumberFormat="1" applyFont="1" applyFill="1" applyBorder="1" applyAlignment="1" applyProtection="1">
      <alignment horizontal="center"/>
      <protection locked="0"/>
    </xf>
    <xf numFmtId="9" fontId="15" fillId="5" borderId="5" xfId="0" applyNumberFormat="1" applyFont="1" applyFill="1" applyBorder="1" applyAlignment="1" applyProtection="1">
      <alignment horizontal="center"/>
      <protection locked="0"/>
    </xf>
    <xf numFmtId="168" fontId="15" fillId="0" borderId="4" xfId="0" applyNumberFormat="1" applyFont="1" applyFill="1" applyBorder="1" applyAlignment="1" applyProtection="1">
      <alignment horizontal="center"/>
    </xf>
    <xf numFmtId="49"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0" fontId="0" fillId="5" borderId="4" xfId="0" applyFill="1" applyBorder="1" applyAlignment="1" applyProtection="1">
      <alignment horizontal="left"/>
      <protection locked="0"/>
    </xf>
    <xf numFmtId="166" fontId="6" fillId="5" borderId="6" xfId="0" applyNumberFormat="1" applyFont="1" applyFill="1" applyBorder="1" applyAlignment="1" applyProtection="1">
      <alignment horizontal="left"/>
      <protection locked="0"/>
    </xf>
    <xf numFmtId="166" fontId="15" fillId="5" borderId="6" xfId="0" applyNumberFormat="1" applyFont="1" applyFill="1" applyBorder="1" applyAlignment="1" applyProtection="1">
      <alignment horizontal="left"/>
      <protection locked="0"/>
    </xf>
    <xf numFmtId="1" fontId="0" fillId="5" borderId="6" xfId="0" applyNumberFormat="1" applyFill="1" applyBorder="1" applyAlignment="1" applyProtection="1">
      <alignment horizontal="center"/>
      <protection locked="0"/>
    </xf>
    <xf numFmtId="168" fontId="15" fillId="0" borderId="11" xfId="0" applyNumberFormat="1" applyFont="1" applyFill="1" applyBorder="1" applyAlignment="1" applyProtection="1">
      <alignment horizontal="center"/>
    </xf>
    <xf numFmtId="0" fontId="6" fillId="5" borderId="4" xfId="0" applyFont="1" applyFill="1" applyBorder="1" applyAlignment="1" applyProtection="1">
      <alignment horizontal="left"/>
      <protection locked="0"/>
    </xf>
    <xf numFmtId="1" fontId="6" fillId="5" borderId="3" xfId="0" applyNumberFormat="1" applyFont="1" applyFill="1" applyBorder="1" applyAlignment="1" applyProtection="1">
      <alignment horizontal="center"/>
      <protection locked="0"/>
    </xf>
    <xf numFmtId="1" fontId="6" fillId="5" borderId="4" xfId="0" applyNumberFormat="1" applyFont="1" applyFill="1" applyBorder="1" applyAlignment="1" applyProtection="1">
      <alignment horizontal="center"/>
      <protection locked="0"/>
    </xf>
    <xf numFmtId="1" fontId="6" fillId="5" borderId="5" xfId="0" applyNumberFormat="1" applyFont="1" applyFill="1" applyBorder="1" applyAlignment="1" applyProtection="1">
      <alignment horizontal="center"/>
      <protection locked="0"/>
    </xf>
    <xf numFmtId="168" fontId="15" fillId="0" borderId="13" xfId="0" applyNumberFormat="1" applyFont="1" applyFill="1" applyBorder="1" applyAlignment="1" applyProtection="1">
      <alignment horizontal="center"/>
    </xf>
    <xf numFmtId="165" fontId="15" fillId="0" borderId="1" xfId="0" applyNumberFormat="1" applyFont="1" applyBorder="1" applyAlignment="1" applyProtection="1">
      <alignment horizontal="right"/>
    </xf>
    <xf numFmtId="165" fontId="15" fillId="0" borderId="2" xfId="0" applyNumberFormat="1" applyFont="1" applyBorder="1" applyAlignment="1" applyProtection="1">
      <alignment horizontal="right"/>
    </xf>
    <xf numFmtId="165" fontId="15" fillId="0" borderId="7" xfId="0" applyNumberFormat="1" applyFont="1" applyBorder="1" applyAlignment="1" applyProtection="1">
      <alignment horizontal="right"/>
    </xf>
    <xf numFmtId="0" fontId="13" fillId="0" borderId="11" xfId="0" applyFont="1" applyBorder="1" applyAlignment="1" applyProtection="1">
      <alignment horizontal="right"/>
    </xf>
    <xf numFmtId="0" fontId="15" fillId="0" borderId="3" xfId="0" applyFont="1" applyBorder="1" applyAlignment="1" applyProtection="1">
      <alignment horizontal="center"/>
    </xf>
    <xf numFmtId="0" fontId="15" fillId="0" borderId="4" xfId="0" applyFont="1" applyBorder="1" applyAlignment="1" applyProtection="1">
      <alignment horizontal="center"/>
    </xf>
    <xf numFmtId="0" fontId="15" fillId="0" borderId="5" xfId="0" applyFont="1" applyBorder="1" applyAlignment="1" applyProtection="1">
      <alignment horizontal="center"/>
    </xf>
    <xf numFmtId="0" fontId="29" fillId="0" borderId="3" xfId="0" applyFont="1" applyBorder="1" applyAlignment="1" applyProtection="1">
      <alignment horizontal="center"/>
    </xf>
    <xf numFmtId="0" fontId="29" fillId="0" borderId="4" xfId="0" applyFont="1" applyBorder="1" applyAlignment="1" applyProtection="1">
      <alignment horizontal="center"/>
    </xf>
    <xf numFmtId="0" fontId="29" fillId="0" borderId="5" xfId="0" applyFont="1" applyBorder="1" applyAlignment="1" applyProtection="1">
      <alignment horizontal="center"/>
    </xf>
    <xf numFmtId="2" fontId="6" fillId="0" borderId="11" xfId="543" applyNumberFormat="1" applyFont="1" applyBorder="1" applyAlignment="1" applyProtection="1">
      <alignment horizontal="center"/>
    </xf>
    <xf numFmtId="0" fontId="6" fillId="0" borderId="11" xfId="543" applyFont="1" applyBorder="1" applyAlignment="1" applyProtection="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5" borderId="3" xfId="0" quotePrefix="1" applyNumberFormat="1" applyFill="1" applyBorder="1" applyAlignment="1" applyProtection="1">
      <alignment horizontal="right"/>
      <protection locked="0"/>
    </xf>
    <xf numFmtId="0" fontId="6" fillId="0" borderId="0" xfId="543" applyFont="1" applyFill="1" applyAlignment="1" applyProtection="1">
      <alignment horizontal="center"/>
    </xf>
    <xf numFmtId="171" fontId="6" fillId="0" borderId="0" xfId="543" applyNumberFormat="1" applyFont="1" applyAlignment="1" applyProtection="1">
      <alignment horizontal="center"/>
    </xf>
    <xf numFmtId="0" fontId="13" fillId="0" borderId="11" xfId="0" applyFont="1" applyFill="1" applyBorder="1" applyAlignment="1" applyProtection="1">
      <alignment horizontal="center"/>
    </xf>
    <xf numFmtId="171" fontId="6" fillId="0" borderId="11" xfId="543" applyNumberFormat="1" applyFont="1" applyBorder="1" applyAlignment="1" applyProtection="1">
      <alignment horizontal="right"/>
    </xf>
    <xf numFmtId="164" fontId="14" fillId="5" borderId="3" xfId="0" applyNumberFormat="1" applyFont="1" applyFill="1" applyBorder="1" applyAlignment="1" applyProtection="1">
      <alignment horizontal="left"/>
      <protection locked="0"/>
    </xf>
    <xf numFmtId="164" fontId="25" fillId="5" borderId="4" xfId="0" applyNumberFormat="1" applyFont="1" applyFill="1" applyBorder="1" applyAlignment="1" applyProtection="1">
      <alignment horizontal="left"/>
      <protection locked="0"/>
    </xf>
    <xf numFmtId="164" fontId="25" fillId="5" borderId="5" xfId="0" applyNumberFormat="1" applyFont="1" applyFill="1" applyBorder="1" applyAlignment="1" applyProtection="1">
      <alignment horizontal="left"/>
      <protection locked="0"/>
    </xf>
    <xf numFmtId="168" fontId="15" fillId="0" borderId="3" xfId="0" applyNumberFormat="1" applyFont="1" applyFill="1" applyBorder="1" applyAlignment="1" applyProtection="1">
      <alignment horizontal="center"/>
    </xf>
    <xf numFmtId="168" fontId="15" fillId="0" borderId="5" xfId="0" applyNumberFormat="1" applyFont="1" applyFill="1" applyBorder="1" applyAlignment="1" applyProtection="1">
      <alignment horizontal="center"/>
    </xf>
    <xf numFmtId="0" fontId="13" fillId="0" borderId="3" xfId="543" applyFont="1" applyFill="1" applyBorder="1" applyAlignment="1" applyProtection="1">
      <alignment horizontal="right"/>
    </xf>
    <xf numFmtId="0" fontId="13" fillId="0" borderId="4" xfId="543" applyFont="1" applyFill="1" applyBorder="1" applyAlignment="1" applyProtection="1">
      <alignment horizontal="right"/>
    </xf>
    <xf numFmtId="0" fontId="13" fillId="0" borderId="5" xfId="543" applyFont="1" applyFill="1" applyBorder="1" applyAlignment="1" applyProtection="1">
      <alignment horizontal="right"/>
    </xf>
    <xf numFmtId="168" fontId="0" fillId="5" borderId="11" xfId="0" applyNumberFormat="1" applyFill="1" applyBorder="1" applyAlignment="1" applyProtection="1">
      <alignment horizontal="center"/>
      <protection locked="0"/>
    </xf>
    <xf numFmtId="0" fontId="0" fillId="0" borderId="3" xfId="0" applyBorder="1" applyAlignment="1" applyProtection="1">
      <alignment horizontal="left"/>
    </xf>
    <xf numFmtId="0" fontId="0" fillId="0" borderId="4" xfId="0" applyBorder="1" applyAlignment="1" applyProtection="1">
      <alignment horizontal="left"/>
    </xf>
    <xf numFmtId="0" fontId="14" fillId="5" borderId="3" xfId="0" applyFont="1" applyFill="1" applyBorder="1" applyAlignment="1" applyProtection="1">
      <alignment horizontal="left"/>
      <protection locked="0"/>
    </xf>
    <xf numFmtId="0" fontId="25" fillId="5" borderId="4" xfId="0" applyFont="1" applyFill="1" applyBorder="1" applyAlignment="1" applyProtection="1">
      <alignment horizontal="left"/>
      <protection locked="0"/>
    </xf>
    <xf numFmtId="0" fontId="25" fillId="5" borderId="5" xfId="0" applyFont="1" applyFill="1" applyBorder="1" applyAlignment="1" applyProtection="1">
      <alignment horizontal="left"/>
      <protection locked="0"/>
    </xf>
    <xf numFmtId="0" fontId="13" fillId="0" borderId="3" xfId="0" applyFont="1" applyBorder="1" applyAlignment="1" applyProtection="1">
      <alignment horizontal="right"/>
    </xf>
    <xf numFmtId="0" fontId="13" fillId="0" borderId="4" xfId="0" applyFont="1" applyBorder="1" applyAlignment="1" applyProtection="1">
      <alignment horizontal="right"/>
    </xf>
    <xf numFmtId="0" fontId="13" fillId="0" borderId="5" xfId="0" applyFont="1" applyBorder="1" applyAlignment="1" applyProtection="1">
      <alignment horizontal="right"/>
    </xf>
    <xf numFmtId="0" fontId="15" fillId="5" borderId="3" xfId="0" applyFont="1" applyFill="1" applyBorder="1" applyAlignment="1" applyProtection="1">
      <alignment horizontal="center"/>
      <protection locked="0"/>
    </xf>
    <xf numFmtId="0" fontId="15" fillId="5" borderId="4" xfId="0" applyFont="1" applyFill="1" applyBorder="1" applyAlignment="1" applyProtection="1">
      <alignment horizontal="center"/>
      <protection locked="0"/>
    </xf>
    <xf numFmtId="0" fontId="15" fillId="5" borderId="5" xfId="0" applyFont="1" applyFill="1" applyBorder="1" applyAlignment="1" applyProtection="1">
      <alignment horizontal="center"/>
      <protection locked="0"/>
    </xf>
    <xf numFmtId="1" fontId="15" fillId="5" borderId="11" xfId="0" applyNumberFormat="1" applyFont="1" applyFill="1" applyBorder="1" applyAlignment="1" applyProtection="1">
      <alignment horizontal="center"/>
      <protection locked="0"/>
    </xf>
    <xf numFmtId="3" fontId="34" fillId="11" borderId="6" xfId="543" applyNumberFormat="1" applyFont="1" applyFill="1" applyBorder="1" applyAlignment="1" applyProtection="1">
      <alignment horizontal="left" vertical="center" wrapText="1"/>
    </xf>
    <xf numFmtId="3" fontId="34" fillId="11" borderId="0" xfId="543" applyNumberFormat="1" applyFont="1" applyFill="1" applyBorder="1" applyAlignment="1" applyProtection="1">
      <alignment horizontal="left" vertical="center" wrapText="1"/>
    </xf>
    <xf numFmtId="0" fontId="25" fillId="5" borderId="3" xfId="543" applyFont="1" applyFill="1" applyBorder="1" applyAlignment="1" applyProtection="1">
      <alignment horizontal="center"/>
      <protection locked="0"/>
    </xf>
    <xf numFmtId="0" fontId="25" fillId="5" borderId="5" xfId="543" applyFont="1" applyFill="1" applyBorder="1" applyAlignment="1" applyProtection="1">
      <alignment horizontal="center"/>
      <protection locked="0"/>
    </xf>
    <xf numFmtId="168" fontId="6" fillId="0" borderId="1" xfId="543" applyNumberFormat="1" applyFont="1" applyFill="1" applyBorder="1" applyAlignment="1" applyProtection="1">
      <alignment horizontal="center" vertical="center"/>
    </xf>
    <xf numFmtId="168" fontId="6" fillId="0" borderId="2" xfId="543" applyNumberFormat="1" applyFont="1" applyFill="1" applyBorder="1" applyAlignment="1" applyProtection="1">
      <alignment horizontal="center" vertical="center"/>
    </xf>
    <xf numFmtId="168" fontId="6" fillId="0" borderId="7" xfId="543" applyNumberFormat="1" applyFont="1" applyFill="1" applyBorder="1" applyAlignment="1" applyProtection="1">
      <alignment horizontal="center" vertical="center"/>
    </xf>
    <xf numFmtId="168" fontId="6" fillId="0" borderId="8" xfId="543" applyNumberFormat="1" applyFont="1" applyFill="1" applyBorder="1" applyAlignment="1" applyProtection="1">
      <alignment horizontal="center" vertical="center"/>
    </xf>
    <xf numFmtId="168" fontId="6" fillId="0" borderId="0" xfId="543" applyNumberFormat="1" applyFont="1" applyFill="1" applyBorder="1" applyAlignment="1" applyProtection="1">
      <alignment horizontal="center" vertical="center"/>
    </xf>
    <xf numFmtId="168" fontId="6" fillId="0" borderId="12" xfId="543" applyNumberFormat="1" applyFont="1" applyFill="1" applyBorder="1" applyAlignment="1" applyProtection="1">
      <alignment horizontal="center" vertical="center"/>
    </xf>
    <xf numFmtId="168" fontId="6" fillId="5" borderId="11" xfId="0" applyNumberFormat="1" applyFont="1" applyFill="1" applyBorder="1" applyAlignment="1" applyProtection="1">
      <alignment horizontal="center"/>
      <protection locked="0"/>
    </xf>
    <xf numFmtId="1" fontId="15" fillId="5" borderId="3" xfId="0" applyNumberFormat="1" applyFont="1" applyFill="1" applyBorder="1" applyAlignment="1" applyProtection="1">
      <alignment horizontal="center"/>
      <protection locked="0"/>
    </xf>
    <xf numFmtId="1" fontId="15" fillId="5" borderId="4" xfId="0" applyNumberFormat="1" applyFont="1" applyFill="1" applyBorder="1" applyAlignment="1" applyProtection="1">
      <alignment horizontal="center"/>
      <protection locked="0"/>
    </xf>
    <xf numFmtId="1" fontId="15" fillId="5" borderId="5" xfId="0" applyNumberFormat="1" applyFont="1" applyFill="1" applyBorder="1" applyAlignment="1" applyProtection="1">
      <alignment horizontal="center"/>
      <protection locked="0"/>
    </xf>
    <xf numFmtId="168" fontId="6" fillId="5" borderId="3" xfId="0" applyNumberFormat="1" applyFont="1" applyFill="1" applyBorder="1" applyAlignment="1" applyProtection="1">
      <alignment horizontal="center"/>
      <protection locked="0"/>
    </xf>
    <xf numFmtId="168" fontId="6" fillId="5" borderId="4" xfId="0" applyNumberFormat="1" applyFont="1" applyFill="1" applyBorder="1" applyAlignment="1" applyProtection="1">
      <alignment horizontal="center"/>
      <protection locked="0"/>
    </xf>
    <xf numFmtId="168" fontId="6" fillId="5" borderId="5" xfId="0" applyNumberFormat="1" applyFont="1" applyFill="1" applyBorder="1" applyAlignment="1" applyProtection="1">
      <alignment horizontal="center"/>
      <protection locked="0"/>
    </xf>
    <xf numFmtId="168" fontId="15" fillId="5" borderId="11" xfId="0" applyNumberFormat="1" applyFont="1" applyFill="1" applyBorder="1" applyAlignment="1" applyProtection="1">
      <alignment horizontal="center"/>
      <protection locked="0"/>
    </xf>
    <xf numFmtId="0" fontId="6" fillId="5" borderId="3" xfId="0" applyFont="1" applyFill="1" applyBorder="1" applyAlignment="1" applyProtection="1">
      <alignment horizontal="center"/>
      <protection locked="0"/>
    </xf>
    <xf numFmtId="0" fontId="6" fillId="5" borderId="4" xfId="0" applyFont="1" applyFill="1" applyBorder="1" applyAlignment="1" applyProtection="1">
      <alignment horizontal="center"/>
      <protection locked="0"/>
    </xf>
    <xf numFmtId="0" fontId="6" fillId="5" borderId="5" xfId="0" applyFont="1"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168" fontId="0" fillId="0" borderId="11" xfId="0" applyNumberFormat="1" applyFill="1" applyBorder="1" applyAlignment="1" applyProtection="1">
      <alignment horizontal="right"/>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0" fillId="0" borderId="11" xfId="0" applyNumberFormat="1" applyFill="1" applyBorder="1" applyAlignment="1" applyProtection="1">
      <alignment horizontal="center"/>
    </xf>
    <xf numFmtId="0" fontId="13" fillId="0" borderId="2" xfId="0" applyFont="1" applyFill="1" applyBorder="1" applyAlignment="1" applyProtection="1">
      <alignment horizontal="center" wrapText="1"/>
    </xf>
    <xf numFmtId="0" fontId="13" fillId="0" borderId="7" xfId="0" applyFont="1" applyFill="1" applyBorder="1" applyAlignment="1" applyProtection="1">
      <alignment horizontal="center" wrapText="1"/>
    </xf>
    <xf numFmtId="0" fontId="13" fillId="0" borderId="6" xfId="0" applyFont="1" applyFill="1" applyBorder="1" applyAlignment="1" applyProtection="1">
      <alignment horizontal="center" wrapText="1"/>
    </xf>
    <xf numFmtId="0" fontId="13" fillId="0" borderId="10" xfId="0" applyFont="1" applyFill="1" applyBorder="1" applyAlignment="1" applyProtection="1">
      <alignment horizontal="center" wrapText="1"/>
    </xf>
    <xf numFmtId="0" fontId="15" fillId="0" borderId="11" xfId="0" applyFont="1" applyBorder="1" applyAlignment="1" applyProtection="1">
      <alignment horizontal="center"/>
    </xf>
    <xf numFmtId="168" fontId="15" fillId="0" borderId="0" xfId="544" applyNumberFormat="1" applyFont="1" applyBorder="1" applyAlignment="1" applyProtection="1">
      <alignment horizontal="right" vertical="center" wrapText="1"/>
    </xf>
    <xf numFmtId="175" fontId="15" fillId="0" borderId="0" xfId="544" applyNumberFormat="1" applyFont="1" applyBorder="1" applyAlignment="1" applyProtection="1">
      <alignment horizontal="center" vertical="center" wrapText="1"/>
    </xf>
    <xf numFmtId="168" fontId="15" fillId="5" borderId="3" xfId="0" applyNumberFormat="1" applyFont="1" applyFill="1" applyBorder="1" applyAlignment="1" applyProtection="1">
      <alignment horizontal="center"/>
      <protection locked="0"/>
    </xf>
    <xf numFmtId="168" fontId="15" fillId="5" borderId="4" xfId="0" applyNumberFormat="1" applyFont="1" applyFill="1" applyBorder="1" applyAlignment="1" applyProtection="1">
      <alignment horizontal="center"/>
      <protection locked="0"/>
    </xf>
    <xf numFmtId="168" fontId="15" fillId="5" borderId="5" xfId="0" applyNumberFormat="1" applyFont="1" applyFill="1" applyBorder="1" applyAlignment="1" applyProtection="1">
      <alignment horizontal="center"/>
      <protection locked="0"/>
    </xf>
    <xf numFmtId="0" fontId="6" fillId="0" borderId="11" xfId="543" applyFont="1" applyFill="1" applyBorder="1" applyAlignment="1" applyProtection="1">
      <alignment horizontal="center"/>
    </xf>
    <xf numFmtId="0" fontId="6" fillId="0" borderId="11" xfId="543" quotePrefix="1" applyFont="1" applyFill="1" applyBorder="1" applyAlignment="1" applyProtection="1">
      <alignment horizontal="center"/>
    </xf>
    <xf numFmtId="168" fontId="6" fillId="5" borderId="3" xfId="0" applyNumberFormat="1" applyFont="1" applyFill="1" applyBorder="1" applyAlignment="1" applyProtection="1">
      <alignment horizontal="right"/>
      <protection locked="0"/>
    </xf>
    <xf numFmtId="168" fontId="6" fillId="5" borderId="4" xfId="0" applyNumberFormat="1" applyFont="1" applyFill="1" applyBorder="1" applyAlignment="1" applyProtection="1">
      <alignment horizontal="right"/>
      <protection locked="0"/>
    </xf>
    <xf numFmtId="168" fontId="6" fillId="5" borderId="5" xfId="0" applyNumberFormat="1" applyFont="1" applyFill="1" applyBorder="1" applyAlignment="1" applyProtection="1">
      <alignment horizontal="right"/>
      <protection locked="0"/>
    </xf>
    <xf numFmtId="0" fontId="15" fillId="2" borderId="11" xfId="0" applyFont="1" applyFill="1" applyBorder="1" applyAlignment="1" applyProtection="1">
      <alignment horizontal="center"/>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0" fontId="13" fillId="0" borderId="6" xfId="0" applyFont="1" applyBorder="1" applyAlignment="1" applyProtection="1">
      <alignment horizontal="center"/>
    </xf>
    <xf numFmtId="0" fontId="6" fillId="0" borderId="11" xfId="0" applyFont="1" applyBorder="1" applyAlignment="1" applyProtection="1">
      <alignment horizontal="center"/>
    </xf>
    <xf numFmtId="14" fontId="6" fillId="5" borderId="4" xfId="0" applyNumberFormat="1" applyFont="1" applyFill="1" applyBorder="1" applyAlignment="1" applyProtection="1">
      <alignment horizontal="right"/>
      <protection locked="0"/>
    </xf>
    <xf numFmtId="0" fontId="0" fillId="5" borderId="4" xfId="0" applyFill="1" applyBorder="1" applyAlignment="1" applyProtection="1">
      <alignment horizontal="right"/>
      <protection locked="0"/>
    </xf>
    <xf numFmtId="0" fontId="15" fillId="0" borderId="0" xfId="0" applyFont="1" applyAlignment="1" applyProtection="1">
      <alignment horizontal="left" vertical="top" wrapText="1"/>
    </xf>
    <xf numFmtId="0" fontId="6" fillId="0" borderId="3" xfId="543" applyFont="1" applyFill="1" applyBorder="1" applyAlignment="1" applyProtection="1">
      <alignment horizontal="center"/>
    </xf>
    <xf numFmtId="0" fontId="6" fillId="0" borderId="4" xfId="543" applyFont="1" applyFill="1" applyBorder="1" applyAlignment="1" applyProtection="1">
      <alignment horizontal="center"/>
    </xf>
    <xf numFmtId="0" fontId="6" fillId="0" borderId="5" xfId="543" applyFont="1" applyFill="1" applyBorder="1" applyAlignment="1" applyProtection="1">
      <alignment horizontal="center"/>
    </xf>
    <xf numFmtId="0" fontId="15" fillId="5" borderId="6" xfId="0" applyFont="1" applyFill="1" applyBorder="1" applyAlignment="1" applyProtection="1">
      <alignment horizontal="left"/>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0" fillId="5" borderId="3" xfId="0" applyFill="1" applyBorder="1" applyAlignment="1" applyProtection="1">
      <alignment horizontal="center"/>
      <protection locked="0"/>
    </xf>
    <xf numFmtId="0" fontId="15" fillId="5" borderId="5" xfId="0" applyFont="1" applyFill="1" applyBorder="1" applyAlignment="1" applyProtection="1">
      <alignment horizontal="left"/>
      <protection locked="0"/>
    </xf>
    <xf numFmtId="168" fontId="0" fillId="5" borderId="11" xfId="0" applyNumberFormat="1" applyFill="1" applyBorder="1" applyAlignment="1" applyProtection="1">
      <alignment horizontal="right"/>
      <protection locked="0"/>
    </xf>
    <xf numFmtId="175" fontId="0" fillId="5" borderId="3" xfId="0" applyNumberFormat="1" applyFill="1" applyBorder="1" applyAlignment="1" applyProtection="1">
      <alignment horizontal="center"/>
      <protection locked="0"/>
    </xf>
    <xf numFmtId="175" fontId="0" fillId="5" borderId="4" xfId="0" applyNumberFormat="1" applyFill="1" applyBorder="1" applyAlignment="1" applyProtection="1">
      <alignment horizontal="center"/>
      <protection locked="0"/>
    </xf>
    <xf numFmtId="175" fontId="0" fillId="5" borderId="5" xfId="0" applyNumberFormat="1" applyFill="1" applyBorder="1" applyAlignment="1" applyProtection="1">
      <alignment horizontal="center"/>
      <protection locked="0"/>
    </xf>
    <xf numFmtId="0" fontId="15" fillId="0" borderId="11" xfId="0" applyFont="1" applyFill="1" applyBorder="1" applyAlignment="1" applyProtection="1">
      <alignment horizontal="center" vertical="top" wrapText="1"/>
    </xf>
    <xf numFmtId="1" fontId="15" fillId="0" borderId="3" xfId="0" applyNumberFormat="1" applyFont="1" applyFill="1" applyBorder="1" applyAlignment="1" applyProtection="1">
      <alignment horizontal="center"/>
    </xf>
    <xf numFmtId="1" fontId="15" fillId="0" borderId="4" xfId="0" applyNumberFormat="1" applyFont="1" applyFill="1" applyBorder="1" applyAlignment="1" applyProtection="1">
      <alignment horizontal="center"/>
    </xf>
    <xf numFmtId="1" fontId="15" fillId="0" borderId="5" xfId="0" applyNumberFormat="1" applyFont="1" applyFill="1" applyBorder="1" applyAlignment="1" applyProtection="1">
      <alignment horizontal="center"/>
    </xf>
    <xf numFmtId="0" fontId="25" fillId="5" borderId="3" xfId="543" applyFont="1" applyFill="1" applyBorder="1" applyAlignment="1" applyProtection="1">
      <alignment horizontal="center"/>
    </xf>
    <xf numFmtId="0" fontId="25" fillId="5" borderId="4" xfId="543" applyFont="1" applyFill="1" applyBorder="1" applyAlignment="1" applyProtection="1">
      <alignment horizontal="center"/>
    </xf>
    <xf numFmtId="0" fontId="25" fillId="5" borderId="5" xfId="543" applyFont="1" applyFill="1" applyBorder="1" applyAlignment="1" applyProtection="1">
      <alignment horizontal="center"/>
    </xf>
    <xf numFmtId="49" fontId="6" fillId="5" borderId="3" xfId="543" applyNumberFormat="1" applyFont="1" applyFill="1" applyBorder="1" applyAlignment="1" applyProtection="1">
      <alignment horizontal="center"/>
    </xf>
    <xf numFmtId="49" fontId="6" fillId="5" borderId="5" xfId="543" applyNumberFormat="1" applyFont="1" applyFill="1" applyBorder="1" applyAlignment="1" applyProtection="1">
      <alignment horizontal="center"/>
    </xf>
    <xf numFmtId="1" fontId="6" fillId="5" borderId="11" xfId="0" applyNumberFormat="1" applyFont="1" applyFill="1" applyBorder="1" applyAlignment="1" applyProtection="1">
      <alignment horizontal="center"/>
      <protection locked="0"/>
    </xf>
    <xf numFmtId="0" fontId="13" fillId="0" borderId="3" xfId="271" applyFont="1" applyBorder="1" applyAlignment="1" applyProtection="1">
      <alignment horizontal="right"/>
    </xf>
    <xf numFmtId="0" fontId="13" fillId="0" borderId="4" xfId="271" applyFont="1" applyBorder="1" applyAlignment="1" applyProtection="1">
      <alignment horizontal="right"/>
    </xf>
    <xf numFmtId="0" fontId="13" fillId="0" borderId="5" xfId="271" applyFont="1" applyBorder="1" applyAlignment="1" applyProtection="1">
      <alignment horizontal="right"/>
    </xf>
    <xf numFmtId="0" fontId="25" fillId="5" borderId="9" xfId="543" applyFont="1" applyFill="1" applyBorder="1" applyAlignment="1" applyProtection="1">
      <alignment horizontal="center"/>
      <protection locked="0"/>
    </xf>
    <xf numFmtId="0" fontId="25" fillId="5" borderId="10" xfId="543" applyFont="1" applyFill="1" applyBorder="1" applyAlignment="1" applyProtection="1">
      <alignment horizontal="center"/>
      <protection locked="0"/>
    </xf>
    <xf numFmtId="168" fontId="6" fillId="0" borderId="9" xfId="543" applyNumberFormat="1" applyFont="1" applyFill="1" applyBorder="1" applyAlignment="1" applyProtection="1">
      <alignment horizontal="center" vertical="center"/>
    </xf>
    <xf numFmtId="168" fontId="6" fillId="0" borderId="6" xfId="543" applyNumberFormat="1" applyFont="1" applyFill="1" applyBorder="1" applyAlignment="1" applyProtection="1">
      <alignment horizontal="center" vertical="center"/>
    </xf>
    <xf numFmtId="168" fontId="6" fillId="0" borderId="10" xfId="543" applyNumberFormat="1" applyFont="1" applyFill="1" applyBorder="1" applyAlignment="1" applyProtection="1">
      <alignment horizontal="center" vertical="center"/>
    </xf>
    <xf numFmtId="0" fontId="6" fillId="0" borderId="8" xfId="543" applyFont="1" applyBorder="1" applyAlignment="1" applyProtection="1">
      <alignment horizontal="left" vertical="top" wrapText="1"/>
    </xf>
    <xf numFmtId="0" fontId="6" fillId="0" borderId="0" xfId="543" applyFont="1" applyBorder="1" applyAlignment="1" applyProtection="1">
      <alignment horizontal="left" vertical="top" wrapText="1"/>
    </xf>
    <xf numFmtId="0" fontId="6" fillId="0" borderId="12" xfId="543" applyFont="1" applyBorder="1" applyAlignment="1" applyProtection="1">
      <alignment horizontal="left" vertical="top" wrapText="1"/>
    </xf>
    <xf numFmtId="0" fontId="13" fillId="0" borderId="1" xfId="543" applyFont="1" applyBorder="1" applyAlignment="1" applyProtection="1">
      <alignment horizontal="left" vertical="center" wrapText="1"/>
    </xf>
    <xf numFmtId="0" fontId="13" fillId="0" borderId="2" xfId="543" applyFont="1" applyBorder="1" applyAlignment="1" applyProtection="1">
      <alignment horizontal="left" vertical="center" wrapText="1"/>
    </xf>
    <xf numFmtId="0" fontId="13" fillId="0" borderId="7" xfId="543" applyFont="1" applyBorder="1" applyAlignment="1" applyProtection="1">
      <alignment horizontal="left" vertical="center" wrapText="1"/>
    </xf>
    <xf numFmtId="0" fontId="6" fillId="0" borderId="9" xfId="543" applyFont="1" applyBorder="1" applyAlignment="1" applyProtection="1">
      <alignment horizontal="left" vertical="top" wrapText="1"/>
    </xf>
    <xf numFmtId="0" fontId="6" fillId="0" borderId="6" xfId="543" applyFont="1" applyBorder="1" applyAlignment="1" applyProtection="1">
      <alignment horizontal="left" vertical="top" wrapText="1"/>
    </xf>
    <xf numFmtId="0" fontId="6" fillId="0" borderId="10" xfId="543" applyFont="1" applyBorder="1" applyAlignment="1" applyProtection="1">
      <alignment horizontal="left" vertical="top" wrapText="1"/>
    </xf>
    <xf numFmtId="0" fontId="15" fillId="5" borderId="6" xfId="0" applyFont="1" applyFill="1" applyBorder="1" applyAlignment="1" applyProtection="1">
      <alignment horizontal="left" wrapText="1"/>
      <protection locked="0"/>
    </xf>
    <xf numFmtId="0" fontId="15" fillId="5" borderId="3" xfId="0" applyNumberFormat="1" applyFont="1" applyFill="1" applyBorder="1" applyAlignment="1" applyProtection="1">
      <alignment horizontal="right" vertical="top"/>
      <protection locked="0"/>
    </xf>
    <xf numFmtId="0" fontId="15" fillId="5" borderId="4" xfId="0" applyNumberFormat="1" applyFont="1" applyFill="1" applyBorder="1" applyAlignment="1" applyProtection="1">
      <alignment horizontal="right" vertical="top"/>
      <protection locked="0"/>
    </xf>
    <xf numFmtId="0" fontId="15" fillId="5" borderId="5" xfId="0" applyNumberFormat="1" applyFont="1" applyFill="1" applyBorder="1" applyAlignment="1" applyProtection="1">
      <alignment horizontal="right" vertical="top"/>
      <protection locked="0"/>
    </xf>
    <xf numFmtId="168" fontId="6" fillId="5" borderId="13" xfId="0" applyNumberFormat="1" applyFont="1" applyFill="1" applyBorder="1" applyAlignment="1" applyProtection="1">
      <alignment horizontal="center"/>
      <protection locked="0"/>
    </xf>
    <xf numFmtId="0" fontId="12" fillId="3" borderId="2" xfId="0" applyFont="1" applyFill="1" applyBorder="1" applyAlignment="1" applyProtection="1">
      <alignment horizontal="center" vertical="center"/>
    </xf>
    <xf numFmtId="0" fontId="12" fillId="3" borderId="16" xfId="0" applyFont="1" applyFill="1" applyBorder="1" applyAlignment="1" applyProtection="1">
      <alignment horizontal="center" vertical="center"/>
    </xf>
    <xf numFmtId="166" fontId="6" fillId="5" borderId="6" xfId="271" applyNumberFormat="1" applyFont="1" applyFill="1" applyBorder="1" applyAlignment="1" applyProtection="1">
      <alignment horizontal="left"/>
      <protection locked="0"/>
    </xf>
    <xf numFmtId="166" fontId="15" fillId="5" borderId="6" xfId="271" applyNumberFormat="1" applyFont="1" applyFill="1" applyBorder="1" applyAlignment="1" applyProtection="1">
      <alignment horizontal="left"/>
      <protection locked="0"/>
    </xf>
    <xf numFmtId="0" fontId="13" fillId="0" borderId="17" xfId="0" applyFont="1" applyFill="1" applyBorder="1" applyAlignment="1" applyProtection="1">
      <alignment horizontal="center"/>
    </xf>
    <xf numFmtId="168" fontId="13" fillId="0" borderId="3" xfId="543" applyNumberFormat="1" applyFont="1" applyFill="1" applyBorder="1" applyAlignment="1" applyProtection="1">
      <alignment horizontal="center" vertical="center"/>
    </xf>
    <xf numFmtId="168" fontId="13" fillId="0" borderId="4" xfId="543" applyNumberFormat="1" applyFont="1" applyFill="1" applyBorder="1" applyAlignment="1" applyProtection="1">
      <alignment horizontal="center" vertical="center"/>
    </xf>
    <xf numFmtId="168" fontId="13" fillId="0" borderId="5" xfId="543" applyNumberFormat="1" applyFont="1" applyFill="1" applyBorder="1" applyAlignment="1" applyProtection="1">
      <alignment horizontal="center" vertical="center"/>
    </xf>
    <xf numFmtId="164" fontId="25" fillId="5" borderId="3" xfId="0" applyNumberFormat="1" applyFont="1" applyFill="1" applyBorder="1" applyAlignment="1" applyProtection="1">
      <alignment horizontal="left"/>
      <protection locked="0"/>
    </xf>
    <xf numFmtId="14" fontId="6" fillId="5" borderId="3" xfId="0" applyNumberFormat="1" applyFon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6" fillId="0" borderId="1" xfId="543" applyNumberFormat="1" applyFont="1" applyBorder="1" applyAlignment="1" applyProtection="1">
      <alignment horizontal="center" vertical="center"/>
    </xf>
    <xf numFmtId="168" fontId="6" fillId="0" borderId="2" xfId="543" applyNumberFormat="1" applyFont="1" applyBorder="1" applyAlignment="1" applyProtection="1">
      <alignment horizontal="center" vertical="center"/>
    </xf>
    <xf numFmtId="168" fontId="6" fillId="0" borderId="7" xfId="543" applyNumberFormat="1" applyFont="1" applyBorder="1" applyAlignment="1" applyProtection="1">
      <alignment horizontal="center" vertical="center"/>
    </xf>
    <xf numFmtId="168" fontId="6" fillId="0" borderId="8" xfId="543" applyNumberFormat="1" applyFont="1" applyBorder="1" applyAlignment="1" applyProtection="1">
      <alignment horizontal="center" vertical="center"/>
    </xf>
    <xf numFmtId="168" fontId="6" fillId="0" borderId="0" xfId="543" applyNumberFormat="1" applyFont="1" applyBorder="1" applyAlignment="1" applyProtection="1">
      <alignment horizontal="center" vertical="center"/>
    </xf>
    <xf numFmtId="168" fontId="6" fillId="0" borderId="12" xfId="543" applyNumberFormat="1" applyFont="1" applyBorder="1" applyAlignment="1" applyProtection="1">
      <alignment horizontal="center" vertical="center"/>
    </xf>
    <xf numFmtId="168" fontId="6" fillId="0" borderId="9" xfId="543" applyNumberFormat="1" applyFont="1" applyBorder="1" applyAlignment="1" applyProtection="1">
      <alignment horizontal="center" vertical="center"/>
    </xf>
    <xf numFmtId="168" fontId="6" fillId="0" borderId="6" xfId="543" applyNumberFormat="1" applyFont="1" applyBorder="1" applyAlignment="1" applyProtection="1">
      <alignment horizontal="center" vertical="center"/>
    </xf>
    <xf numFmtId="168" fontId="6" fillId="0" borderId="10" xfId="543" applyNumberFormat="1" applyFont="1" applyBorder="1" applyAlignment="1" applyProtection="1">
      <alignment horizontal="center" vertical="center"/>
    </xf>
    <xf numFmtId="0" fontId="25" fillId="0" borderId="3" xfId="543" applyFont="1" applyFill="1" applyBorder="1" applyAlignment="1" applyProtection="1">
      <alignment horizontal="center"/>
    </xf>
    <xf numFmtId="0" fontId="25" fillId="0" borderId="5" xfId="543" applyFont="1" applyFill="1" applyBorder="1" applyAlignment="1" applyProtection="1">
      <alignment horizontal="center"/>
    </xf>
    <xf numFmtId="0" fontId="33" fillId="0" borderId="9" xfId="543" applyFont="1" applyBorder="1" applyAlignment="1" applyProtection="1">
      <alignment horizontal="center" vertical="center" wrapText="1"/>
    </xf>
    <xf numFmtId="0" fontId="33" fillId="0" borderId="6" xfId="543" applyFont="1" applyBorder="1" applyAlignment="1" applyProtection="1">
      <alignment horizontal="center" vertical="center" wrapText="1"/>
    </xf>
    <xf numFmtId="0" fontId="33" fillId="0" borderId="10" xfId="543" applyFont="1" applyBorder="1" applyAlignment="1" applyProtection="1">
      <alignment horizontal="center" vertical="center" wrapText="1"/>
    </xf>
    <xf numFmtId="168" fontId="6" fillId="11" borderId="3" xfId="543" applyNumberFormat="1" applyFont="1" applyFill="1" applyBorder="1" applyAlignment="1" applyProtection="1">
      <alignment horizontal="center"/>
    </xf>
    <xf numFmtId="168" fontId="6" fillId="11" borderId="4" xfId="543" applyNumberFormat="1" applyFont="1" applyFill="1" applyBorder="1" applyAlignment="1" applyProtection="1">
      <alignment horizontal="center"/>
    </xf>
    <xf numFmtId="168" fontId="6" fillId="11" borderId="5" xfId="543" applyNumberFormat="1" applyFont="1" applyFill="1" applyBorder="1" applyAlignment="1" applyProtection="1">
      <alignment horizontal="center"/>
    </xf>
    <xf numFmtId="168" fontId="6" fillId="5" borderId="1" xfId="543" applyNumberFormat="1" applyFont="1" applyFill="1" applyBorder="1" applyAlignment="1" applyProtection="1">
      <alignment horizontal="center" vertical="center"/>
      <protection locked="0"/>
    </xf>
    <xf numFmtId="168" fontId="6" fillId="5" borderId="2" xfId="543" applyNumberFormat="1" applyFont="1" applyFill="1" applyBorder="1" applyAlignment="1" applyProtection="1">
      <alignment horizontal="center" vertical="center"/>
      <protection locked="0"/>
    </xf>
    <xf numFmtId="168" fontId="6" fillId="5" borderId="7" xfId="543" applyNumberFormat="1" applyFont="1" applyFill="1" applyBorder="1" applyAlignment="1" applyProtection="1">
      <alignment horizontal="center" vertical="center"/>
      <protection locked="0"/>
    </xf>
    <xf numFmtId="168" fontId="6" fillId="5" borderId="8" xfId="543" applyNumberFormat="1" applyFont="1" applyFill="1" applyBorder="1" applyAlignment="1" applyProtection="1">
      <alignment horizontal="center" vertical="center"/>
      <protection locked="0"/>
    </xf>
    <xf numFmtId="168" fontId="6" fillId="5" borderId="0" xfId="543" applyNumberFormat="1" applyFont="1" applyFill="1" applyBorder="1" applyAlignment="1" applyProtection="1">
      <alignment horizontal="center" vertical="center"/>
      <protection locked="0"/>
    </xf>
    <xf numFmtId="168" fontId="6" fillId="5" borderId="12" xfId="543" applyNumberFormat="1" applyFont="1" applyFill="1" applyBorder="1" applyAlignment="1" applyProtection="1">
      <alignment horizontal="center" vertical="center"/>
      <protection locked="0"/>
    </xf>
    <xf numFmtId="168" fontId="6" fillId="5" borderId="9" xfId="543" applyNumberFormat="1" applyFont="1" applyFill="1" applyBorder="1" applyAlignment="1" applyProtection="1">
      <alignment horizontal="center" vertical="center"/>
      <protection locked="0"/>
    </xf>
    <xf numFmtId="168" fontId="6" fillId="5" borderId="6" xfId="543" applyNumberFormat="1" applyFont="1" applyFill="1" applyBorder="1" applyAlignment="1" applyProtection="1">
      <alignment horizontal="center" vertical="center"/>
      <protection locked="0"/>
    </xf>
    <xf numFmtId="168" fontId="6" fillId="5" borderId="10" xfId="543" applyNumberFormat="1" applyFont="1" applyFill="1" applyBorder="1" applyAlignment="1" applyProtection="1">
      <alignment horizontal="center" vertical="center"/>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0" fillId="0" borderId="9" xfId="0" applyBorder="1" applyAlignment="1" applyProtection="1">
      <alignment horizontal="left"/>
    </xf>
    <xf numFmtId="0" fontId="0" fillId="0" borderId="6" xfId="0" applyBorder="1" applyAlignment="1" applyProtection="1">
      <alignment horizontal="left"/>
    </xf>
    <xf numFmtId="1" fontId="14" fillId="0" borderId="3" xfId="543" applyNumberFormat="1" applyFont="1" applyFill="1" applyBorder="1" applyAlignment="1" applyProtection="1">
      <alignment horizontal="center"/>
    </xf>
    <xf numFmtId="1" fontId="14" fillId="0" borderId="5" xfId="543" applyNumberFormat="1" applyFont="1" applyFill="1" applyBorder="1" applyAlignment="1" applyProtection="1">
      <alignment horizontal="center"/>
    </xf>
    <xf numFmtId="0" fontId="14" fillId="0" borderId="3" xfId="543" applyFont="1" applyFill="1" applyBorder="1" applyAlignment="1" applyProtection="1">
      <alignment horizontal="center"/>
    </xf>
    <xf numFmtId="0" fontId="14" fillId="0" borderId="5" xfId="543" applyFont="1" applyFill="1" applyBorder="1" applyAlignment="1" applyProtection="1">
      <alignment horizontal="center"/>
    </xf>
    <xf numFmtId="0" fontId="32" fillId="0" borderId="8" xfId="543" applyFont="1" applyBorder="1" applyAlignment="1" applyProtection="1">
      <alignment horizontal="center" vertical="center" wrapText="1"/>
    </xf>
    <xf numFmtId="0" fontId="32" fillId="0" borderId="0" xfId="543" applyFont="1" applyBorder="1" applyAlignment="1" applyProtection="1">
      <alignment horizontal="center" vertical="center" wrapText="1"/>
    </xf>
    <xf numFmtId="0" fontId="14" fillId="5" borderId="3" xfId="543" applyFont="1" applyFill="1" applyBorder="1" applyAlignment="1" applyProtection="1">
      <alignment horizontal="left" vertical="top" wrapText="1"/>
      <protection locked="0"/>
    </xf>
    <xf numFmtId="0" fontId="14" fillId="5" borderId="4" xfId="543" applyFont="1" applyFill="1" applyBorder="1" applyAlignment="1" applyProtection="1">
      <alignment horizontal="left" vertical="top" wrapText="1"/>
      <protection locked="0"/>
    </xf>
    <xf numFmtId="0" fontId="14" fillId="5" borderId="5" xfId="543" applyFont="1" applyFill="1" applyBorder="1" applyAlignment="1" applyProtection="1">
      <alignment horizontal="left" vertical="top" wrapText="1"/>
      <protection locked="0"/>
    </xf>
    <xf numFmtId="0" fontId="33" fillId="0" borderId="0" xfId="543" applyFont="1" applyBorder="1" applyAlignment="1" applyProtection="1">
      <alignment horizontal="center" vertical="center" wrapText="1"/>
    </xf>
    <xf numFmtId="0" fontId="33" fillId="0" borderId="12" xfId="543" applyFont="1" applyBorder="1" applyAlignment="1" applyProtection="1">
      <alignment horizontal="center" vertical="center" wrapText="1"/>
    </xf>
    <xf numFmtId="0" fontId="33" fillId="0" borderId="8" xfId="543" applyFont="1" applyBorder="1" applyAlignment="1" applyProtection="1">
      <alignment horizontal="center" vertical="center" wrapText="1"/>
    </xf>
    <xf numFmtId="166" fontId="0" fillId="5" borderId="6" xfId="0" applyNumberForma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8" fontId="0" fillId="0" borderId="6" xfId="0" applyNumberFormat="1" applyFill="1" applyBorder="1" applyAlignment="1" applyProtection="1">
      <alignment horizontal="center"/>
    </xf>
    <xf numFmtId="0" fontId="6" fillId="0" borderId="6" xfId="0" applyFont="1" applyFill="1" applyBorder="1" applyAlignment="1" applyProtection="1">
      <alignment horizontal="left"/>
    </xf>
    <xf numFmtId="0" fontId="6" fillId="5" borderId="0" xfId="0" applyFont="1" applyFill="1" applyBorder="1" applyAlignment="1" applyProtection="1">
      <alignment horizontal="left" vertical="top" wrapText="1"/>
      <protection locked="0"/>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6" fillId="5" borderId="3" xfId="0" applyFont="1" applyFill="1" applyBorder="1" applyAlignment="1" applyProtection="1">
      <protection locked="0"/>
    </xf>
    <xf numFmtId="0" fontId="15" fillId="0" borderId="4" xfId="0" applyFont="1" applyBorder="1" applyAlignment="1" applyProtection="1">
      <protection locked="0"/>
    </xf>
    <xf numFmtId="0" fontId="15" fillId="0" borderId="5" xfId="0" applyFont="1" applyBorder="1" applyAlignment="1" applyProtection="1">
      <protection locked="0"/>
    </xf>
    <xf numFmtId="0" fontId="13" fillId="0" borderId="46" xfId="0" applyFont="1" applyBorder="1" applyAlignment="1" applyProtection="1">
      <alignment horizontal="right"/>
    </xf>
    <xf numFmtId="0" fontId="13" fillId="0" borderId="17" xfId="0" applyFont="1" applyBorder="1" applyAlignment="1" applyProtection="1">
      <alignment horizontal="right"/>
    </xf>
    <xf numFmtId="0" fontId="13" fillId="0" borderId="47" xfId="0" applyFont="1" applyBorder="1" applyAlignment="1" applyProtection="1">
      <alignment horizontal="right"/>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26" fillId="0" borderId="4" xfId="543" applyNumberFormat="1" applyFont="1" applyBorder="1" applyAlignment="1" applyProtection="1">
      <alignment horizontal="right" vertical="top" wrapText="1"/>
    </xf>
    <xf numFmtId="0" fontId="26" fillId="0" borderId="5" xfId="543" applyNumberFormat="1" applyFont="1" applyBorder="1" applyAlignment="1" applyProtection="1">
      <alignment horizontal="right" vertical="top" wrapText="1"/>
    </xf>
    <xf numFmtId="0" fontId="13" fillId="0" borderId="1" xfId="0" applyFont="1" applyBorder="1" applyAlignment="1" applyProtection="1">
      <alignment horizontal="center" wrapText="1"/>
    </xf>
    <xf numFmtId="0" fontId="13" fillId="0" borderId="2" xfId="0" applyFont="1" applyBorder="1" applyAlignment="1" applyProtection="1">
      <alignment horizontal="center" wrapText="1"/>
    </xf>
    <xf numFmtId="0" fontId="13" fillId="0" borderId="8" xfId="0" applyFont="1" applyBorder="1" applyAlignment="1" applyProtection="1">
      <alignment horizontal="center" wrapText="1"/>
    </xf>
    <xf numFmtId="0" fontId="13" fillId="0" borderId="0" xfId="0" applyFont="1" applyBorder="1" applyAlignment="1" applyProtection="1">
      <alignment horizontal="center" wrapText="1"/>
    </xf>
    <xf numFmtId="0" fontId="13" fillId="0" borderId="9" xfId="0" applyFont="1" applyBorder="1" applyAlignment="1" applyProtection="1">
      <alignment horizontal="center" wrapText="1"/>
    </xf>
    <xf numFmtId="0" fontId="13" fillId="0" borderId="6" xfId="0" applyFont="1" applyBorder="1" applyAlignment="1" applyProtection="1">
      <alignment horizontal="center" wrapText="1"/>
    </xf>
    <xf numFmtId="0" fontId="26" fillId="0" borderId="1" xfId="543" applyFont="1" applyFill="1" applyBorder="1" applyAlignment="1" applyProtection="1">
      <alignment horizontal="right"/>
    </xf>
    <xf numFmtId="0" fontId="26" fillId="0" borderId="2" xfId="543" applyFont="1" applyFill="1" applyBorder="1" applyAlignment="1" applyProtection="1">
      <alignment horizontal="right"/>
    </xf>
    <xf numFmtId="0" fontId="26" fillId="0" borderId="7" xfId="543" applyFont="1" applyFill="1" applyBorder="1" applyAlignment="1" applyProtection="1">
      <alignment horizontal="right"/>
    </xf>
    <xf numFmtId="168" fontId="6" fillId="0" borderId="3" xfId="543" applyNumberFormat="1" applyFont="1" applyFill="1" applyBorder="1" applyAlignment="1" applyProtection="1">
      <alignment horizontal="center"/>
    </xf>
    <xf numFmtId="168" fontId="6" fillId="0" borderId="4" xfId="543" applyNumberFormat="1" applyFont="1" applyFill="1" applyBorder="1" applyAlignment="1" applyProtection="1">
      <alignment horizontal="center"/>
    </xf>
    <xf numFmtId="168" fontId="6" fillId="0" borderId="5" xfId="543" applyNumberFormat="1" applyFont="1" applyFill="1" applyBorder="1" applyAlignment="1" applyProtection="1">
      <alignment horizontal="center"/>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168" fontId="14" fillId="0" borderId="6" xfId="0" applyNumberFormat="1" applyFont="1" applyBorder="1" applyAlignment="1" applyProtection="1">
      <alignment horizontal="left"/>
    </xf>
    <xf numFmtId="168" fontId="14" fillId="0" borderId="10" xfId="0" applyNumberFormat="1" applyFont="1" applyBorder="1" applyAlignment="1" applyProtection="1">
      <alignment horizontal="left"/>
    </xf>
    <xf numFmtId="0" fontId="6" fillId="5" borderId="3" xfId="0" applyNumberFormat="1" applyFont="1" applyFill="1" applyBorder="1" applyAlignment="1" applyProtection="1">
      <alignment horizontal="right"/>
      <protection locked="0"/>
    </xf>
    <xf numFmtId="0" fontId="6" fillId="5" borderId="4" xfId="0" applyNumberFormat="1" applyFont="1" applyFill="1" applyBorder="1" applyAlignment="1" applyProtection="1">
      <alignment horizontal="right"/>
      <protection locked="0"/>
    </xf>
    <xf numFmtId="0" fontId="6" fillId="5" borderId="5" xfId="0" applyNumberFormat="1" applyFont="1" applyFill="1" applyBorder="1" applyAlignment="1" applyProtection="1">
      <alignment horizontal="right"/>
      <protection locked="0"/>
    </xf>
    <xf numFmtId="0" fontId="15" fillId="5" borderId="3" xfId="543" applyFont="1" applyFill="1" applyBorder="1" applyAlignment="1" applyProtection="1">
      <alignment horizontal="left" vertical="top" wrapText="1"/>
      <protection locked="0"/>
    </xf>
    <xf numFmtId="0" fontId="15" fillId="5" borderId="4" xfId="543" applyFont="1" applyFill="1" applyBorder="1" applyAlignment="1" applyProtection="1">
      <alignment horizontal="left" vertical="top" wrapText="1"/>
      <protection locked="0"/>
    </xf>
    <xf numFmtId="0" fontId="15" fillId="5" borderId="5" xfId="543" applyFont="1" applyFill="1" applyBorder="1" applyAlignment="1" applyProtection="1">
      <alignment horizontal="left" vertical="top" wrapText="1"/>
      <protection locked="0"/>
    </xf>
    <xf numFmtId="0" fontId="43" fillId="5" borderId="3" xfId="0" applyNumberFormat="1" applyFont="1" applyFill="1" applyBorder="1" applyAlignment="1" applyProtection="1">
      <alignment horizontal="center"/>
      <protection locked="0"/>
    </xf>
    <xf numFmtId="0" fontId="43" fillId="5" borderId="4" xfId="0" applyNumberFormat="1" applyFont="1" applyFill="1" applyBorder="1" applyAlignment="1" applyProtection="1">
      <alignment horizontal="center"/>
      <protection locked="0"/>
    </xf>
    <xf numFmtId="0" fontId="43" fillId="5" borderId="5" xfId="0" applyNumberFormat="1" applyFont="1" applyFill="1" applyBorder="1" applyAlignment="1" applyProtection="1">
      <alignment horizontal="center"/>
      <protection locked="0"/>
    </xf>
    <xf numFmtId="171" fontId="6" fillId="0" borderId="9" xfId="543" applyNumberFormat="1" applyFont="1" applyBorder="1" applyAlignment="1" applyProtection="1">
      <alignment horizontal="center"/>
    </xf>
    <xf numFmtId="171" fontId="6" fillId="0" borderId="6" xfId="543" applyNumberFormat="1" applyFont="1" applyBorder="1" applyAlignment="1" applyProtection="1">
      <alignment horizontal="center"/>
    </xf>
    <xf numFmtId="171" fontId="6" fillId="0" borderId="10" xfId="543" applyNumberFormat="1" applyFont="1" applyBorder="1" applyAlignment="1" applyProtection="1">
      <alignment horizontal="center"/>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7" fillId="0" borderId="11" xfId="543" applyFont="1" applyFill="1" applyBorder="1" applyAlignment="1" applyProtection="1">
      <alignment horizontal="center"/>
    </xf>
    <xf numFmtId="14" fontId="0" fillId="5" borderId="3" xfId="0" applyNumberFormat="1" applyFill="1" applyBorder="1" applyAlignment="1" applyProtection="1">
      <alignment horizontal="right"/>
      <protection locked="0"/>
    </xf>
    <xf numFmtId="9" fontId="6" fillId="5" borderId="3" xfId="0" applyNumberFormat="1" applyFont="1" applyFill="1" applyBorder="1" applyAlignment="1" applyProtection="1">
      <alignment horizontal="right"/>
      <protection locked="0"/>
    </xf>
    <xf numFmtId="168" fontId="6" fillId="5" borderId="3" xfId="0" applyNumberFormat="1" applyFont="1" applyFill="1" applyBorder="1" applyAlignment="1" applyProtection="1">
      <alignment horizontal="left"/>
      <protection locked="0"/>
    </xf>
    <xf numFmtId="168" fontId="6" fillId="5" borderId="4" xfId="0" applyNumberFormat="1" applyFont="1" applyFill="1" applyBorder="1" applyAlignment="1" applyProtection="1">
      <alignment horizontal="left"/>
      <protection locked="0"/>
    </xf>
    <xf numFmtId="168" fontId="6" fillId="5" borderId="5" xfId="0" applyNumberFormat="1" applyFont="1" applyFill="1" applyBorder="1" applyAlignment="1" applyProtection="1">
      <alignment horizontal="left"/>
      <protection locked="0"/>
    </xf>
    <xf numFmtId="0" fontId="25" fillId="5" borderId="3" xfId="543" applyFont="1" applyFill="1" applyBorder="1" applyAlignment="1" applyProtection="1">
      <alignment horizontal="center" vertical="top"/>
      <protection locked="0"/>
    </xf>
    <xf numFmtId="0" fontId="25" fillId="5" borderId="5" xfId="543" applyFont="1" applyFill="1" applyBorder="1" applyAlignment="1" applyProtection="1">
      <alignment horizontal="center" vertical="top"/>
      <protection locked="0"/>
    </xf>
    <xf numFmtId="1" fontId="6" fillId="0" borderId="11" xfId="543" applyNumberFormat="1" applyFont="1" applyFill="1" applyBorder="1" applyAlignment="1" applyProtection="1">
      <alignment horizontal="center"/>
    </xf>
    <xf numFmtId="0" fontId="43" fillId="5" borderId="3" xfId="0" applyNumberFormat="1" applyFont="1" applyFill="1" applyBorder="1" applyAlignment="1" applyProtection="1">
      <alignment horizontal="right"/>
      <protection locked="0"/>
    </xf>
    <xf numFmtId="0" fontId="43" fillId="5" borderId="4" xfId="0" applyNumberFormat="1" applyFont="1" applyFill="1" applyBorder="1" applyAlignment="1" applyProtection="1">
      <alignment horizontal="right"/>
      <protection locked="0"/>
    </xf>
    <xf numFmtId="0" fontId="43" fillId="5" borderId="5" xfId="0" applyNumberFormat="1" applyFont="1" applyFill="1" applyBorder="1" applyAlignment="1" applyProtection="1">
      <alignment horizontal="right"/>
      <protection locked="0"/>
    </xf>
    <xf numFmtId="0" fontId="27" fillId="0" borderId="3" xfId="543" applyFont="1" applyFill="1" applyBorder="1" applyAlignment="1" applyProtection="1">
      <alignment horizontal="center"/>
    </xf>
    <xf numFmtId="0" fontId="27" fillId="0" borderId="4" xfId="543" applyFont="1" applyFill="1" applyBorder="1" applyAlignment="1" applyProtection="1">
      <alignment horizontal="center"/>
    </xf>
    <xf numFmtId="0" fontId="27" fillId="0" borderId="5" xfId="543" applyFont="1" applyFill="1" applyBorder="1" applyAlignment="1" applyProtection="1">
      <alignment horizontal="center"/>
    </xf>
    <xf numFmtId="0" fontId="13" fillId="5" borderId="11" xfId="0" applyFont="1" applyFill="1" applyBorder="1" applyAlignment="1" applyProtection="1">
      <alignment horizontal="center"/>
      <protection locked="0"/>
    </xf>
    <xf numFmtId="171" fontId="6" fillId="0" borderId="3" xfId="543" applyNumberFormat="1" applyFont="1" applyBorder="1" applyAlignment="1" applyProtection="1">
      <alignment horizontal="center"/>
    </xf>
    <xf numFmtId="171" fontId="6" fillId="0" borderId="4" xfId="543" applyNumberFormat="1" applyFont="1" applyBorder="1" applyAlignment="1" applyProtection="1">
      <alignment horizontal="center"/>
    </xf>
    <xf numFmtId="171" fontId="6" fillId="0" borderId="5" xfId="543" applyNumberFormat="1" applyFont="1" applyBorder="1" applyAlignment="1" applyProtection="1">
      <alignment horizontal="center"/>
    </xf>
    <xf numFmtId="168" fontId="0" fillId="5" borderId="11" xfId="0" applyNumberFormat="1" applyFill="1" applyBorder="1" applyAlignment="1" applyProtection="1">
      <protection locked="0"/>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164" fontId="14" fillId="5" borderId="4" xfId="0" applyNumberFormat="1" applyFont="1" applyFill="1" applyBorder="1" applyAlignment="1" applyProtection="1">
      <alignment horizontal="left"/>
      <protection locked="0"/>
    </xf>
    <xf numFmtId="164" fontId="14" fillId="5" borderId="5" xfId="0" applyNumberFormat="1" applyFont="1" applyFill="1" applyBorder="1" applyAlignment="1" applyProtection="1">
      <alignment horizontal="left"/>
      <protection locked="0"/>
    </xf>
    <xf numFmtId="0" fontId="13" fillId="5" borderId="3" xfId="0" applyFont="1" applyFill="1" applyBorder="1" applyAlignment="1" applyProtection="1">
      <alignment horizontal="right"/>
      <protection locked="0"/>
    </xf>
    <xf numFmtId="0" fontId="13" fillId="5" borderId="4" xfId="0" applyFont="1" applyFill="1" applyBorder="1" applyAlignment="1" applyProtection="1">
      <alignment horizontal="right"/>
      <protection locked="0"/>
    </xf>
    <xf numFmtId="0" fontId="13" fillId="5" borderId="5" xfId="0" applyFont="1" applyFill="1" applyBorder="1" applyAlignment="1" applyProtection="1">
      <alignment horizontal="right"/>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3" fillId="0" borderId="1" xfId="0" applyFont="1" applyBorder="1" applyAlignment="1" applyProtection="1">
      <alignment horizontal="center"/>
    </xf>
    <xf numFmtId="0" fontId="13" fillId="0" borderId="2" xfId="0" applyFont="1" applyBorder="1" applyAlignment="1" applyProtection="1">
      <alignment horizontal="center"/>
    </xf>
    <xf numFmtId="0" fontId="13" fillId="0" borderId="7" xfId="0" applyFont="1" applyBorder="1" applyAlignment="1" applyProtection="1">
      <alignment horizontal="center"/>
    </xf>
    <xf numFmtId="1" fontId="6" fillId="0" borderId="3" xfId="543" applyNumberFormat="1" applyFont="1" applyFill="1" applyBorder="1" applyAlignment="1" applyProtection="1">
      <alignment horizontal="center"/>
    </xf>
    <xf numFmtId="1" fontId="6" fillId="0" borderId="4" xfId="543" applyNumberFormat="1" applyFont="1" applyFill="1" applyBorder="1" applyAlignment="1" applyProtection="1">
      <alignment horizontal="center"/>
    </xf>
    <xf numFmtId="1" fontId="6" fillId="0" borderId="5" xfId="543" applyNumberFormat="1" applyFont="1" applyFill="1" applyBorder="1" applyAlignment="1" applyProtection="1">
      <alignment horizontal="center"/>
    </xf>
    <xf numFmtId="168" fontId="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71" fontId="6" fillId="0" borderId="11" xfId="543" applyNumberFormat="1" applyFont="1" applyBorder="1" applyAlignment="1" applyProtection="1">
      <alignment horizontal="center"/>
    </xf>
    <xf numFmtId="1" fontId="6" fillId="0" borderId="3" xfId="543" applyNumberFormat="1" applyFont="1" applyBorder="1" applyAlignment="1" applyProtection="1">
      <alignment horizontal="center"/>
    </xf>
    <xf numFmtId="1" fontId="6" fillId="0" borderId="4" xfId="543" applyNumberFormat="1" applyFont="1" applyBorder="1" applyAlignment="1" applyProtection="1">
      <alignment horizontal="center"/>
    </xf>
    <xf numFmtId="0" fontId="25" fillId="5" borderId="3" xfId="0" applyFont="1" applyFill="1" applyBorder="1" applyAlignment="1" applyProtection="1">
      <alignment horizontal="left"/>
      <protection locked="0"/>
    </xf>
    <xf numFmtId="2" fontId="6" fillId="0" borderId="11" xfId="543" applyNumberFormat="1" applyFont="1" applyFill="1" applyBorder="1" applyAlignment="1" applyProtection="1">
      <alignment horizontal="center"/>
    </xf>
    <xf numFmtId="168" fontId="0" fillId="0" borderId="11" xfId="0" applyNumberFormat="1" applyFill="1" applyBorder="1" applyAlignment="1" applyProtection="1"/>
    <xf numFmtId="168" fontId="0" fillId="5" borderId="13" xfId="0" applyNumberFormat="1" applyFill="1" applyBorder="1" applyAlignment="1" applyProtection="1">
      <alignment horizontal="right"/>
      <protection locked="0"/>
    </xf>
    <xf numFmtId="9" fontId="6" fillId="0" borderId="0" xfId="543" applyNumberFormat="1" applyFont="1" applyFill="1" applyBorder="1" applyAlignment="1" applyProtection="1">
      <alignment horizontal="center" vertical="center"/>
    </xf>
    <xf numFmtId="0" fontId="15" fillId="0" borderId="11" xfId="0" applyFont="1" applyFill="1" applyBorder="1" applyAlignment="1" applyProtection="1">
      <alignment horizontal="center"/>
    </xf>
    <xf numFmtId="0" fontId="13" fillId="0" borderId="3" xfId="0" applyFont="1" applyFill="1" applyBorder="1" applyAlignment="1" applyProtection="1">
      <alignment horizontal="right"/>
    </xf>
    <xf numFmtId="0" fontId="13" fillId="0" borderId="4" xfId="0" applyFont="1" applyFill="1" applyBorder="1" applyAlignment="1" applyProtection="1">
      <alignment horizontal="right"/>
    </xf>
    <xf numFmtId="0" fontId="13" fillId="0" borderId="5" xfId="0" applyFont="1" applyFill="1" applyBorder="1" applyAlignment="1" applyProtection="1">
      <alignment horizontal="right"/>
    </xf>
    <xf numFmtId="14" fontId="0" fillId="5" borderId="3" xfId="0" quotePrefix="1" applyNumberFormat="1" applyFill="1" applyBorder="1" applyAlignment="1" applyProtection="1">
      <alignment horizontal="right"/>
      <protection locked="0"/>
    </xf>
    <xf numFmtId="0" fontId="15" fillId="0" borderId="3" xfId="0" applyFont="1" applyBorder="1" applyAlignment="1" applyProtection="1">
      <alignment horizontal="left"/>
    </xf>
    <xf numFmtId="0" fontId="15" fillId="5" borderId="6" xfId="0" applyFont="1" applyFill="1" applyBorder="1" applyAlignment="1" applyProtection="1">
      <alignment horizontal="center"/>
      <protection locked="0"/>
    </xf>
    <xf numFmtId="0" fontId="15" fillId="0" borderId="3" xfId="0" applyFont="1" applyFill="1" applyBorder="1" applyAlignment="1" applyProtection="1">
      <alignment horizontal="center"/>
    </xf>
    <xf numFmtId="0" fontId="15" fillId="0" borderId="4" xfId="0" applyFont="1" applyFill="1" applyBorder="1" applyAlignment="1" applyProtection="1">
      <alignment horizontal="center"/>
    </xf>
    <xf numFmtId="0" fontId="15" fillId="0" borderId="5" xfId="0" applyFont="1" applyFill="1" applyBorder="1" applyAlignment="1" applyProtection="1">
      <alignment horizontal="center"/>
    </xf>
    <xf numFmtId="0" fontId="0" fillId="0" borderId="4" xfId="0" applyBorder="1" applyAlignment="1">
      <alignment horizontal="center"/>
    </xf>
    <xf numFmtId="0" fontId="0" fillId="0" borderId="5" xfId="0" applyBorder="1" applyAlignment="1">
      <alignment horizontal="center"/>
    </xf>
    <xf numFmtId="14" fontId="0" fillId="5" borderId="6" xfId="0" applyNumberFormat="1" applyFill="1" applyBorder="1" applyAlignment="1" applyProtection="1">
      <alignment horizontal="center"/>
      <protection locked="0"/>
    </xf>
    <xf numFmtId="14" fontId="0" fillId="5" borderId="4" xfId="0" applyNumberForma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175" fontId="6" fillId="44" borderId="3" xfId="0" applyNumberFormat="1" applyFont="1" applyFill="1" applyBorder="1" applyAlignment="1" applyProtection="1">
      <alignment horizontal="center"/>
      <protection locked="0"/>
    </xf>
    <xf numFmtId="175" fontId="6" fillId="44" borderId="4" xfId="0" applyNumberFormat="1" applyFont="1" applyFill="1" applyBorder="1" applyAlignment="1" applyProtection="1">
      <alignment horizontal="center"/>
      <protection locked="0"/>
    </xf>
    <xf numFmtId="175" fontId="6" fillId="44" borderId="5" xfId="0" applyNumberFormat="1" applyFont="1" applyFill="1" applyBorder="1" applyAlignment="1" applyProtection="1">
      <alignment horizontal="center"/>
      <protection locked="0"/>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0" fontId="13" fillId="0" borderId="11" xfId="0" applyFont="1" applyBorder="1" applyAlignment="1" applyProtection="1">
      <alignment horizontal="center" vertical="top" wrapText="1"/>
    </xf>
    <xf numFmtId="0" fontId="13" fillId="0" borderId="1" xfId="0" applyFont="1" applyBorder="1" applyAlignment="1" applyProtection="1">
      <alignment horizontal="center" vertical="top"/>
    </xf>
    <xf numFmtId="0" fontId="13" fillId="0" borderId="2" xfId="0" applyFont="1" applyBorder="1" applyAlignment="1" applyProtection="1">
      <alignment horizontal="center" vertical="top"/>
    </xf>
    <xf numFmtId="0" fontId="13" fillId="0" borderId="7" xfId="0" applyFont="1" applyBorder="1" applyAlignment="1" applyProtection="1">
      <alignment horizontal="center" vertical="top"/>
    </xf>
    <xf numFmtId="0" fontId="13" fillId="0" borderId="8" xfId="0" applyFont="1" applyBorder="1" applyAlignment="1" applyProtection="1">
      <alignment horizontal="center" vertical="top"/>
    </xf>
    <xf numFmtId="0" fontId="13" fillId="0" borderId="0" xfId="0" applyFont="1" applyBorder="1" applyAlignment="1" applyProtection="1">
      <alignment horizontal="center" vertical="top"/>
    </xf>
    <xf numFmtId="0" fontId="13" fillId="0" borderId="12" xfId="0" applyFont="1" applyBorder="1" applyAlignment="1" applyProtection="1">
      <alignment horizontal="center" vertical="top"/>
    </xf>
    <xf numFmtId="0" fontId="13" fillId="0" borderId="9" xfId="0" applyFont="1" applyBorder="1" applyAlignment="1" applyProtection="1">
      <alignment horizontal="center" vertical="top"/>
    </xf>
    <xf numFmtId="0" fontId="13" fillId="0" borderId="6" xfId="0" applyFont="1" applyBorder="1" applyAlignment="1" applyProtection="1">
      <alignment horizontal="center" vertical="top"/>
    </xf>
    <xf numFmtId="0" fontId="13" fillId="0" borderId="10" xfId="0" applyFont="1" applyBorder="1" applyAlignment="1" applyProtection="1">
      <alignment horizontal="center" vertical="top"/>
    </xf>
    <xf numFmtId="0" fontId="13" fillId="0" borderId="1" xfId="0" applyFont="1" applyBorder="1" applyAlignment="1" applyProtection="1">
      <alignment horizontal="center" vertical="top" wrapText="1"/>
    </xf>
    <xf numFmtId="0" fontId="13" fillId="0" borderId="2" xfId="0" applyFont="1" applyBorder="1" applyAlignment="1" applyProtection="1">
      <alignment horizontal="center" vertical="top" wrapText="1"/>
    </xf>
    <xf numFmtId="0" fontId="13" fillId="0" borderId="7" xfId="0" applyFont="1" applyBorder="1" applyAlignment="1" applyProtection="1">
      <alignment horizontal="center" vertical="top" wrapText="1"/>
    </xf>
    <xf numFmtId="0" fontId="13" fillId="0" borderId="8" xfId="0" applyFont="1" applyBorder="1" applyAlignment="1" applyProtection="1">
      <alignment horizontal="center" vertical="top" wrapText="1"/>
    </xf>
    <xf numFmtId="0" fontId="13" fillId="0" borderId="0" xfId="0" applyFont="1" applyBorder="1" applyAlignment="1" applyProtection="1">
      <alignment horizontal="center" vertical="top" wrapText="1"/>
    </xf>
    <xf numFmtId="0" fontId="13" fillId="0" borderId="12" xfId="0" applyFont="1" applyBorder="1" applyAlignment="1" applyProtection="1">
      <alignment horizontal="center" vertical="top" wrapText="1"/>
    </xf>
    <xf numFmtId="0" fontId="13" fillId="0" borderId="9" xfId="0" applyFont="1" applyBorder="1" applyAlignment="1" applyProtection="1">
      <alignment horizontal="center" vertical="top" wrapText="1"/>
    </xf>
    <xf numFmtId="0" fontId="13" fillId="0" borderId="6" xfId="0" applyFont="1" applyBorder="1" applyAlignment="1" applyProtection="1">
      <alignment horizontal="center" vertical="top" wrapText="1"/>
    </xf>
    <xf numFmtId="0" fontId="13" fillId="0" borderId="10" xfId="0" applyFont="1" applyBorder="1" applyAlignment="1" applyProtection="1">
      <alignment horizontal="center" vertical="top" wrapText="1"/>
    </xf>
    <xf numFmtId="3" fontId="15" fillId="5" borderId="11" xfId="0" applyNumberFormat="1" applyFont="1" applyFill="1" applyBorder="1" applyAlignment="1" applyProtection="1">
      <alignment horizontal="center"/>
      <protection locked="0"/>
    </xf>
    <xf numFmtId="168" fontId="15" fillId="0" borderId="3" xfId="0" applyNumberFormat="1" applyFont="1" applyFill="1" applyBorder="1" applyAlignment="1" applyProtection="1">
      <alignment horizontal="left" vertical="top"/>
    </xf>
    <xf numFmtId="168" fontId="15" fillId="0" borderId="4" xfId="0" applyNumberFormat="1" applyFont="1" applyFill="1" applyBorder="1" applyAlignment="1" applyProtection="1">
      <alignment horizontal="left" vertical="top"/>
    </xf>
    <xf numFmtId="168" fontId="15" fillId="0" borderId="5" xfId="0" applyNumberFormat="1" applyFont="1" applyFill="1" applyBorder="1" applyAlignment="1" applyProtection="1">
      <alignment horizontal="left" vertical="top"/>
    </xf>
    <xf numFmtId="14" fontId="0" fillId="5" borderId="11" xfId="0" applyNumberFormat="1" applyFill="1" applyBorder="1" applyAlignment="1" applyProtection="1">
      <alignment horizontal="center"/>
      <protection locked="0"/>
    </xf>
    <xf numFmtId="14" fontId="0" fillId="5" borderId="5" xfId="0" applyNumberFormat="1" applyFill="1" applyBorder="1" applyAlignment="1" applyProtection="1">
      <alignment horizontal="center"/>
      <protection locked="0"/>
    </xf>
    <xf numFmtId="168" fontId="15" fillId="0" borderId="8" xfId="0" applyNumberFormat="1" applyFont="1" applyFill="1" applyBorder="1" applyAlignment="1" applyProtection="1">
      <alignment horizontal="left" vertical="top"/>
    </xf>
    <xf numFmtId="168" fontId="15" fillId="0" borderId="0" xfId="0" applyNumberFormat="1" applyFont="1" applyFill="1" applyBorder="1" applyAlignment="1" applyProtection="1">
      <alignment horizontal="left" vertical="top"/>
    </xf>
    <xf numFmtId="0" fontId="13" fillId="0" borderId="11" xfId="0" applyFont="1" applyFill="1" applyBorder="1" applyAlignment="1" applyProtection="1">
      <alignment horizontal="center" vertical="top" wrapText="1"/>
    </xf>
    <xf numFmtId="14" fontId="0" fillId="5" borderId="3" xfId="0" applyNumberFormat="1" applyFill="1" applyBorder="1" applyAlignment="1" applyProtection="1">
      <alignment horizontal="center"/>
      <protection locked="0"/>
    </xf>
    <xf numFmtId="0" fontId="15" fillId="5" borderId="9" xfId="0" applyFont="1" applyFill="1" applyBorder="1" applyAlignment="1" applyProtection="1">
      <alignment horizontal="center"/>
      <protection locked="0"/>
    </xf>
    <xf numFmtId="0" fontId="13" fillId="0" borderId="3" xfId="0" applyFont="1" applyBorder="1" applyAlignment="1" applyProtection="1">
      <alignment horizontal="center"/>
    </xf>
    <xf numFmtId="0" fontId="13" fillId="0" borderId="4" xfId="0" applyFont="1" applyBorder="1" applyAlignment="1" applyProtection="1">
      <alignment horizontal="center"/>
    </xf>
    <xf numFmtId="0" fontId="13" fillId="0" borderId="5" xfId="0" applyFont="1" applyBorder="1" applyAlignment="1" applyProtection="1">
      <alignment horizontal="center"/>
    </xf>
    <xf numFmtId="0" fontId="13" fillId="0" borderId="3" xfId="0" applyFont="1" applyFill="1" applyBorder="1" applyAlignment="1" applyProtection="1">
      <alignment horizontal="center"/>
    </xf>
    <xf numFmtId="0" fontId="13" fillId="0" borderId="4" xfId="0" applyFont="1" applyFill="1" applyBorder="1" applyAlignment="1" applyProtection="1">
      <alignment horizontal="center"/>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8" xfId="0" applyBorder="1" applyAlignment="1" applyProtection="1">
      <alignment horizontal="left" wrapText="1"/>
    </xf>
    <xf numFmtId="0" fontId="0" fillId="0" borderId="0" xfId="0" applyBorder="1" applyAlignment="1" applyProtection="1">
      <alignment horizontal="left" wrapText="1"/>
    </xf>
    <xf numFmtId="0" fontId="0" fillId="0" borderId="12"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0" fillId="5" borderId="1" xfId="0" applyFill="1" applyBorder="1" applyAlignment="1" applyProtection="1">
      <alignment horizontal="center" vertical="center"/>
      <protection locked="0"/>
    </xf>
    <xf numFmtId="0" fontId="0" fillId="5" borderId="7" xfId="0" applyFill="1" applyBorder="1" applyAlignment="1" applyProtection="1">
      <alignment horizontal="center" vertical="center"/>
      <protection locked="0"/>
    </xf>
    <xf numFmtId="0" fontId="0" fillId="5" borderId="9" xfId="0" applyFill="1" applyBorder="1" applyAlignment="1" applyProtection="1">
      <alignment horizontal="center" vertical="center"/>
      <protection locked="0"/>
    </xf>
    <xf numFmtId="0" fontId="0" fillId="5" borderId="10" xfId="0" applyFill="1" applyBorder="1" applyAlignment="1" applyProtection="1">
      <alignment horizontal="center" vertical="center"/>
      <protection locked="0"/>
    </xf>
    <xf numFmtId="0" fontId="13" fillId="0" borderId="1" xfId="0" applyFont="1" applyBorder="1" applyAlignment="1" applyProtection="1">
      <alignment horizontal="center" vertical="center" wrapText="1"/>
    </xf>
    <xf numFmtId="0" fontId="13" fillId="0" borderId="2" xfId="0" applyFont="1" applyBorder="1" applyAlignment="1" applyProtection="1">
      <alignment horizontal="center" vertical="center" wrapText="1"/>
    </xf>
    <xf numFmtId="0" fontId="13" fillId="0" borderId="7" xfId="0" applyFont="1" applyBorder="1" applyAlignment="1" applyProtection="1">
      <alignment horizontal="center" vertical="center" wrapText="1"/>
    </xf>
    <xf numFmtId="0" fontId="13" fillId="0" borderId="8" xfId="0" applyFont="1" applyBorder="1" applyAlignment="1" applyProtection="1">
      <alignment horizontal="center" vertical="center" wrapText="1"/>
    </xf>
    <xf numFmtId="0" fontId="13" fillId="0" borderId="0" xfId="0" applyFont="1" applyBorder="1" applyAlignment="1" applyProtection="1">
      <alignment horizontal="center" vertical="center" wrapText="1"/>
    </xf>
    <xf numFmtId="0" fontId="13" fillId="0" borderId="12" xfId="0" applyFont="1" applyBorder="1" applyAlignment="1" applyProtection="1">
      <alignment horizontal="center" vertical="center" wrapText="1"/>
    </xf>
    <xf numFmtId="0" fontId="13" fillId="0" borderId="9" xfId="0" applyFont="1" applyBorder="1" applyAlignment="1" applyProtection="1">
      <alignment horizontal="center" vertical="center" wrapText="1"/>
    </xf>
    <xf numFmtId="0" fontId="13" fillId="0" borderId="6" xfId="0" applyFont="1" applyBorder="1" applyAlignment="1" applyProtection="1">
      <alignment horizontal="center" vertical="center" wrapText="1"/>
    </xf>
    <xf numFmtId="0" fontId="13" fillId="0" borderId="10" xfId="0" applyFont="1" applyBorder="1" applyAlignment="1" applyProtection="1">
      <alignment horizontal="center" vertical="center" wrapText="1"/>
    </xf>
    <xf numFmtId="0" fontId="23" fillId="0" borderId="0" xfId="0" applyFont="1" applyBorder="1" applyAlignment="1" applyProtection="1">
      <alignment horizontal="center"/>
    </xf>
    <xf numFmtId="168" fontId="6" fillId="0" borderId="6" xfId="0" applyNumberFormat="1" applyFont="1" applyFill="1" applyBorder="1" applyAlignment="1" applyProtection="1">
      <alignment horizontal="center"/>
    </xf>
    <xf numFmtId="0" fontId="21" fillId="0" borderId="0" xfId="0" applyFont="1" applyAlignment="1" applyProtection="1">
      <alignment horizontal="center"/>
    </xf>
    <xf numFmtId="1" fontId="0" fillId="5" borderId="4" xfId="0" applyNumberFormat="1" applyFill="1" applyBorder="1" applyAlignment="1" applyProtection="1">
      <alignment horizontal="center"/>
      <protection locked="0"/>
    </xf>
    <xf numFmtId="0" fontId="6" fillId="0" borderId="6" xfId="0" applyFont="1" applyFill="1" applyBorder="1" applyAlignment="1" applyProtection="1">
      <alignment horizontal="center"/>
      <protection locked="0"/>
    </xf>
    <xf numFmtId="0" fontId="6" fillId="5" borderId="6" xfId="0" applyFont="1" applyFill="1" applyBorder="1" applyAlignment="1" applyProtection="1">
      <alignment horizontal="left" wrapText="1"/>
      <protection locked="0"/>
    </xf>
    <xf numFmtId="174" fontId="0" fillId="5" borderId="4" xfId="0" applyNumberFormat="1" applyFill="1" applyBorder="1" applyAlignment="1" applyProtection="1">
      <alignment horizontal="left"/>
      <protection locked="0"/>
    </xf>
    <xf numFmtId="0" fontId="0" fillId="5" borderId="6" xfId="0" applyFill="1" applyBorder="1" applyProtection="1">
      <protection locked="0"/>
    </xf>
    <xf numFmtId="0" fontId="0" fillId="5" borderId="6" xfId="244" applyFont="1" applyFill="1" applyBorder="1" applyAlignment="1" applyProtection="1">
      <alignment horizontal="left"/>
      <protection locked="0"/>
    </xf>
    <xf numFmtId="0" fontId="109" fillId="5" borderId="6" xfId="244" applyFont="1" applyFill="1" applyBorder="1" applyAlignment="1" applyProtection="1">
      <alignment horizontal="left"/>
      <protection locked="0"/>
    </xf>
    <xf numFmtId="0" fontId="7" fillId="0" borderId="0" xfId="244" applyFill="1" applyAlignment="1" applyProtection="1">
      <alignment horizontal="left"/>
      <protection locked="0"/>
    </xf>
    <xf numFmtId="0" fontId="6" fillId="0" borderId="6" xfId="0" applyFont="1" applyBorder="1" applyAlignment="1" applyProtection="1">
      <alignment horizontal="center"/>
      <protection locked="0"/>
    </xf>
    <xf numFmtId="14" fontId="6" fillId="5" borderId="6" xfId="0" applyNumberFormat="1" applyFont="1" applyFill="1" applyBorder="1" applyAlignment="1" applyProtection="1">
      <alignment horizontal="center"/>
      <protection locked="0"/>
    </xf>
    <xf numFmtId="0" fontId="15" fillId="0" borderId="6" xfId="0" applyFont="1" applyBorder="1" applyAlignment="1" applyProtection="1">
      <alignment horizontal="left"/>
    </xf>
    <xf numFmtId="173" fontId="0" fillId="5" borderId="6" xfId="0" applyNumberFormat="1" applyFill="1" applyBorder="1" applyAlignment="1" applyProtection="1">
      <alignment horizontal="center"/>
      <protection locked="0"/>
    </xf>
    <xf numFmtId="0" fontId="15" fillId="0" borderId="4" xfId="0" applyFont="1" applyFill="1" applyBorder="1" applyAlignment="1" applyProtection="1">
      <alignment horizontal="left"/>
      <protection locked="0"/>
    </xf>
    <xf numFmtId="0" fontId="15" fillId="0" borderId="6" xfId="0" applyFont="1" applyFill="1" applyBorder="1" applyAlignment="1" applyProtection="1">
      <alignment horizontal="left" wrapText="1"/>
    </xf>
    <xf numFmtId="0" fontId="6" fillId="5" borderId="6" xfId="244" applyFont="1" applyFill="1" applyBorder="1" applyAlignment="1" applyProtection="1">
      <alignment horizontal="left"/>
      <protection locked="0"/>
    </xf>
    <xf numFmtId="0" fontId="6" fillId="5" borderId="0" xfId="244" applyFont="1" applyFill="1" applyBorder="1" applyAlignment="1" applyProtection="1">
      <alignment horizontal="left"/>
      <protection locked="0"/>
    </xf>
    <xf numFmtId="166" fontId="15" fillId="5" borderId="4" xfId="271" applyNumberFormat="1" applyFont="1" applyFill="1" applyBorder="1" applyAlignment="1" applyProtection="1">
      <alignment horizontal="left"/>
      <protection locked="0"/>
    </xf>
    <xf numFmtId="0" fontId="0" fillId="0" borderId="0" xfId="0" applyBorder="1" applyAlignment="1" applyProtection="1">
      <alignment horizontal="center"/>
    </xf>
    <xf numFmtId="0" fontId="6" fillId="0" borderId="3" xfId="0" applyFont="1" applyBorder="1" applyAlignment="1" applyProtection="1">
      <alignment horizontal="left"/>
    </xf>
    <xf numFmtId="0" fontId="6" fillId="0" borderId="4" xfId="0" applyFont="1" applyBorder="1" applyAlignment="1" applyProtection="1">
      <alignment horizontal="left"/>
    </xf>
    <xf numFmtId="0" fontId="6" fillId="0" borderId="5" xfId="0" applyFont="1" applyBorder="1" applyAlignment="1" applyProtection="1">
      <alignment horizontal="left"/>
    </xf>
    <xf numFmtId="0" fontId="6" fillId="0" borderId="6" xfId="0" applyFont="1" applyFill="1" applyBorder="1" applyAlignment="1" applyProtection="1">
      <alignment horizontal="left"/>
      <protection locked="0"/>
    </xf>
    <xf numFmtId="0" fontId="6" fillId="0" borderId="0" xfId="0" applyFont="1" applyFill="1" applyAlignment="1" applyProtection="1">
      <alignment horizontal="center"/>
    </xf>
    <xf numFmtId="0" fontId="15" fillId="0" borderId="0" xfId="0" applyFont="1" applyFill="1" applyAlignment="1" applyProtection="1">
      <alignment horizontal="center"/>
    </xf>
    <xf numFmtId="168" fontId="15" fillId="0" borderId="6" xfId="0" applyNumberFormat="1" applyFont="1" applyFill="1" applyBorder="1" applyAlignment="1" applyProtection="1">
      <alignment horizontal="center"/>
    </xf>
    <xf numFmtId="0" fontId="14" fillId="0" borderId="0" xfId="0" applyFont="1" applyAlignment="1" applyProtection="1">
      <alignment horizontal="center"/>
    </xf>
    <xf numFmtId="0" fontId="6" fillId="5" borderId="3" xfId="0" applyFont="1" applyFill="1" applyBorder="1" applyAlignment="1" applyProtection="1">
      <alignment horizontal="left"/>
      <protection locked="0"/>
    </xf>
    <xf numFmtId="0" fontId="13" fillId="0" borderId="5" xfId="0" applyFont="1" applyFill="1" applyBorder="1" applyAlignment="1" applyProtection="1">
      <alignment horizontal="center"/>
    </xf>
    <xf numFmtId="0" fontId="6" fillId="5" borderId="6" xfId="0" applyFont="1" applyFill="1" applyBorder="1" applyAlignment="1" applyProtection="1">
      <alignment horizontal="center"/>
      <protection locked="0"/>
    </xf>
    <xf numFmtId="0" fontId="44" fillId="0" borderId="3" xfId="0" applyFont="1" applyBorder="1" applyAlignment="1" applyProtection="1">
      <alignment horizontal="center"/>
    </xf>
    <xf numFmtId="0" fontId="44" fillId="0" borderId="4" xfId="0" applyFont="1" applyBorder="1" applyAlignment="1" applyProtection="1">
      <alignment horizontal="center"/>
    </xf>
    <xf numFmtId="0" fontId="44" fillId="0" borderId="5" xfId="0" applyFont="1" applyBorder="1" applyAlignment="1" applyProtection="1">
      <alignment horizontal="center"/>
    </xf>
    <xf numFmtId="0" fontId="6" fillId="0" borderId="3" xfId="0" applyFont="1" applyBorder="1" applyAlignment="1" applyProtection="1">
      <alignment horizontal="center"/>
    </xf>
    <xf numFmtId="0" fontId="6" fillId="0" borderId="5" xfId="0" applyFont="1" applyBorder="1" applyAlignment="1" applyProtection="1">
      <alignment horizontal="center"/>
    </xf>
    <xf numFmtId="0" fontId="0" fillId="44" borderId="4" xfId="0" applyFill="1" applyBorder="1" applyAlignment="1" applyProtection="1">
      <alignment horizontal="center"/>
      <protection locked="0"/>
    </xf>
    <xf numFmtId="168" fontId="15" fillId="5" borderId="3" xfId="0" applyNumberFormat="1" applyFont="1" applyFill="1" applyBorder="1" applyAlignment="1" applyProtection="1">
      <alignment horizontal="left" vertical="top"/>
      <protection locked="0"/>
    </xf>
    <xf numFmtId="168" fontId="15" fillId="5" borderId="4" xfId="0" applyNumberFormat="1" applyFont="1" applyFill="1" applyBorder="1" applyAlignment="1" applyProtection="1">
      <alignment horizontal="left" vertical="top"/>
      <protection locked="0"/>
    </xf>
    <xf numFmtId="168" fontId="15" fillId="5" borderId="5" xfId="0" applyNumberFormat="1" applyFont="1" applyFill="1" applyBorder="1" applyAlignment="1" applyProtection="1">
      <alignment horizontal="left" vertical="top"/>
      <protection locked="0"/>
    </xf>
    <xf numFmtId="0" fontId="15" fillId="5" borderId="11" xfId="0" applyFont="1" applyFill="1" applyBorder="1" applyAlignment="1" applyProtection="1">
      <alignment horizontal="center"/>
      <protection locked="0"/>
    </xf>
    <xf numFmtId="3" fontId="15" fillId="0" borderId="11" xfId="0" applyNumberFormat="1" applyFont="1" applyFill="1" applyBorder="1" applyAlignment="1" applyProtection="1">
      <alignment horizontal="center"/>
    </xf>
    <xf numFmtId="0" fontId="6" fillId="0" borderId="4" xfId="0" applyFont="1" applyBorder="1" applyAlignment="1" applyProtection="1">
      <alignment horizontal="center"/>
    </xf>
    <xf numFmtId="0" fontId="0" fillId="0" borderId="5" xfId="0" applyBorder="1" applyAlignment="1" applyProtection="1">
      <alignment horizontal="left"/>
    </xf>
    <xf numFmtId="165" fontId="15" fillId="0" borderId="3" xfId="0" applyNumberFormat="1" applyFont="1" applyBorder="1" applyAlignment="1" applyProtection="1">
      <alignment horizontal="right"/>
    </xf>
    <xf numFmtId="165" fontId="15" fillId="0" borderId="4" xfId="0" applyNumberFormat="1" applyFont="1" applyBorder="1" applyAlignment="1" applyProtection="1">
      <alignment horizontal="right"/>
    </xf>
    <xf numFmtId="165" fontId="15" fillId="0" borderId="5" xfId="0" applyNumberFormat="1" applyFont="1" applyBorder="1" applyAlignment="1" applyProtection="1">
      <alignment horizontal="right"/>
    </xf>
    <xf numFmtId="1" fontId="15" fillId="5" borderId="11" xfId="0" quotePrefix="1" applyNumberFormat="1" applyFont="1" applyFill="1" applyBorder="1" applyAlignment="1" applyProtection="1">
      <alignment horizontal="center"/>
      <protection locked="0"/>
    </xf>
    <xf numFmtId="172" fontId="13" fillId="0" borderId="1" xfId="0" applyNumberFormat="1" applyFont="1" applyBorder="1" applyAlignment="1" applyProtection="1">
      <alignment horizontal="center" vertical="top" wrapText="1"/>
    </xf>
    <xf numFmtId="172" fontId="13" fillId="0" borderId="2" xfId="0" applyNumberFormat="1" applyFont="1" applyBorder="1" applyAlignment="1" applyProtection="1">
      <alignment horizontal="center" vertical="top" wrapText="1"/>
    </xf>
    <xf numFmtId="172" fontId="13" fillId="0" borderId="7" xfId="0" applyNumberFormat="1" applyFont="1" applyBorder="1" applyAlignment="1" applyProtection="1">
      <alignment horizontal="center" vertical="top" wrapText="1"/>
    </xf>
    <xf numFmtId="172" fontId="13" fillId="0" borderId="8" xfId="0" applyNumberFormat="1" applyFont="1" applyBorder="1" applyAlignment="1" applyProtection="1">
      <alignment horizontal="center" vertical="top" wrapText="1"/>
    </xf>
    <xf numFmtId="172" fontId="13" fillId="0" borderId="0" xfId="0" applyNumberFormat="1" applyFont="1" applyBorder="1" applyAlignment="1" applyProtection="1">
      <alignment horizontal="center" vertical="top" wrapText="1"/>
    </xf>
    <xf numFmtId="172" fontId="13" fillId="0" borderId="12" xfId="0" applyNumberFormat="1" applyFont="1" applyBorder="1" applyAlignment="1" applyProtection="1">
      <alignment horizontal="center" vertical="top" wrapText="1"/>
    </xf>
    <xf numFmtId="172" fontId="13" fillId="0" borderId="9" xfId="0" applyNumberFormat="1" applyFont="1" applyBorder="1" applyAlignment="1" applyProtection="1">
      <alignment horizontal="center" vertical="top" wrapText="1"/>
    </xf>
    <xf numFmtId="172" fontId="13" fillId="0" borderId="6" xfId="0" applyNumberFormat="1" applyFont="1" applyBorder="1" applyAlignment="1" applyProtection="1">
      <alignment horizontal="center" vertical="top" wrapText="1"/>
    </xf>
    <xf numFmtId="172" fontId="13" fillId="0" borderId="10" xfId="0" applyNumberFormat="1" applyFont="1" applyBorder="1" applyAlignment="1" applyProtection="1">
      <alignment horizontal="center" vertical="top" wrapText="1"/>
    </xf>
    <xf numFmtId="10" fontId="6" fillId="5" borderId="4" xfId="0" applyNumberFormat="1" applyFont="1" applyFill="1" applyBorder="1" applyAlignment="1" applyProtection="1">
      <alignment horizontal="right"/>
      <protection locked="0"/>
    </xf>
    <xf numFmtId="10" fontId="15" fillId="5" borderId="4" xfId="0" applyNumberFormat="1" applyFont="1" applyFill="1" applyBorder="1" applyAlignment="1" applyProtection="1">
      <alignment horizontal="right"/>
      <protection locked="0"/>
    </xf>
    <xf numFmtId="168" fontId="15" fillId="5" borderId="6" xfId="0" applyNumberFormat="1" applyFont="1" applyFill="1" applyBorder="1" applyAlignment="1" applyProtection="1">
      <alignment horizontal="right"/>
      <protection locked="0"/>
    </xf>
    <xf numFmtId="168" fontId="6" fillId="5" borderId="6" xfId="0" applyNumberFormat="1" applyFont="1" applyFill="1" applyBorder="1" applyAlignment="1" applyProtection="1">
      <alignment horizontal="right"/>
      <protection locked="0"/>
    </xf>
    <xf numFmtId="178" fontId="15" fillId="5" borderId="4" xfId="0" applyNumberFormat="1" applyFont="1" applyFill="1" applyBorder="1" applyAlignment="1" applyProtection="1">
      <alignment horizontal="right"/>
      <protection locked="0"/>
    </xf>
    <xf numFmtId="0" fontId="13" fillId="11" borderId="3" xfId="543" applyFont="1" applyFill="1" applyBorder="1" applyAlignment="1" applyProtection="1">
      <alignment horizontal="center"/>
    </xf>
    <xf numFmtId="0" fontId="13" fillId="11" borderId="4" xfId="543" applyFont="1" applyFill="1" applyBorder="1" applyAlignment="1" applyProtection="1">
      <alignment horizontal="center"/>
    </xf>
    <xf numFmtId="0" fontId="13" fillId="11" borderId="5" xfId="543" applyFont="1" applyFill="1" applyBorder="1" applyAlignment="1" applyProtection="1">
      <alignment horizontal="center"/>
    </xf>
    <xf numFmtId="0" fontId="26" fillId="0" borderId="0" xfId="543" applyNumberFormat="1" applyFont="1" applyFill="1" applyBorder="1" applyAlignment="1" applyProtection="1">
      <alignment horizontal="left" vertical="center" wrapText="1"/>
    </xf>
    <xf numFmtId="0" fontId="13" fillId="0" borderId="12" xfId="0" applyFont="1" applyBorder="1" applyAlignment="1" applyProtection="1">
      <alignment horizontal="center" wrapText="1"/>
    </xf>
    <xf numFmtId="0" fontId="13" fillId="0" borderId="10" xfId="0" applyFont="1" applyBorder="1" applyAlignment="1" applyProtection="1">
      <alignment horizontal="center" wrapText="1"/>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168" fontId="0" fillId="0" borderId="47" xfId="0" applyNumberFormat="1" applyFill="1" applyBorder="1" applyAlignment="1" applyProtection="1">
      <alignment horizontal="right"/>
    </xf>
    <xf numFmtId="168" fontId="0" fillId="0" borderId="45" xfId="0" applyNumberFormat="1" applyFill="1" applyBorder="1" applyAlignment="1" applyProtection="1">
      <alignment horizontal="right"/>
    </xf>
    <xf numFmtId="0" fontId="15" fillId="5" borderId="6" xfId="271" applyFont="1" applyFill="1" applyBorder="1" applyAlignment="1" applyProtection="1">
      <protection locked="0"/>
    </xf>
    <xf numFmtId="0" fontId="6" fillId="0" borderId="3" xfId="271" applyFont="1" applyBorder="1" applyAlignment="1" applyProtection="1">
      <alignment horizontal="left"/>
    </xf>
    <xf numFmtId="0" fontId="6" fillId="0" borderId="4" xfId="271" applyFont="1" applyBorder="1" applyAlignment="1" applyProtection="1">
      <alignment horizontal="left"/>
    </xf>
    <xf numFmtId="0" fontId="6" fillId="0" borderId="5" xfId="271" applyFont="1" applyBorder="1" applyAlignment="1" applyProtection="1">
      <alignment horizontal="left"/>
    </xf>
    <xf numFmtId="168" fontId="43" fillId="0" borderId="2" xfId="0" applyNumberFormat="1" applyFont="1" applyFill="1" applyBorder="1" applyAlignment="1" applyProtection="1">
      <alignment horizontal="left" vertical="top" wrapText="1"/>
    </xf>
    <xf numFmtId="168" fontId="43" fillId="0" borderId="0" xfId="0" applyNumberFormat="1" applyFont="1" applyFill="1" applyBorder="1" applyAlignment="1" applyProtection="1">
      <alignment horizontal="left" vertical="top" wrapText="1"/>
    </xf>
    <xf numFmtId="168" fontId="15" fillId="0" borderId="0" xfId="0" applyNumberFormat="1" applyFont="1" applyFill="1" applyBorder="1" applyAlignment="1" applyProtection="1">
      <alignment horizontal="right" vertical="top"/>
    </xf>
    <xf numFmtId="168" fontId="15" fillId="0" borderId="12" xfId="0" applyNumberFormat="1" applyFont="1" applyFill="1" applyBorder="1" applyAlignment="1" applyProtection="1">
      <alignment horizontal="right" vertical="top"/>
    </xf>
    <xf numFmtId="165" fontId="13" fillId="0" borderId="3" xfId="271" applyNumberFormat="1" applyFont="1" applyBorder="1" applyAlignment="1" applyProtection="1">
      <alignment horizontal="center"/>
    </xf>
    <xf numFmtId="0" fontId="13" fillId="0" borderId="4" xfId="271" applyFont="1" applyBorder="1" applyAlignment="1" applyProtection="1">
      <alignment horizontal="center"/>
    </xf>
    <xf numFmtId="0" fontId="13" fillId="0" borderId="5" xfId="271" applyFont="1" applyBorder="1" applyAlignment="1" applyProtection="1">
      <alignment horizontal="center"/>
    </xf>
    <xf numFmtId="0" fontId="14"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15" fillId="5" borderId="4" xfId="0" applyFont="1" applyFill="1" applyBorder="1" applyAlignment="1" applyProtection="1">
      <alignment horizontal="right"/>
      <protection locked="0"/>
    </xf>
    <xf numFmtId="10" fontId="15" fillId="0" borderId="11" xfId="0" applyNumberFormat="1" applyFont="1" applyFill="1" applyBorder="1" applyAlignment="1" applyProtection="1">
      <alignment horizontal="center"/>
    </xf>
    <xf numFmtId="3" fontId="0" fillId="0" borderId="6" xfId="0" applyNumberFormat="1" applyFill="1" applyBorder="1" applyAlignment="1" applyProtection="1">
      <alignment horizontal="right"/>
    </xf>
    <xf numFmtId="168" fontId="6" fillId="5" borderId="4" xfId="0" quotePrefix="1" applyNumberFormat="1" applyFont="1" applyFill="1" applyBorder="1" applyAlignment="1" applyProtection="1">
      <alignment horizontal="right"/>
      <protection locked="0"/>
    </xf>
    <xf numFmtId="0" fontId="6" fillId="5" borderId="6" xfId="0" applyFont="1" applyFill="1" applyBorder="1" applyAlignment="1" applyProtection="1">
      <alignment horizontal="left" vertical="top" wrapText="1"/>
      <protection locked="0"/>
    </xf>
    <xf numFmtId="0" fontId="14" fillId="5" borderId="6" xfId="0" applyFont="1" applyFill="1" applyBorder="1" applyAlignment="1" applyProtection="1">
      <alignment horizontal="left"/>
      <protection locked="0"/>
    </xf>
    <xf numFmtId="0" fontId="25" fillId="5" borderId="6" xfId="0" applyFont="1" applyFill="1" applyBorder="1" applyAlignment="1" applyProtection="1">
      <alignment horizontal="left"/>
      <protection locked="0"/>
    </xf>
    <xf numFmtId="0" fontId="6" fillId="0" borderId="9" xfId="543" applyFont="1" applyBorder="1" applyAlignment="1" applyProtection="1">
      <alignment horizontal="left" vertical="center" wrapText="1"/>
    </xf>
    <xf numFmtId="0" fontId="15" fillId="0" borderId="6" xfId="543" applyFont="1" applyBorder="1" applyAlignment="1" applyProtection="1">
      <alignment horizontal="left" vertical="center" wrapText="1"/>
    </xf>
    <xf numFmtId="0" fontId="15" fillId="0" borderId="10" xfId="543" applyFont="1" applyBorder="1" applyAlignment="1" applyProtection="1">
      <alignment horizontal="left" vertical="center" wrapText="1"/>
    </xf>
    <xf numFmtId="0" fontId="0" fillId="44" borderId="6" xfId="0" applyFill="1" applyBorder="1" applyAlignment="1" applyProtection="1">
      <alignment horizontal="center"/>
      <protection locked="0"/>
    </xf>
    <xf numFmtId="0" fontId="0" fillId="0" borderId="6" xfId="0" applyBorder="1" applyAlignment="1" applyProtection="1">
      <alignment horizontal="center"/>
      <protection locked="0"/>
    </xf>
    <xf numFmtId="0" fontId="6" fillId="0" borderId="8" xfId="543" applyFont="1" applyBorder="1" applyAlignment="1" applyProtection="1">
      <alignment horizontal="left" vertical="center" wrapText="1"/>
    </xf>
    <xf numFmtId="0" fontId="6" fillId="0" borderId="0" xfId="543" applyFont="1" applyBorder="1" applyAlignment="1" applyProtection="1">
      <alignment horizontal="left" vertical="center" wrapText="1"/>
    </xf>
    <xf numFmtId="0" fontId="6" fillId="0" borderId="12" xfId="543" applyFont="1" applyBorder="1" applyAlignment="1" applyProtection="1">
      <alignment horizontal="left" vertical="center" wrapText="1"/>
    </xf>
    <xf numFmtId="0" fontId="6" fillId="0" borderId="6" xfId="543" applyFont="1" applyBorder="1" applyAlignment="1" applyProtection="1">
      <alignment horizontal="left" vertical="center" wrapText="1"/>
    </xf>
    <xf numFmtId="0" fontId="6" fillId="0" borderId="10" xfId="543" applyFont="1" applyBorder="1" applyAlignment="1" applyProtection="1">
      <alignment horizontal="left" vertical="center" wrapText="1"/>
    </xf>
    <xf numFmtId="0" fontId="13" fillId="0" borderId="1" xfId="543" applyFont="1" applyBorder="1" applyAlignment="1" applyProtection="1">
      <alignment horizontal="left" vertical="top" wrapText="1"/>
    </xf>
    <xf numFmtId="0" fontId="13" fillId="0" borderId="2" xfId="543" applyFont="1" applyBorder="1" applyAlignment="1" applyProtection="1">
      <alignment horizontal="left" vertical="top" wrapText="1"/>
    </xf>
    <xf numFmtId="0" fontId="13" fillId="0" borderId="7" xfId="543" applyFont="1" applyBorder="1" applyAlignment="1" applyProtection="1">
      <alignment horizontal="left" vertical="top" wrapText="1"/>
    </xf>
    <xf numFmtId="0" fontId="13" fillId="0" borderId="8" xfId="543" applyFont="1" applyBorder="1" applyAlignment="1" applyProtection="1">
      <alignment horizontal="left" vertical="top" wrapText="1"/>
    </xf>
    <xf numFmtId="0" fontId="13" fillId="0" borderId="0" xfId="543" applyFont="1" applyBorder="1" applyAlignment="1" applyProtection="1">
      <alignment horizontal="left" vertical="top" wrapText="1"/>
    </xf>
    <xf numFmtId="0" fontId="13" fillId="0" borderId="12" xfId="543" applyFont="1" applyBorder="1" applyAlignment="1" applyProtection="1">
      <alignment horizontal="left" vertical="top" wrapText="1"/>
    </xf>
    <xf numFmtId="0" fontId="48" fillId="2" borderId="3" xfId="0" applyFont="1" applyFill="1" applyBorder="1" applyAlignment="1" applyProtection="1">
      <alignment horizontal="center" vertical="top"/>
    </xf>
    <xf numFmtId="0" fontId="48" fillId="2" borderId="4" xfId="0" applyFont="1" applyFill="1" applyBorder="1" applyAlignment="1" applyProtection="1">
      <alignment horizontal="center" vertical="top"/>
    </xf>
    <xf numFmtId="0" fontId="48" fillId="2" borderId="5" xfId="0" applyFont="1" applyFill="1" applyBorder="1" applyAlignment="1" applyProtection="1">
      <alignment horizontal="center" vertical="top"/>
    </xf>
    <xf numFmtId="0" fontId="15" fillId="0" borderId="6" xfId="0" applyFont="1" applyBorder="1" applyAlignment="1" applyProtection="1">
      <alignment vertical="top" wrapText="1"/>
    </xf>
    <xf numFmtId="177" fontId="15" fillId="5" borderId="6" xfId="0" applyNumberFormat="1" applyFont="1" applyFill="1" applyBorder="1" applyAlignment="1" applyProtection="1">
      <alignment horizontal="left" vertical="top" wrapText="1"/>
      <protection locked="0"/>
    </xf>
    <xf numFmtId="0" fontId="15" fillId="0" borderId="2" xfId="0" applyFont="1" applyBorder="1" applyAlignment="1" applyProtection="1">
      <alignment vertical="top" wrapText="1"/>
    </xf>
    <xf numFmtId="0" fontId="15" fillId="5" borderId="6" xfId="0" applyFont="1" applyFill="1" applyBorder="1" applyAlignment="1" applyProtection="1">
      <alignment horizontal="left" vertical="top" wrapText="1"/>
      <protection locked="0"/>
    </xf>
    <xf numFmtId="0" fontId="43" fillId="0" borderId="0" xfId="0" applyFont="1" applyBorder="1" applyAlignment="1" applyProtection="1">
      <alignment vertical="top" wrapText="1"/>
    </xf>
    <xf numFmtId="0" fontId="15" fillId="0" borderId="2" xfId="0" applyFont="1" applyBorder="1" applyAlignment="1" applyProtection="1">
      <alignment horizontal="left" vertical="top" wrapText="1"/>
    </xf>
    <xf numFmtId="0" fontId="15" fillId="0" borderId="2" xfId="0" applyFont="1" applyBorder="1" applyAlignment="1">
      <alignment horizontal="left" vertical="top" wrapText="1"/>
    </xf>
    <xf numFmtId="0" fontId="44" fillId="0" borderId="0" xfId="0" applyFont="1" applyBorder="1" applyAlignment="1" applyProtection="1">
      <alignment vertical="top" wrapText="1"/>
    </xf>
    <xf numFmtId="0" fontId="0" fillId="0" borderId="0" xfId="0" applyAlignment="1">
      <alignment vertical="top" wrapText="1"/>
    </xf>
    <xf numFmtId="0" fontId="15" fillId="0" borderId="0" xfId="0" applyFont="1" applyBorder="1" applyAlignment="1" applyProtection="1">
      <alignment vertical="top" wrapText="1"/>
    </xf>
    <xf numFmtId="0" fontId="15" fillId="0" borderId="6" xfId="0" applyFont="1" applyFill="1" applyBorder="1" applyAlignment="1" applyProtection="1">
      <alignment horizontal="right" vertical="top" wrapText="1"/>
    </xf>
    <xf numFmtId="0" fontId="15" fillId="0" borderId="6" xfId="0" applyFont="1" applyFill="1" applyBorder="1" applyAlignment="1">
      <alignment vertical="top" wrapText="1"/>
    </xf>
    <xf numFmtId="0" fontId="44" fillId="0" borderId="0" xfId="570" applyFont="1" applyFill="1" applyBorder="1" applyAlignment="1" applyProtection="1">
      <alignment vertical="top" wrapText="1"/>
    </xf>
    <xf numFmtId="0" fontId="6" fillId="0" borderId="0" xfId="570" applyFill="1" applyBorder="1" applyAlignment="1">
      <alignment vertical="top" wrapText="1"/>
    </xf>
    <xf numFmtId="0" fontId="6" fillId="0" borderId="0" xfId="570" applyFont="1" applyFill="1" applyBorder="1" applyAlignment="1" applyProtection="1">
      <alignment horizontal="right" vertical="top" wrapText="1"/>
    </xf>
    <xf numFmtId="0" fontId="6" fillId="0" borderId="0" xfId="570" applyFont="1" applyFill="1" applyBorder="1" applyAlignment="1">
      <alignment vertical="top" wrapText="1"/>
    </xf>
    <xf numFmtId="0" fontId="6" fillId="0" borderId="0" xfId="570" applyFont="1" applyFill="1" applyBorder="1" applyAlignment="1" applyProtection="1">
      <alignment horizontal="left" vertical="top" wrapText="1"/>
    </xf>
    <xf numFmtId="0" fontId="6" fillId="0" borderId="0" xfId="570" applyFont="1" applyFill="1" applyBorder="1" applyAlignment="1">
      <alignment horizontal="left" vertical="top" wrapText="1"/>
    </xf>
    <xf numFmtId="0" fontId="12" fillId="3" borderId="3" xfId="0" applyFont="1" applyFill="1" applyBorder="1" applyAlignment="1" applyProtection="1">
      <alignment horizontal="left" vertical="top"/>
    </xf>
    <xf numFmtId="0" fontId="12" fillId="3" borderId="4" xfId="0" applyFont="1" applyFill="1" applyBorder="1" applyAlignment="1" applyProtection="1">
      <alignment horizontal="left" vertical="top"/>
    </xf>
    <xf numFmtId="0" fontId="12" fillId="3" borderId="5" xfId="0" applyFont="1" applyFill="1" applyBorder="1" applyAlignment="1" applyProtection="1">
      <alignment horizontal="left" vertical="top"/>
    </xf>
    <xf numFmtId="168" fontId="6" fillId="0" borderId="11" xfId="570" applyNumberFormat="1" applyFill="1" applyBorder="1" applyAlignment="1"/>
    <xf numFmtId="168" fontId="6" fillId="0" borderId="3" xfId="570" applyNumberFormat="1" applyFill="1" applyBorder="1" applyAlignment="1"/>
    <xf numFmtId="168" fontId="6" fillId="0" borderId="4" xfId="570" applyNumberFormat="1" applyFill="1" applyBorder="1" applyAlignment="1"/>
    <xf numFmtId="168" fontId="6" fillId="0" borderId="5" xfId="570" applyNumberFormat="1" applyFill="1" applyBorder="1" applyAlignment="1"/>
    <xf numFmtId="168" fontId="6" fillId="0" borderId="11" xfId="570" applyNumberFormat="1" applyFill="1" applyBorder="1" applyAlignment="1">
      <alignment wrapText="1"/>
    </xf>
    <xf numFmtId="168" fontId="6" fillId="0" borderId="11" xfId="570" applyNumberFormat="1" applyFill="1" applyBorder="1" applyAlignment="1">
      <alignment horizontal="right"/>
    </xf>
    <xf numFmtId="9" fontId="6" fillId="0" borderId="15" xfId="570" applyNumberFormat="1" applyFill="1" applyBorder="1" applyAlignment="1" applyProtection="1">
      <alignment horizontal="center"/>
    </xf>
    <xf numFmtId="168" fontId="6" fillId="0" borderId="11" xfId="570" applyNumberFormat="1" applyFill="1" applyBorder="1" applyAlignment="1" applyProtection="1">
      <alignment horizontal="center"/>
    </xf>
    <xf numFmtId="0" fontId="6" fillId="0" borderId="11" xfId="570" applyBorder="1" applyAlignment="1">
      <alignment horizontal="center"/>
    </xf>
    <xf numFmtId="176" fontId="6" fillId="5" borderId="3" xfId="570" applyNumberFormat="1" applyFill="1" applyBorder="1" applyAlignment="1" applyProtection="1">
      <alignment horizontal="right"/>
      <protection locked="0"/>
    </xf>
    <xf numFmtId="176" fontId="6" fillId="5" borderId="4" xfId="570" applyNumberFormat="1" applyFill="1" applyBorder="1" applyAlignment="1" applyProtection="1">
      <alignment horizontal="right"/>
      <protection locked="0"/>
    </xf>
    <xf numFmtId="176" fontId="6" fillId="5" borderId="5" xfId="570" applyNumberFormat="1" applyFill="1" applyBorder="1" applyAlignment="1" applyProtection="1">
      <alignment horizontal="right"/>
      <protection locked="0"/>
    </xf>
    <xf numFmtId="0" fontId="97" fillId="0" borderId="0" xfId="0" applyFont="1" applyFill="1" applyBorder="1" applyAlignment="1">
      <alignment horizontal="left" vertical="top" wrapText="1"/>
    </xf>
    <xf numFmtId="168" fontId="6" fillId="0" borderId="5" xfId="570" applyNumberFormat="1" applyFont="1" applyFill="1" applyBorder="1" applyAlignment="1" applyProtection="1">
      <alignment horizontal="center"/>
    </xf>
    <xf numFmtId="168" fontId="6" fillId="0" borderId="11" xfId="570" applyNumberFormat="1" applyFont="1" applyFill="1" applyBorder="1" applyAlignment="1" applyProtection="1">
      <alignment horizontal="center"/>
    </xf>
    <xf numFmtId="0" fontId="13" fillId="0" borderId="3" xfId="570" applyFont="1" applyBorder="1" applyAlignment="1">
      <alignment horizontal="right"/>
    </xf>
    <xf numFmtId="0" fontId="13" fillId="0" borderId="4" xfId="570" applyFont="1" applyBorder="1" applyAlignment="1">
      <alignment horizontal="right"/>
    </xf>
    <xf numFmtId="0" fontId="13" fillId="0" borderId="5" xfId="570" applyFont="1" applyBorder="1" applyAlignment="1">
      <alignment horizontal="right"/>
    </xf>
    <xf numFmtId="0" fontId="13" fillId="0" borderId="6" xfId="570" applyFont="1" applyBorder="1" applyAlignment="1">
      <alignment horizontal="center"/>
    </xf>
    <xf numFmtId="168" fontId="6" fillId="0" borderId="3" xfId="570" applyNumberFormat="1" applyFill="1" applyBorder="1" applyAlignment="1" applyProtection="1">
      <alignment horizontal="center"/>
    </xf>
    <xf numFmtId="0" fontId="6" fillId="0" borderId="4" xfId="570" applyBorder="1" applyAlignment="1">
      <alignment horizontal="center"/>
    </xf>
    <xf numFmtId="0" fontId="6" fillId="0" borderId="5" xfId="570" applyBorder="1" applyAlignment="1">
      <alignment horizontal="center"/>
    </xf>
    <xf numFmtId="0" fontId="43" fillId="0" borderId="0" xfId="271" applyFont="1" applyAlignment="1" applyProtection="1">
      <alignment horizontal="left" vertical="top" wrapText="1"/>
    </xf>
    <xf numFmtId="0" fontId="97" fillId="0" borderId="0" xfId="570" applyFont="1" applyBorder="1" applyAlignment="1">
      <alignment horizontal="left" wrapText="1"/>
    </xf>
    <xf numFmtId="168" fontId="6" fillId="0" borderId="3" xfId="570" applyNumberFormat="1" applyFill="1" applyBorder="1" applyAlignment="1">
      <alignment horizontal="right"/>
    </xf>
    <xf numFmtId="168" fontId="6" fillId="0" borderId="4" xfId="570" applyNumberFormat="1" applyFill="1" applyBorder="1" applyAlignment="1">
      <alignment horizontal="right"/>
    </xf>
    <xf numFmtId="168" fontId="6" fillId="0" borderId="5" xfId="570" applyNumberFormat="1" applyFill="1" applyBorder="1" applyAlignment="1">
      <alignment horizontal="right"/>
    </xf>
    <xf numFmtId="168" fontId="6" fillId="0" borderId="3" xfId="570" applyNumberFormat="1" applyBorder="1" applyAlignment="1" applyProtection="1">
      <alignment horizontal="right"/>
      <protection locked="0"/>
    </xf>
    <xf numFmtId="168" fontId="6" fillId="0" borderId="4" xfId="570" applyNumberFormat="1" applyBorder="1" applyAlignment="1" applyProtection="1">
      <alignment horizontal="right"/>
      <protection locked="0"/>
    </xf>
    <xf numFmtId="168" fontId="6" fillId="0" borderId="5" xfId="570" applyNumberFormat="1" applyBorder="1" applyAlignment="1" applyProtection="1">
      <alignment horizontal="right"/>
      <protection locked="0"/>
    </xf>
    <xf numFmtId="0" fontId="13" fillId="0" borderId="16" xfId="271" applyFont="1" applyFill="1" applyBorder="1" applyAlignment="1" applyProtection="1">
      <alignment horizontal="center"/>
    </xf>
    <xf numFmtId="168" fontId="6" fillId="0" borderId="3" xfId="570" applyNumberFormat="1" applyFill="1" applyBorder="1" applyAlignment="1">
      <alignment horizontal="center"/>
    </xf>
    <xf numFmtId="168" fontId="6" fillId="0" borderId="4" xfId="570" applyNumberFormat="1" applyFill="1" applyBorder="1" applyAlignment="1">
      <alignment horizontal="center"/>
    </xf>
    <xf numFmtId="168" fontId="6" fillId="0" borderId="5" xfId="570" applyNumberFormat="1" applyFill="1" applyBorder="1" applyAlignment="1">
      <alignment horizontal="center"/>
    </xf>
    <xf numFmtId="0" fontId="13" fillId="0" borderId="11" xfId="570" applyFont="1" applyBorder="1" applyAlignment="1">
      <alignment horizontal="center" wrapText="1"/>
    </xf>
    <xf numFmtId="0" fontId="13" fillId="0" borderId="11" xfId="570" applyFont="1" applyBorder="1" applyAlignment="1">
      <alignment horizontal="center"/>
    </xf>
    <xf numFmtId="168" fontId="6" fillId="0" borderId="11" xfId="570" applyNumberFormat="1" applyFill="1" applyBorder="1" applyAlignment="1">
      <alignment horizontal="center"/>
    </xf>
    <xf numFmtId="10" fontId="6" fillId="0" borderId="11" xfId="570" applyNumberFormat="1" applyFill="1" applyBorder="1" applyAlignment="1" applyProtection="1">
      <alignment horizontal="center"/>
      <protection locked="0"/>
    </xf>
    <xf numFmtId="0" fontId="43" fillId="0" borderId="0" xfId="570" applyFont="1" applyBorder="1" applyAlignment="1">
      <alignment horizontal="left"/>
    </xf>
    <xf numFmtId="168" fontId="6" fillId="2" borderId="3" xfId="570" applyNumberFormat="1" applyFill="1" applyBorder="1" applyAlignment="1" applyProtection="1">
      <alignment horizontal="center"/>
    </xf>
    <xf numFmtId="168" fontId="6" fillId="2" borderId="4" xfId="570" applyNumberFormat="1" applyFill="1" applyBorder="1" applyAlignment="1" applyProtection="1">
      <alignment horizontal="center"/>
    </xf>
    <xf numFmtId="168" fontId="6" fillId="2" borderId="5" xfId="570" applyNumberFormat="1" applyFill="1" applyBorder="1" applyAlignment="1" applyProtection="1">
      <alignment horizontal="center"/>
    </xf>
    <xf numFmtId="9" fontId="6" fillId="0" borderId="5" xfId="570" applyNumberFormat="1" applyFill="1" applyBorder="1" applyAlignment="1" applyProtection="1">
      <alignment horizontal="center"/>
    </xf>
    <xf numFmtId="9" fontId="6" fillId="0" borderId="11" xfId="570" applyNumberFormat="1" applyFill="1" applyBorder="1" applyAlignment="1" applyProtection="1">
      <alignment horizontal="center"/>
    </xf>
    <xf numFmtId="9" fontId="6" fillId="0" borderId="9" xfId="570" applyNumberFormat="1" applyFill="1" applyBorder="1" applyAlignment="1">
      <alignment horizontal="center" vertical="center"/>
    </xf>
    <xf numFmtId="9" fontId="6" fillId="0" borderId="6" xfId="570" applyNumberFormat="1" applyFill="1" applyBorder="1" applyAlignment="1">
      <alignment horizontal="center" vertical="center"/>
    </xf>
    <xf numFmtId="9" fontId="6" fillId="0" borderId="10" xfId="570" applyNumberFormat="1" applyFill="1" applyBorder="1" applyAlignment="1">
      <alignment horizontal="center" vertical="center"/>
    </xf>
    <xf numFmtId="168" fontId="6" fillId="0" borderId="5" xfId="570" applyNumberFormat="1" applyFont="1" applyFill="1" applyBorder="1" applyAlignment="1">
      <alignment horizontal="center"/>
    </xf>
    <xf numFmtId="168" fontId="6" fillId="0" borderId="11" xfId="570" applyNumberFormat="1" applyFont="1" applyFill="1" applyBorder="1" applyAlignment="1">
      <alignment horizontal="center"/>
    </xf>
    <xf numFmtId="5" fontId="6" fillId="0" borderId="5" xfId="570" applyNumberFormat="1" applyFill="1" applyBorder="1" applyAlignment="1">
      <alignment horizontal="center"/>
    </xf>
    <xf numFmtId="5" fontId="6" fillId="0" borderId="11" xfId="570" applyNumberFormat="1" applyFill="1" applyBorder="1" applyAlignment="1">
      <alignment horizontal="center"/>
    </xf>
    <xf numFmtId="5" fontId="6" fillId="0" borderId="3" xfId="570" applyNumberFormat="1" applyFill="1" applyBorder="1" applyAlignment="1">
      <alignment horizontal="center"/>
    </xf>
    <xf numFmtId="5" fontId="6" fillId="0" borderId="4" xfId="570" applyNumberFormat="1" applyFill="1" applyBorder="1" applyAlignment="1">
      <alignment horizontal="center"/>
    </xf>
    <xf numFmtId="168" fontId="6" fillId="5" borderId="5" xfId="570" applyNumberFormat="1" applyFill="1" applyBorder="1" applyAlignment="1" applyProtection="1">
      <alignment horizontal="center"/>
      <protection locked="0"/>
    </xf>
    <xf numFmtId="168" fontId="6" fillId="5" borderId="11" xfId="570" applyNumberFormat="1" applyFill="1" applyBorder="1" applyAlignment="1" applyProtection="1">
      <alignment horizontal="center"/>
      <protection locked="0"/>
    </xf>
    <xf numFmtId="168" fontId="6" fillId="5" borderId="10" xfId="570" applyNumberFormat="1" applyFill="1" applyBorder="1" applyAlignment="1" applyProtection="1">
      <alignment horizontal="center"/>
      <protection locked="0"/>
    </xf>
    <xf numFmtId="168" fontId="6" fillId="5" borderId="13" xfId="570" applyNumberFormat="1" applyFill="1" applyBorder="1" applyAlignment="1" applyProtection="1">
      <alignment horizontal="center"/>
      <protection locked="0"/>
    </xf>
    <xf numFmtId="0" fontId="12" fillId="3" borderId="2" xfId="570" applyFont="1" applyFill="1" applyBorder="1" applyAlignment="1">
      <alignment horizontal="center" vertical="center"/>
    </xf>
    <xf numFmtId="0" fontId="12" fillId="3" borderId="16" xfId="570" applyFont="1" applyFill="1" applyBorder="1" applyAlignment="1">
      <alignment horizontal="center" vertical="center"/>
    </xf>
    <xf numFmtId="168" fontId="6" fillId="0" borderId="7" xfId="570" applyNumberFormat="1" applyFill="1" applyBorder="1" applyAlignment="1">
      <alignment horizontal="center"/>
    </xf>
    <xf numFmtId="168" fontId="6" fillId="0" borderId="15" xfId="570" applyNumberFormat="1" applyFill="1" applyBorder="1" applyAlignment="1">
      <alignment horizontal="center"/>
    </xf>
    <xf numFmtId="0" fontId="14" fillId="5" borderId="4" xfId="570" applyFont="1" applyFill="1" applyBorder="1" applyAlignment="1" applyProtection="1">
      <alignment horizontal="left"/>
      <protection locked="0"/>
    </xf>
    <xf numFmtId="0" fontId="14" fillId="5" borderId="5" xfId="570" applyFont="1" applyFill="1" applyBorder="1" applyAlignment="1" applyProtection="1">
      <alignment horizontal="left"/>
      <protection locked="0"/>
    </xf>
    <xf numFmtId="0" fontId="13" fillId="0" borderId="3" xfId="570" applyFont="1" applyFill="1" applyBorder="1" applyAlignment="1">
      <alignment horizontal="left"/>
    </xf>
    <xf numFmtId="0" fontId="13" fillId="0" borderId="4" xfId="570" applyFont="1" applyFill="1" applyBorder="1" applyAlignment="1">
      <alignment horizontal="left"/>
    </xf>
    <xf numFmtId="0" fontId="13" fillId="0" borderId="5" xfId="570" applyFont="1" applyFill="1" applyBorder="1" applyAlignment="1">
      <alignment horizontal="left"/>
    </xf>
    <xf numFmtId="0" fontId="14" fillId="0" borderId="4" xfId="570" applyFont="1" applyBorder="1" applyAlignment="1">
      <alignment horizontal="left"/>
    </xf>
    <xf numFmtId="0" fontId="14" fillId="0" borderId="5" xfId="570" applyFont="1" applyBorder="1" applyAlignment="1">
      <alignment horizontal="left"/>
    </xf>
    <xf numFmtId="179" fontId="13" fillId="0" borderId="11" xfId="570" applyNumberFormat="1" applyFont="1" applyFill="1" applyBorder="1" applyAlignment="1" applyProtection="1">
      <alignment horizontal="center" wrapText="1"/>
    </xf>
    <xf numFmtId="164" fontId="13" fillId="0" borderId="11" xfId="570" applyNumberFormat="1" applyFont="1" applyFill="1" applyBorder="1" applyAlignment="1" applyProtection="1">
      <alignment horizontal="center" wrapText="1"/>
    </xf>
    <xf numFmtId="0" fontId="13" fillId="0" borderId="3" xfId="570" applyFont="1" applyFill="1" applyBorder="1" applyAlignment="1">
      <alignment horizontal="right"/>
    </xf>
    <xf numFmtId="0" fontId="13" fillId="0" borderId="4" xfId="570" applyFont="1" applyFill="1" applyBorder="1" applyAlignment="1">
      <alignment horizontal="right"/>
    </xf>
    <xf numFmtId="0" fontId="13" fillId="0" borderId="5" xfId="570" applyFont="1" applyFill="1" applyBorder="1" applyAlignment="1">
      <alignment horizontal="right"/>
    </xf>
    <xf numFmtId="0" fontId="43" fillId="0" borderId="2" xfId="570" applyNumberFormat="1" applyFont="1" applyBorder="1" applyAlignment="1">
      <alignment horizontal="left" vertical="top"/>
    </xf>
    <xf numFmtId="0" fontId="6" fillId="0" borderId="3" xfId="570" applyFont="1" applyBorder="1" applyAlignment="1">
      <alignment horizontal="right"/>
    </xf>
    <xf numFmtId="0" fontId="6" fillId="0" borderId="4" xfId="570" applyFont="1" applyBorder="1" applyAlignment="1">
      <alignment horizontal="right"/>
    </xf>
    <xf numFmtId="0" fontId="6" fillId="0" borderId="5" xfId="570" applyFont="1" applyBorder="1" applyAlignment="1">
      <alignment horizontal="right"/>
    </xf>
    <xf numFmtId="0" fontId="14" fillId="0" borderId="3" xfId="570" applyFont="1" applyBorder="1" applyAlignment="1">
      <alignment horizontal="right"/>
    </xf>
    <xf numFmtId="0" fontId="14" fillId="0" borderId="4" xfId="570" applyFont="1" applyBorder="1" applyAlignment="1">
      <alignment horizontal="right"/>
    </xf>
    <xf numFmtId="0" fontId="14" fillId="0" borderId="5" xfId="570" applyFont="1" applyBorder="1" applyAlignment="1">
      <alignment horizontal="right"/>
    </xf>
    <xf numFmtId="168" fontId="6" fillId="0" borderId="3" xfId="570" applyNumberFormat="1" applyBorder="1" applyAlignment="1">
      <alignment horizontal="center"/>
    </xf>
    <xf numFmtId="168" fontId="6" fillId="0" borderId="4" xfId="570" applyNumberFormat="1" applyBorder="1" applyAlignment="1">
      <alignment horizontal="center"/>
    </xf>
    <xf numFmtId="168" fontId="6" fillId="0" borderId="5" xfId="570" applyNumberFormat="1" applyBorder="1" applyAlignment="1">
      <alignment horizontal="center"/>
    </xf>
    <xf numFmtId="3" fontId="15" fillId="0" borderId="0" xfId="0" applyNumberFormat="1" applyFont="1" applyAlignment="1">
      <alignment horizontal="left" vertical="top" wrapText="1"/>
    </xf>
    <xf numFmtId="0" fontId="11" fillId="0" borderId="6" xfId="271" applyFont="1" applyBorder="1" applyAlignment="1" applyProtection="1">
      <alignment horizontal="center"/>
    </xf>
  </cellXfs>
  <cellStyles count="4495">
    <cellStyle name="20% - Accent1" xfId="1" builtinId="30" customBuiltin="1"/>
    <cellStyle name="20% - Accent1 2" xfId="2"/>
    <cellStyle name="20% - Accent1 2 2" xfId="3"/>
    <cellStyle name="20% - Accent1 2 2 2" xfId="4"/>
    <cellStyle name="20% - Accent1 2 2 2 2" xfId="574"/>
    <cellStyle name="20% - Accent1 2 2 2 2 2" xfId="2845"/>
    <cellStyle name="20% - Accent1 2 2 2 3" xfId="1027"/>
    <cellStyle name="20% - Accent1 2 2 2 3 2" xfId="3258"/>
    <cellStyle name="20% - Accent1 2 2 2 4" xfId="1441"/>
    <cellStyle name="20% - Accent1 2 2 2 4 2" xfId="3671"/>
    <cellStyle name="20% - Accent1 2 2 2 5" xfId="1855"/>
    <cellStyle name="20% - Accent1 2 2 2 5 2" xfId="4084"/>
    <cellStyle name="20% - Accent1 2 2 2 6" xfId="2268"/>
    <cellStyle name="20% - Accent1 2 2 3" xfId="573"/>
    <cellStyle name="20% - Accent1 2 2 3 2" xfId="2844"/>
    <cellStyle name="20% - Accent1 2 2 4" xfId="1026"/>
    <cellStyle name="20% - Accent1 2 2 4 2" xfId="3257"/>
    <cellStyle name="20% - Accent1 2 2 5" xfId="1440"/>
    <cellStyle name="20% - Accent1 2 2 5 2" xfId="3670"/>
    <cellStyle name="20% - Accent1 2 2 6" xfId="1854"/>
    <cellStyle name="20% - Accent1 2 2 6 2" xfId="4083"/>
    <cellStyle name="20% - Accent1 2 2 7" xfId="2267"/>
    <cellStyle name="20% - Accent1 2 3" xfId="5"/>
    <cellStyle name="20% - Accent1 2 3 2" xfId="575"/>
    <cellStyle name="20% - Accent1 2 3 2 2" xfId="2846"/>
    <cellStyle name="20% - Accent1 2 3 3" xfId="1028"/>
    <cellStyle name="20% - Accent1 2 3 3 2" xfId="3259"/>
    <cellStyle name="20% - Accent1 2 3 4" xfId="1442"/>
    <cellStyle name="20% - Accent1 2 3 4 2" xfId="3672"/>
    <cellStyle name="20% - Accent1 2 3 5" xfId="1856"/>
    <cellStyle name="20% - Accent1 2 3 5 2" xfId="4085"/>
    <cellStyle name="20% - Accent1 2 3 6" xfId="2269"/>
    <cellStyle name="20% - Accent1 2 4" xfId="572"/>
    <cellStyle name="20% - Accent1 2 4 2" xfId="2843"/>
    <cellStyle name="20% - Accent1 2 5" xfId="1025"/>
    <cellStyle name="20% - Accent1 2 5 2" xfId="3256"/>
    <cellStyle name="20% - Accent1 2 6" xfId="1439"/>
    <cellStyle name="20% - Accent1 2 6 2" xfId="3669"/>
    <cellStyle name="20% - Accent1 2 7" xfId="1853"/>
    <cellStyle name="20% - Accent1 2 7 2" xfId="4082"/>
    <cellStyle name="20% - Accent1 2 8" xfId="2266"/>
    <cellStyle name="20% - Accent1 3" xfId="6"/>
    <cellStyle name="20% - Accent1 3 2" xfId="7"/>
    <cellStyle name="20% - Accent1 3 2 2" xfId="577"/>
    <cellStyle name="20% - Accent1 3 2 2 2" xfId="2848"/>
    <cellStyle name="20% - Accent1 3 2 3" xfId="1030"/>
    <cellStyle name="20% - Accent1 3 2 3 2" xfId="3261"/>
    <cellStyle name="20% - Accent1 3 2 4" xfId="1444"/>
    <cellStyle name="20% - Accent1 3 2 4 2" xfId="3674"/>
    <cellStyle name="20% - Accent1 3 2 5" xfId="1858"/>
    <cellStyle name="20% - Accent1 3 2 5 2" xfId="4087"/>
    <cellStyle name="20% - Accent1 3 2 6" xfId="2271"/>
    <cellStyle name="20% - Accent1 3 3" xfId="576"/>
    <cellStyle name="20% - Accent1 3 3 2" xfId="2847"/>
    <cellStyle name="20% - Accent1 3 4" xfId="1029"/>
    <cellStyle name="20% - Accent1 3 4 2" xfId="3260"/>
    <cellStyle name="20% - Accent1 3 5" xfId="1443"/>
    <cellStyle name="20% - Accent1 3 5 2" xfId="3673"/>
    <cellStyle name="20% - Accent1 3 6" xfId="1857"/>
    <cellStyle name="20% - Accent1 3 6 2" xfId="4086"/>
    <cellStyle name="20% - Accent1 3 7" xfId="2270"/>
    <cellStyle name="20% - Accent1 4" xfId="8"/>
    <cellStyle name="20% - Accent1 4 2" xfId="578"/>
    <cellStyle name="20% - Accent1 4 2 2" xfId="2849"/>
    <cellStyle name="20% - Accent1 4 3" xfId="1031"/>
    <cellStyle name="20% - Accent1 4 3 2" xfId="3262"/>
    <cellStyle name="20% - Accent1 4 4" xfId="1445"/>
    <cellStyle name="20% - Accent1 4 4 2" xfId="3675"/>
    <cellStyle name="20% - Accent1 4 5" xfId="1859"/>
    <cellStyle name="20% - Accent1 4 5 2" xfId="4088"/>
    <cellStyle name="20% - Accent1 4 6" xfId="2272"/>
    <cellStyle name="20% - Accent1 5" xfId="571"/>
    <cellStyle name="20% - Accent1 5 2" xfId="2842"/>
    <cellStyle name="20% - Accent1 6" xfId="1024"/>
    <cellStyle name="20% - Accent1 6 2" xfId="3255"/>
    <cellStyle name="20% - Accent1 7" xfId="1438"/>
    <cellStyle name="20% - Accent1 7 2" xfId="3668"/>
    <cellStyle name="20% - Accent1 8" xfId="1852"/>
    <cellStyle name="20% - Accent1 8 2" xfId="4081"/>
    <cellStyle name="20% - Accent1 9" xfId="2265"/>
    <cellStyle name="20% - Accent2" xfId="9" builtinId="34" customBuiltin="1"/>
    <cellStyle name="20% - Accent2 2" xfId="10"/>
    <cellStyle name="20% - Accent2 2 2" xfId="11"/>
    <cellStyle name="20% - Accent2 2 2 2" xfId="12"/>
    <cellStyle name="20% - Accent2 2 2 2 2" xfId="582"/>
    <cellStyle name="20% - Accent2 2 2 2 2 2" xfId="2853"/>
    <cellStyle name="20% - Accent2 2 2 2 3" xfId="1035"/>
    <cellStyle name="20% - Accent2 2 2 2 3 2" xfId="3266"/>
    <cellStyle name="20% - Accent2 2 2 2 4" xfId="1449"/>
    <cellStyle name="20% - Accent2 2 2 2 4 2" xfId="3679"/>
    <cellStyle name="20% - Accent2 2 2 2 5" xfId="1863"/>
    <cellStyle name="20% - Accent2 2 2 2 5 2" xfId="4092"/>
    <cellStyle name="20% - Accent2 2 2 2 6" xfId="2276"/>
    <cellStyle name="20% - Accent2 2 2 3" xfId="581"/>
    <cellStyle name="20% - Accent2 2 2 3 2" xfId="2852"/>
    <cellStyle name="20% - Accent2 2 2 4" xfId="1034"/>
    <cellStyle name="20% - Accent2 2 2 4 2" xfId="3265"/>
    <cellStyle name="20% - Accent2 2 2 5" xfId="1448"/>
    <cellStyle name="20% - Accent2 2 2 5 2" xfId="3678"/>
    <cellStyle name="20% - Accent2 2 2 6" xfId="1862"/>
    <cellStyle name="20% - Accent2 2 2 6 2" xfId="4091"/>
    <cellStyle name="20% - Accent2 2 2 7" xfId="2275"/>
    <cellStyle name="20% - Accent2 2 3" xfId="13"/>
    <cellStyle name="20% - Accent2 2 3 2" xfId="583"/>
    <cellStyle name="20% - Accent2 2 3 2 2" xfId="2854"/>
    <cellStyle name="20% - Accent2 2 3 3" xfId="1036"/>
    <cellStyle name="20% - Accent2 2 3 3 2" xfId="3267"/>
    <cellStyle name="20% - Accent2 2 3 4" xfId="1450"/>
    <cellStyle name="20% - Accent2 2 3 4 2" xfId="3680"/>
    <cellStyle name="20% - Accent2 2 3 5" xfId="1864"/>
    <cellStyle name="20% - Accent2 2 3 5 2" xfId="4093"/>
    <cellStyle name="20% - Accent2 2 3 6" xfId="2277"/>
    <cellStyle name="20% - Accent2 2 4" xfId="580"/>
    <cellStyle name="20% - Accent2 2 4 2" xfId="2851"/>
    <cellStyle name="20% - Accent2 2 5" xfId="1033"/>
    <cellStyle name="20% - Accent2 2 5 2" xfId="3264"/>
    <cellStyle name="20% - Accent2 2 6" xfId="1447"/>
    <cellStyle name="20% - Accent2 2 6 2" xfId="3677"/>
    <cellStyle name="20% - Accent2 2 7" xfId="1861"/>
    <cellStyle name="20% - Accent2 2 7 2" xfId="4090"/>
    <cellStyle name="20% - Accent2 2 8" xfId="2274"/>
    <cellStyle name="20% - Accent2 3" xfId="14"/>
    <cellStyle name="20% - Accent2 3 2" xfId="15"/>
    <cellStyle name="20% - Accent2 3 2 2" xfId="585"/>
    <cellStyle name="20% - Accent2 3 2 2 2" xfId="2856"/>
    <cellStyle name="20% - Accent2 3 2 3" xfId="1038"/>
    <cellStyle name="20% - Accent2 3 2 3 2" xfId="3269"/>
    <cellStyle name="20% - Accent2 3 2 4" xfId="1452"/>
    <cellStyle name="20% - Accent2 3 2 4 2" xfId="3682"/>
    <cellStyle name="20% - Accent2 3 2 5" xfId="1866"/>
    <cellStyle name="20% - Accent2 3 2 5 2" xfId="4095"/>
    <cellStyle name="20% - Accent2 3 2 6" xfId="2279"/>
    <cellStyle name="20% - Accent2 3 3" xfId="584"/>
    <cellStyle name="20% - Accent2 3 3 2" xfId="2855"/>
    <cellStyle name="20% - Accent2 3 4" xfId="1037"/>
    <cellStyle name="20% - Accent2 3 4 2" xfId="3268"/>
    <cellStyle name="20% - Accent2 3 5" xfId="1451"/>
    <cellStyle name="20% - Accent2 3 5 2" xfId="3681"/>
    <cellStyle name="20% - Accent2 3 6" xfId="1865"/>
    <cellStyle name="20% - Accent2 3 6 2" xfId="4094"/>
    <cellStyle name="20% - Accent2 3 7" xfId="2278"/>
    <cellStyle name="20% - Accent2 4" xfId="16"/>
    <cellStyle name="20% - Accent2 4 2" xfId="586"/>
    <cellStyle name="20% - Accent2 4 2 2" xfId="2857"/>
    <cellStyle name="20% - Accent2 4 3" xfId="1039"/>
    <cellStyle name="20% - Accent2 4 3 2" xfId="3270"/>
    <cellStyle name="20% - Accent2 4 4" xfId="1453"/>
    <cellStyle name="20% - Accent2 4 4 2" xfId="3683"/>
    <cellStyle name="20% - Accent2 4 5" xfId="1867"/>
    <cellStyle name="20% - Accent2 4 5 2" xfId="4096"/>
    <cellStyle name="20% - Accent2 4 6" xfId="2280"/>
    <cellStyle name="20% - Accent2 5" xfId="579"/>
    <cellStyle name="20% - Accent2 5 2" xfId="2850"/>
    <cellStyle name="20% - Accent2 6" xfId="1032"/>
    <cellStyle name="20% - Accent2 6 2" xfId="3263"/>
    <cellStyle name="20% - Accent2 7" xfId="1446"/>
    <cellStyle name="20% - Accent2 7 2" xfId="3676"/>
    <cellStyle name="20% - Accent2 8" xfId="1860"/>
    <cellStyle name="20% - Accent2 8 2" xfId="4089"/>
    <cellStyle name="20% - Accent2 9" xfId="2273"/>
    <cellStyle name="20% - Accent3" xfId="17" builtinId="38" customBuiltin="1"/>
    <cellStyle name="20% - Accent3 2" xfId="18"/>
    <cellStyle name="20% - Accent3 2 2" xfId="19"/>
    <cellStyle name="20% - Accent3 2 2 2" xfId="20"/>
    <cellStyle name="20% - Accent3 2 2 2 2" xfId="590"/>
    <cellStyle name="20% - Accent3 2 2 2 2 2" xfId="2861"/>
    <cellStyle name="20% - Accent3 2 2 2 3" xfId="1043"/>
    <cellStyle name="20% - Accent3 2 2 2 3 2" xfId="3274"/>
    <cellStyle name="20% - Accent3 2 2 2 4" xfId="1457"/>
    <cellStyle name="20% - Accent3 2 2 2 4 2" xfId="3687"/>
    <cellStyle name="20% - Accent3 2 2 2 5" xfId="1871"/>
    <cellStyle name="20% - Accent3 2 2 2 5 2" xfId="4100"/>
    <cellStyle name="20% - Accent3 2 2 2 6" xfId="2284"/>
    <cellStyle name="20% - Accent3 2 2 3" xfId="589"/>
    <cellStyle name="20% - Accent3 2 2 3 2" xfId="2860"/>
    <cellStyle name="20% - Accent3 2 2 4" xfId="1042"/>
    <cellStyle name="20% - Accent3 2 2 4 2" xfId="3273"/>
    <cellStyle name="20% - Accent3 2 2 5" xfId="1456"/>
    <cellStyle name="20% - Accent3 2 2 5 2" xfId="3686"/>
    <cellStyle name="20% - Accent3 2 2 6" xfId="1870"/>
    <cellStyle name="20% - Accent3 2 2 6 2" xfId="4099"/>
    <cellStyle name="20% - Accent3 2 2 7" xfId="2283"/>
    <cellStyle name="20% - Accent3 2 3" xfId="21"/>
    <cellStyle name="20% - Accent3 2 3 2" xfId="591"/>
    <cellStyle name="20% - Accent3 2 3 2 2" xfId="2862"/>
    <cellStyle name="20% - Accent3 2 3 3" xfId="1044"/>
    <cellStyle name="20% - Accent3 2 3 3 2" xfId="3275"/>
    <cellStyle name="20% - Accent3 2 3 4" xfId="1458"/>
    <cellStyle name="20% - Accent3 2 3 4 2" xfId="3688"/>
    <cellStyle name="20% - Accent3 2 3 5" xfId="1872"/>
    <cellStyle name="20% - Accent3 2 3 5 2" xfId="4101"/>
    <cellStyle name="20% - Accent3 2 3 6" xfId="2285"/>
    <cellStyle name="20% - Accent3 2 4" xfId="588"/>
    <cellStyle name="20% - Accent3 2 4 2" xfId="2859"/>
    <cellStyle name="20% - Accent3 2 5" xfId="1041"/>
    <cellStyle name="20% - Accent3 2 5 2" xfId="3272"/>
    <cellStyle name="20% - Accent3 2 6" xfId="1455"/>
    <cellStyle name="20% - Accent3 2 6 2" xfId="3685"/>
    <cellStyle name="20% - Accent3 2 7" xfId="1869"/>
    <cellStyle name="20% - Accent3 2 7 2" xfId="4098"/>
    <cellStyle name="20% - Accent3 2 8" xfId="2282"/>
    <cellStyle name="20% - Accent3 3" xfId="22"/>
    <cellStyle name="20% - Accent3 3 2" xfId="23"/>
    <cellStyle name="20% - Accent3 3 2 2" xfId="593"/>
    <cellStyle name="20% - Accent3 3 2 2 2" xfId="2864"/>
    <cellStyle name="20% - Accent3 3 2 3" xfId="1046"/>
    <cellStyle name="20% - Accent3 3 2 3 2" xfId="3277"/>
    <cellStyle name="20% - Accent3 3 2 4" xfId="1460"/>
    <cellStyle name="20% - Accent3 3 2 4 2" xfId="3690"/>
    <cellStyle name="20% - Accent3 3 2 5" xfId="1874"/>
    <cellStyle name="20% - Accent3 3 2 5 2" xfId="4103"/>
    <cellStyle name="20% - Accent3 3 2 6" xfId="2287"/>
    <cellStyle name="20% - Accent3 3 3" xfId="592"/>
    <cellStyle name="20% - Accent3 3 3 2" xfId="2863"/>
    <cellStyle name="20% - Accent3 3 4" xfId="1045"/>
    <cellStyle name="20% - Accent3 3 4 2" xfId="3276"/>
    <cellStyle name="20% - Accent3 3 5" xfId="1459"/>
    <cellStyle name="20% - Accent3 3 5 2" xfId="3689"/>
    <cellStyle name="20% - Accent3 3 6" xfId="1873"/>
    <cellStyle name="20% - Accent3 3 6 2" xfId="4102"/>
    <cellStyle name="20% - Accent3 3 7" xfId="2286"/>
    <cellStyle name="20% - Accent3 4" xfId="24"/>
    <cellStyle name="20% - Accent3 4 2" xfId="594"/>
    <cellStyle name="20% - Accent3 4 2 2" xfId="2865"/>
    <cellStyle name="20% - Accent3 4 3" xfId="1047"/>
    <cellStyle name="20% - Accent3 4 3 2" xfId="3278"/>
    <cellStyle name="20% - Accent3 4 4" xfId="1461"/>
    <cellStyle name="20% - Accent3 4 4 2" xfId="3691"/>
    <cellStyle name="20% - Accent3 4 5" xfId="1875"/>
    <cellStyle name="20% - Accent3 4 5 2" xfId="4104"/>
    <cellStyle name="20% - Accent3 4 6" xfId="2288"/>
    <cellStyle name="20% - Accent3 5" xfId="587"/>
    <cellStyle name="20% - Accent3 5 2" xfId="2858"/>
    <cellStyle name="20% - Accent3 6" xfId="1040"/>
    <cellStyle name="20% - Accent3 6 2" xfId="3271"/>
    <cellStyle name="20% - Accent3 7" xfId="1454"/>
    <cellStyle name="20% - Accent3 7 2" xfId="3684"/>
    <cellStyle name="20% - Accent3 8" xfId="1868"/>
    <cellStyle name="20% - Accent3 8 2" xfId="4097"/>
    <cellStyle name="20% - Accent3 9" xfId="2281"/>
    <cellStyle name="20% - Accent4" xfId="25" builtinId="42" customBuiltin="1"/>
    <cellStyle name="20% - Accent4 2" xfId="26"/>
    <cellStyle name="20% - Accent4 2 2" xfId="27"/>
    <cellStyle name="20% - Accent4 2 2 2" xfId="28"/>
    <cellStyle name="20% - Accent4 2 2 2 2" xfId="598"/>
    <cellStyle name="20% - Accent4 2 2 2 2 2" xfId="2869"/>
    <cellStyle name="20% - Accent4 2 2 2 3" xfId="1051"/>
    <cellStyle name="20% - Accent4 2 2 2 3 2" xfId="3282"/>
    <cellStyle name="20% - Accent4 2 2 2 4" xfId="1465"/>
    <cellStyle name="20% - Accent4 2 2 2 4 2" xfId="3695"/>
    <cellStyle name="20% - Accent4 2 2 2 5" xfId="1879"/>
    <cellStyle name="20% - Accent4 2 2 2 5 2" xfId="4108"/>
    <cellStyle name="20% - Accent4 2 2 2 6" xfId="2292"/>
    <cellStyle name="20% - Accent4 2 2 3" xfId="597"/>
    <cellStyle name="20% - Accent4 2 2 3 2" xfId="2868"/>
    <cellStyle name="20% - Accent4 2 2 4" xfId="1050"/>
    <cellStyle name="20% - Accent4 2 2 4 2" xfId="3281"/>
    <cellStyle name="20% - Accent4 2 2 5" xfId="1464"/>
    <cellStyle name="20% - Accent4 2 2 5 2" xfId="3694"/>
    <cellStyle name="20% - Accent4 2 2 6" xfId="1878"/>
    <cellStyle name="20% - Accent4 2 2 6 2" xfId="4107"/>
    <cellStyle name="20% - Accent4 2 2 7" xfId="2291"/>
    <cellStyle name="20% - Accent4 2 3" xfId="29"/>
    <cellStyle name="20% - Accent4 2 3 2" xfId="599"/>
    <cellStyle name="20% - Accent4 2 3 2 2" xfId="2870"/>
    <cellStyle name="20% - Accent4 2 3 3" xfId="1052"/>
    <cellStyle name="20% - Accent4 2 3 3 2" xfId="3283"/>
    <cellStyle name="20% - Accent4 2 3 4" xfId="1466"/>
    <cellStyle name="20% - Accent4 2 3 4 2" xfId="3696"/>
    <cellStyle name="20% - Accent4 2 3 5" xfId="1880"/>
    <cellStyle name="20% - Accent4 2 3 5 2" xfId="4109"/>
    <cellStyle name="20% - Accent4 2 3 6" xfId="2293"/>
    <cellStyle name="20% - Accent4 2 4" xfId="596"/>
    <cellStyle name="20% - Accent4 2 4 2" xfId="2867"/>
    <cellStyle name="20% - Accent4 2 5" xfId="1049"/>
    <cellStyle name="20% - Accent4 2 5 2" xfId="3280"/>
    <cellStyle name="20% - Accent4 2 6" xfId="1463"/>
    <cellStyle name="20% - Accent4 2 6 2" xfId="3693"/>
    <cellStyle name="20% - Accent4 2 7" xfId="1877"/>
    <cellStyle name="20% - Accent4 2 7 2" xfId="4106"/>
    <cellStyle name="20% - Accent4 2 8" xfId="2290"/>
    <cellStyle name="20% - Accent4 3" xfId="30"/>
    <cellStyle name="20% - Accent4 3 2" xfId="31"/>
    <cellStyle name="20% - Accent4 3 2 2" xfId="601"/>
    <cellStyle name="20% - Accent4 3 2 2 2" xfId="2872"/>
    <cellStyle name="20% - Accent4 3 2 3" xfId="1054"/>
    <cellStyle name="20% - Accent4 3 2 3 2" xfId="3285"/>
    <cellStyle name="20% - Accent4 3 2 4" xfId="1468"/>
    <cellStyle name="20% - Accent4 3 2 4 2" xfId="3698"/>
    <cellStyle name="20% - Accent4 3 2 5" xfId="1882"/>
    <cellStyle name="20% - Accent4 3 2 5 2" xfId="4111"/>
    <cellStyle name="20% - Accent4 3 2 6" xfId="2295"/>
    <cellStyle name="20% - Accent4 3 3" xfId="600"/>
    <cellStyle name="20% - Accent4 3 3 2" xfId="2871"/>
    <cellStyle name="20% - Accent4 3 4" xfId="1053"/>
    <cellStyle name="20% - Accent4 3 4 2" xfId="3284"/>
    <cellStyle name="20% - Accent4 3 5" xfId="1467"/>
    <cellStyle name="20% - Accent4 3 5 2" xfId="3697"/>
    <cellStyle name="20% - Accent4 3 6" xfId="1881"/>
    <cellStyle name="20% - Accent4 3 6 2" xfId="4110"/>
    <cellStyle name="20% - Accent4 3 7" xfId="2294"/>
    <cellStyle name="20% - Accent4 4" xfId="32"/>
    <cellStyle name="20% - Accent4 4 2" xfId="602"/>
    <cellStyle name="20% - Accent4 4 2 2" xfId="2873"/>
    <cellStyle name="20% - Accent4 4 3" xfId="1055"/>
    <cellStyle name="20% - Accent4 4 3 2" xfId="3286"/>
    <cellStyle name="20% - Accent4 4 4" xfId="1469"/>
    <cellStyle name="20% - Accent4 4 4 2" xfId="3699"/>
    <cellStyle name="20% - Accent4 4 5" xfId="1883"/>
    <cellStyle name="20% - Accent4 4 5 2" xfId="4112"/>
    <cellStyle name="20% - Accent4 4 6" xfId="2296"/>
    <cellStyle name="20% - Accent4 5" xfId="595"/>
    <cellStyle name="20% - Accent4 5 2" xfId="2866"/>
    <cellStyle name="20% - Accent4 6" xfId="1048"/>
    <cellStyle name="20% - Accent4 6 2" xfId="3279"/>
    <cellStyle name="20% - Accent4 7" xfId="1462"/>
    <cellStyle name="20% - Accent4 7 2" xfId="3692"/>
    <cellStyle name="20% - Accent4 8" xfId="1876"/>
    <cellStyle name="20% - Accent4 8 2" xfId="4105"/>
    <cellStyle name="20% - Accent4 9" xfId="2289"/>
    <cellStyle name="20% - Accent5" xfId="33" builtinId="46" customBuiltin="1"/>
    <cellStyle name="20% - Accent5 2" xfId="34"/>
    <cellStyle name="20% - Accent5 2 2" xfId="35"/>
    <cellStyle name="20% - Accent5 2 2 2" xfId="36"/>
    <cellStyle name="20% - Accent5 2 2 2 2" xfId="606"/>
    <cellStyle name="20% - Accent5 2 2 2 2 2" xfId="2877"/>
    <cellStyle name="20% - Accent5 2 2 2 3" xfId="1059"/>
    <cellStyle name="20% - Accent5 2 2 2 3 2" xfId="3290"/>
    <cellStyle name="20% - Accent5 2 2 2 4" xfId="1473"/>
    <cellStyle name="20% - Accent5 2 2 2 4 2" xfId="3703"/>
    <cellStyle name="20% - Accent5 2 2 2 5" xfId="1887"/>
    <cellStyle name="20% - Accent5 2 2 2 5 2" xfId="4116"/>
    <cellStyle name="20% - Accent5 2 2 2 6" xfId="2300"/>
    <cellStyle name="20% - Accent5 2 2 3" xfId="605"/>
    <cellStyle name="20% - Accent5 2 2 3 2" xfId="2876"/>
    <cellStyle name="20% - Accent5 2 2 4" xfId="1058"/>
    <cellStyle name="20% - Accent5 2 2 4 2" xfId="3289"/>
    <cellStyle name="20% - Accent5 2 2 5" xfId="1472"/>
    <cellStyle name="20% - Accent5 2 2 5 2" xfId="3702"/>
    <cellStyle name="20% - Accent5 2 2 6" xfId="1886"/>
    <cellStyle name="20% - Accent5 2 2 6 2" xfId="4115"/>
    <cellStyle name="20% - Accent5 2 2 7" xfId="2299"/>
    <cellStyle name="20% - Accent5 2 3" xfId="37"/>
    <cellStyle name="20% - Accent5 2 3 2" xfId="607"/>
    <cellStyle name="20% - Accent5 2 3 2 2" xfId="2878"/>
    <cellStyle name="20% - Accent5 2 3 3" xfId="1060"/>
    <cellStyle name="20% - Accent5 2 3 3 2" xfId="3291"/>
    <cellStyle name="20% - Accent5 2 3 4" xfId="1474"/>
    <cellStyle name="20% - Accent5 2 3 4 2" xfId="3704"/>
    <cellStyle name="20% - Accent5 2 3 5" xfId="1888"/>
    <cellStyle name="20% - Accent5 2 3 5 2" xfId="4117"/>
    <cellStyle name="20% - Accent5 2 3 6" xfId="2301"/>
    <cellStyle name="20% - Accent5 2 4" xfId="604"/>
    <cellStyle name="20% - Accent5 2 4 2" xfId="2875"/>
    <cellStyle name="20% - Accent5 2 5" xfId="1057"/>
    <cellStyle name="20% - Accent5 2 5 2" xfId="3288"/>
    <cellStyle name="20% - Accent5 2 6" xfId="1471"/>
    <cellStyle name="20% - Accent5 2 6 2" xfId="3701"/>
    <cellStyle name="20% - Accent5 2 7" xfId="1885"/>
    <cellStyle name="20% - Accent5 2 7 2" xfId="4114"/>
    <cellStyle name="20% - Accent5 2 8" xfId="2298"/>
    <cellStyle name="20% - Accent5 3" xfId="38"/>
    <cellStyle name="20% - Accent5 3 2" xfId="39"/>
    <cellStyle name="20% - Accent5 3 2 2" xfId="609"/>
    <cellStyle name="20% - Accent5 3 2 2 2" xfId="2880"/>
    <cellStyle name="20% - Accent5 3 2 3" xfId="1062"/>
    <cellStyle name="20% - Accent5 3 2 3 2" xfId="3293"/>
    <cellStyle name="20% - Accent5 3 2 4" xfId="1476"/>
    <cellStyle name="20% - Accent5 3 2 4 2" xfId="3706"/>
    <cellStyle name="20% - Accent5 3 2 5" xfId="1890"/>
    <cellStyle name="20% - Accent5 3 2 5 2" xfId="4119"/>
    <cellStyle name="20% - Accent5 3 2 6" xfId="2303"/>
    <cellStyle name="20% - Accent5 3 3" xfId="608"/>
    <cellStyle name="20% - Accent5 3 3 2" xfId="2879"/>
    <cellStyle name="20% - Accent5 3 4" xfId="1061"/>
    <cellStyle name="20% - Accent5 3 4 2" xfId="3292"/>
    <cellStyle name="20% - Accent5 3 5" xfId="1475"/>
    <cellStyle name="20% - Accent5 3 5 2" xfId="3705"/>
    <cellStyle name="20% - Accent5 3 6" xfId="1889"/>
    <cellStyle name="20% - Accent5 3 6 2" xfId="4118"/>
    <cellStyle name="20% - Accent5 3 7" xfId="2302"/>
    <cellStyle name="20% - Accent5 4" xfId="40"/>
    <cellStyle name="20% - Accent5 4 2" xfId="610"/>
    <cellStyle name="20% - Accent5 4 2 2" xfId="2881"/>
    <cellStyle name="20% - Accent5 4 3" xfId="1063"/>
    <cellStyle name="20% - Accent5 4 3 2" xfId="3294"/>
    <cellStyle name="20% - Accent5 4 4" xfId="1477"/>
    <cellStyle name="20% - Accent5 4 4 2" xfId="3707"/>
    <cellStyle name="20% - Accent5 4 5" xfId="1891"/>
    <cellStyle name="20% - Accent5 4 5 2" xfId="4120"/>
    <cellStyle name="20% - Accent5 4 6" xfId="2304"/>
    <cellStyle name="20% - Accent5 5" xfId="603"/>
    <cellStyle name="20% - Accent5 5 2" xfId="2874"/>
    <cellStyle name="20% - Accent5 6" xfId="1056"/>
    <cellStyle name="20% - Accent5 6 2" xfId="3287"/>
    <cellStyle name="20% - Accent5 7" xfId="1470"/>
    <cellStyle name="20% - Accent5 7 2" xfId="3700"/>
    <cellStyle name="20% - Accent5 8" xfId="1884"/>
    <cellStyle name="20% - Accent5 8 2" xfId="4113"/>
    <cellStyle name="20% - Accent5 9" xfId="2297"/>
    <cellStyle name="20% - Accent6" xfId="41" builtinId="50" customBuiltin="1"/>
    <cellStyle name="20% - Accent6 2" xfId="42"/>
    <cellStyle name="20% - Accent6 2 2" xfId="43"/>
    <cellStyle name="20% - Accent6 2 2 2" xfId="44"/>
    <cellStyle name="20% - Accent6 2 2 2 2" xfId="614"/>
    <cellStyle name="20% - Accent6 2 2 2 2 2" xfId="2885"/>
    <cellStyle name="20% - Accent6 2 2 2 3" xfId="1067"/>
    <cellStyle name="20% - Accent6 2 2 2 3 2" xfId="3298"/>
    <cellStyle name="20% - Accent6 2 2 2 4" xfId="1481"/>
    <cellStyle name="20% - Accent6 2 2 2 4 2" xfId="3711"/>
    <cellStyle name="20% - Accent6 2 2 2 5" xfId="1895"/>
    <cellStyle name="20% - Accent6 2 2 2 5 2" xfId="4124"/>
    <cellStyle name="20% - Accent6 2 2 2 6" xfId="2308"/>
    <cellStyle name="20% - Accent6 2 2 3" xfId="613"/>
    <cellStyle name="20% - Accent6 2 2 3 2" xfId="2884"/>
    <cellStyle name="20% - Accent6 2 2 4" xfId="1066"/>
    <cellStyle name="20% - Accent6 2 2 4 2" xfId="3297"/>
    <cellStyle name="20% - Accent6 2 2 5" xfId="1480"/>
    <cellStyle name="20% - Accent6 2 2 5 2" xfId="3710"/>
    <cellStyle name="20% - Accent6 2 2 6" xfId="1894"/>
    <cellStyle name="20% - Accent6 2 2 6 2" xfId="4123"/>
    <cellStyle name="20% - Accent6 2 2 7" xfId="2307"/>
    <cellStyle name="20% - Accent6 2 3" xfId="45"/>
    <cellStyle name="20% - Accent6 2 3 2" xfId="615"/>
    <cellStyle name="20% - Accent6 2 3 2 2" xfId="2886"/>
    <cellStyle name="20% - Accent6 2 3 3" xfId="1068"/>
    <cellStyle name="20% - Accent6 2 3 3 2" xfId="3299"/>
    <cellStyle name="20% - Accent6 2 3 4" xfId="1482"/>
    <cellStyle name="20% - Accent6 2 3 4 2" xfId="3712"/>
    <cellStyle name="20% - Accent6 2 3 5" xfId="1896"/>
    <cellStyle name="20% - Accent6 2 3 5 2" xfId="4125"/>
    <cellStyle name="20% - Accent6 2 3 6" xfId="2309"/>
    <cellStyle name="20% - Accent6 2 4" xfId="612"/>
    <cellStyle name="20% - Accent6 2 4 2" xfId="2883"/>
    <cellStyle name="20% - Accent6 2 5" xfId="1065"/>
    <cellStyle name="20% - Accent6 2 5 2" xfId="3296"/>
    <cellStyle name="20% - Accent6 2 6" xfId="1479"/>
    <cellStyle name="20% - Accent6 2 6 2" xfId="3709"/>
    <cellStyle name="20% - Accent6 2 7" xfId="1893"/>
    <cellStyle name="20% - Accent6 2 7 2" xfId="4122"/>
    <cellStyle name="20% - Accent6 2 8" xfId="2306"/>
    <cellStyle name="20% - Accent6 3" xfId="46"/>
    <cellStyle name="20% - Accent6 3 2" xfId="47"/>
    <cellStyle name="20% - Accent6 3 2 2" xfId="617"/>
    <cellStyle name="20% - Accent6 3 2 2 2" xfId="2888"/>
    <cellStyle name="20% - Accent6 3 2 3" xfId="1070"/>
    <cellStyle name="20% - Accent6 3 2 3 2" xfId="3301"/>
    <cellStyle name="20% - Accent6 3 2 4" xfId="1484"/>
    <cellStyle name="20% - Accent6 3 2 4 2" xfId="3714"/>
    <cellStyle name="20% - Accent6 3 2 5" xfId="1898"/>
    <cellStyle name="20% - Accent6 3 2 5 2" xfId="4127"/>
    <cellStyle name="20% - Accent6 3 2 6" xfId="2311"/>
    <cellStyle name="20% - Accent6 3 3" xfId="616"/>
    <cellStyle name="20% - Accent6 3 3 2" xfId="2887"/>
    <cellStyle name="20% - Accent6 3 4" xfId="1069"/>
    <cellStyle name="20% - Accent6 3 4 2" xfId="3300"/>
    <cellStyle name="20% - Accent6 3 5" xfId="1483"/>
    <cellStyle name="20% - Accent6 3 5 2" xfId="3713"/>
    <cellStyle name="20% - Accent6 3 6" xfId="1897"/>
    <cellStyle name="20% - Accent6 3 6 2" xfId="4126"/>
    <cellStyle name="20% - Accent6 3 7" xfId="2310"/>
    <cellStyle name="20% - Accent6 4" xfId="48"/>
    <cellStyle name="20% - Accent6 4 2" xfId="618"/>
    <cellStyle name="20% - Accent6 4 2 2" xfId="2889"/>
    <cellStyle name="20% - Accent6 4 3" xfId="1071"/>
    <cellStyle name="20% - Accent6 4 3 2" xfId="3302"/>
    <cellStyle name="20% - Accent6 4 4" xfId="1485"/>
    <cellStyle name="20% - Accent6 4 4 2" xfId="3715"/>
    <cellStyle name="20% - Accent6 4 5" xfId="1899"/>
    <cellStyle name="20% - Accent6 4 5 2" xfId="4128"/>
    <cellStyle name="20% - Accent6 4 6" xfId="2312"/>
    <cellStyle name="20% - Accent6 5" xfId="611"/>
    <cellStyle name="20% - Accent6 5 2" xfId="2882"/>
    <cellStyle name="20% - Accent6 6" xfId="1064"/>
    <cellStyle name="20% - Accent6 6 2" xfId="3295"/>
    <cellStyle name="20% - Accent6 7" xfId="1478"/>
    <cellStyle name="20% - Accent6 7 2" xfId="3708"/>
    <cellStyle name="20% - Accent6 8" xfId="1892"/>
    <cellStyle name="20% - Accent6 8 2" xfId="4121"/>
    <cellStyle name="20% - Accent6 9" xfId="2305"/>
    <cellStyle name="40% - Accent1" xfId="49" builtinId="31" customBuiltin="1"/>
    <cellStyle name="40% - Accent1 2" xfId="50"/>
    <cellStyle name="40% - Accent1 2 2" xfId="51"/>
    <cellStyle name="40% - Accent1 2 2 2" xfId="52"/>
    <cellStyle name="40% - Accent1 2 2 2 2" xfId="622"/>
    <cellStyle name="40% - Accent1 2 2 2 2 2" xfId="2893"/>
    <cellStyle name="40% - Accent1 2 2 2 3" xfId="1075"/>
    <cellStyle name="40% - Accent1 2 2 2 3 2" xfId="3306"/>
    <cellStyle name="40% - Accent1 2 2 2 4" xfId="1489"/>
    <cellStyle name="40% - Accent1 2 2 2 4 2" xfId="3719"/>
    <cellStyle name="40% - Accent1 2 2 2 5" xfId="1903"/>
    <cellStyle name="40% - Accent1 2 2 2 5 2" xfId="4132"/>
    <cellStyle name="40% - Accent1 2 2 2 6" xfId="2316"/>
    <cellStyle name="40% - Accent1 2 2 3" xfId="621"/>
    <cellStyle name="40% - Accent1 2 2 3 2" xfId="2892"/>
    <cellStyle name="40% - Accent1 2 2 4" xfId="1074"/>
    <cellStyle name="40% - Accent1 2 2 4 2" xfId="3305"/>
    <cellStyle name="40% - Accent1 2 2 5" xfId="1488"/>
    <cellStyle name="40% - Accent1 2 2 5 2" xfId="3718"/>
    <cellStyle name="40% - Accent1 2 2 6" xfId="1902"/>
    <cellStyle name="40% - Accent1 2 2 6 2" xfId="4131"/>
    <cellStyle name="40% - Accent1 2 2 7" xfId="2315"/>
    <cellStyle name="40% - Accent1 2 3" xfId="53"/>
    <cellStyle name="40% - Accent1 2 3 2" xfId="623"/>
    <cellStyle name="40% - Accent1 2 3 2 2" xfId="2894"/>
    <cellStyle name="40% - Accent1 2 3 3" xfId="1076"/>
    <cellStyle name="40% - Accent1 2 3 3 2" xfId="3307"/>
    <cellStyle name="40% - Accent1 2 3 4" xfId="1490"/>
    <cellStyle name="40% - Accent1 2 3 4 2" xfId="3720"/>
    <cellStyle name="40% - Accent1 2 3 5" xfId="1904"/>
    <cellStyle name="40% - Accent1 2 3 5 2" xfId="4133"/>
    <cellStyle name="40% - Accent1 2 3 6" xfId="2317"/>
    <cellStyle name="40% - Accent1 2 4" xfId="620"/>
    <cellStyle name="40% - Accent1 2 4 2" xfId="2891"/>
    <cellStyle name="40% - Accent1 2 5" xfId="1073"/>
    <cellStyle name="40% - Accent1 2 5 2" xfId="3304"/>
    <cellStyle name="40% - Accent1 2 6" xfId="1487"/>
    <cellStyle name="40% - Accent1 2 6 2" xfId="3717"/>
    <cellStyle name="40% - Accent1 2 7" xfId="1901"/>
    <cellStyle name="40% - Accent1 2 7 2" xfId="4130"/>
    <cellStyle name="40% - Accent1 2 8" xfId="2314"/>
    <cellStyle name="40% - Accent1 3" xfId="54"/>
    <cellStyle name="40% - Accent1 3 2" xfId="55"/>
    <cellStyle name="40% - Accent1 3 2 2" xfId="625"/>
    <cellStyle name="40% - Accent1 3 2 2 2" xfId="2896"/>
    <cellStyle name="40% - Accent1 3 2 3" xfId="1078"/>
    <cellStyle name="40% - Accent1 3 2 3 2" xfId="3309"/>
    <cellStyle name="40% - Accent1 3 2 4" xfId="1492"/>
    <cellStyle name="40% - Accent1 3 2 4 2" xfId="3722"/>
    <cellStyle name="40% - Accent1 3 2 5" xfId="1906"/>
    <cellStyle name="40% - Accent1 3 2 5 2" xfId="4135"/>
    <cellStyle name="40% - Accent1 3 2 6" xfId="2319"/>
    <cellStyle name="40% - Accent1 3 3" xfId="624"/>
    <cellStyle name="40% - Accent1 3 3 2" xfId="2895"/>
    <cellStyle name="40% - Accent1 3 4" xfId="1077"/>
    <cellStyle name="40% - Accent1 3 4 2" xfId="3308"/>
    <cellStyle name="40% - Accent1 3 5" xfId="1491"/>
    <cellStyle name="40% - Accent1 3 5 2" xfId="3721"/>
    <cellStyle name="40% - Accent1 3 6" xfId="1905"/>
    <cellStyle name="40% - Accent1 3 6 2" xfId="4134"/>
    <cellStyle name="40% - Accent1 3 7" xfId="2318"/>
    <cellStyle name="40% - Accent1 4" xfId="56"/>
    <cellStyle name="40% - Accent1 4 2" xfId="626"/>
    <cellStyle name="40% - Accent1 4 2 2" xfId="2897"/>
    <cellStyle name="40% - Accent1 4 3" xfId="1079"/>
    <cellStyle name="40% - Accent1 4 3 2" xfId="3310"/>
    <cellStyle name="40% - Accent1 4 4" xfId="1493"/>
    <cellStyle name="40% - Accent1 4 4 2" xfId="3723"/>
    <cellStyle name="40% - Accent1 4 5" xfId="1907"/>
    <cellStyle name="40% - Accent1 4 5 2" xfId="4136"/>
    <cellStyle name="40% - Accent1 4 6" xfId="2320"/>
    <cellStyle name="40% - Accent1 5" xfId="619"/>
    <cellStyle name="40% - Accent1 5 2" xfId="2890"/>
    <cellStyle name="40% - Accent1 6" xfId="1072"/>
    <cellStyle name="40% - Accent1 6 2" xfId="3303"/>
    <cellStyle name="40% - Accent1 7" xfId="1486"/>
    <cellStyle name="40% - Accent1 7 2" xfId="3716"/>
    <cellStyle name="40% - Accent1 8" xfId="1900"/>
    <cellStyle name="40% - Accent1 8 2" xfId="4129"/>
    <cellStyle name="40% - Accent1 9" xfId="2313"/>
    <cellStyle name="40% - Accent2" xfId="57" builtinId="35" customBuiltin="1"/>
    <cellStyle name="40% - Accent2 2" xfId="58"/>
    <cellStyle name="40% - Accent2 2 2" xfId="59"/>
    <cellStyle name="40% - Accent2 2 2 2" xfId="60"/>
    <cellStyle name="40% - Accent2 2 2 2 2" xfId="630"/>
    <cellStyle name="40% - Accent2 2 2 2 2 2" xfId="2901"/>
    <cellStyle name="40% - Accent2 2 2 2 3" xfId="1083"/>
    <cellStyle name="40% - Accent2 2 2 2 3 2" xfId="3314"/>
    <cellStyle name="40% - Accent2 2 2 2 4" xfId="1497"/>
    <cellStyle name="40% - Accent2 2 2 2 4 2" xfId="3727"/>
    <cellStyle name="40% - Accent2 2 2 2 5" xfId="1911"/>
    <cellStyle name="40% - Accent2 2 2 2 5 2" xfId="4140"/>
    <cellStyle name="40% - Accent2 2 2 2 6" xfId="2324"/>
    <cellStyle name="40% - Accent2 2 2 3" xfId="629"/>
    <cellStyle name="40% - Accent2 2 2 3 2" xfId="2900"/>
    <cellStyle name="40% - Accent2 2 2 4" xfId="1082"/>
    <cellStyle name="40% - Accent2 2 2 4 2" xfId="3313"/>
    <cellStyle name="40% - Accent2 2 2 5" xfId="1496"/>
    <cellStyle name="40% - Accent2 2 2 5 2" xfId="3726"/>
    <cellStyle name="40% - Accent2 2 2 6" xfId="1910"/>
    <cellStyle name="40% - Accent2 2 2 6 2" xfId="4139"/>
    <cellStyle name="40% - Accent2 2 2 7" xfId="2323"/>
    <cellStyle name="40% - Accent2 2 3" xfId="61"/>
    <cellStyle name="40% - Accent2 2 3 2" xfId="631"/>
    <cellStyle name="40% - Accent2 2 3 2 2" xfId="2902"/>
    <cellStyle name="40% - Accent2 2 3 3" xfId="1084"/>
    <cellStyle name="40% - Accent2 2 3 3 2" xfId="3315"/>
    <cellStyle name="40% - Accent2 2 3 4" xfId="1498"/>
    <cellStyle name="40% - Accent2 2 3 4 2" xfId="3728"/>
    <cellStyle name="40% - Accent2 2 3 5" xfId="1912"/>
    <cellStyle name="40% - Accent2 2 3 5 2" xfId="4141"/>
    <cellStyle name="40% - Accent2 2 3 6" xfId="2325"/>
    <cellStyle name="40% - Accent2 2 4" xfId="628"/>
    <cellStyle name="40% - Accent2 2 4 2" xfId="2899"/>
    <cellStyle name="40% - Accent2 2 5" xfId="1081"/>
    <cellStyle name="40% - Accent2 2 5 2" xfId="3312"/>
    <cellStyle name="40% - Accent2 2 6" xfId="1495"/>
    <cellStyle name="40% - Accent2 2 6 2" xfId="3725"/>
    <cellStyle name="40% - Accent2 2 7" xfId="1909"/>
    <cellStyle name="40% - Accent2 2 7 2" xfId="4138"/>
    <cellStyle name="40% - Accent2 2 8" xfId="2322"/>
    <cellStyle name="40% - Accent2 3" xfId="62"/>
    <cellStyle name="40% - Accent2 3 2" xfId="63"/>
    <cellStyle name="40% - Accent2 3 2 2" xfId="633"/>
    <cellStyle name="40% - Accent2 3 2 2 2" xfId="2904"/>
    <cellStyle name="40% - Accent2 3 2 3" xfId="1086"/>
    <cellStyle name="40% - Accent2 3 2 3 2" xfId="3317"/>
    <cellStyle name="40% - Accent2 3 2 4" xfId="1500"/>
    <cellStyle name="40% - Accent2 3 2 4 2" xfId="3730"/>
    <cellStyle name="40% - Accent2 3 2 5" xfId="1914"/>
    <cellStyle name="40% - Accent2 3 2 5 2" xfId="4143"/>
    <cellStyle name="40% - Accent2 3 2 6" xfId="2327"/>
    <cellStyle name="40% - Accent2 3 3" xfId="632"/>
    <cellStyle name="40% - Accent2 3 3 2" xfId="2903"/>
    <cellStyle name="40% - Accent2 3 4" xfId="1085"/>
    <cellStyle name="40% - Accent2 3 4 2" xfId="3316"/>
    <cellStyle name="40% - Accent2 3 5" xfId="1499"/>
    <cellStyle name="40% - Accent2 3 5 2" xfId="3729"/>
    <cellStyle name="40% - Accent2 3 6" xfId="1913"/>
    <cellStyle name="40% - Accent2 3 6 2" xfId="4142"/>
    <cellStyle name="40% - Accent2 3 7" xfId="2326"/>
    <cellStyle name="40% - Accent2 4" xfId="64"/>
    <cellStyle name="40% - Accent2 4 2" xfId="634"/>
    <cellStyle name="40% - Accent2 4 2 2" xfId="2905"/>
    <cellStyle name="40% - Accent2 4 3" xfId="1087"/>
    <cellStyle name="40% - Accent2 4 3 2" xfId="3318"/>
    <cellStyle name="40% - Accent2 4 4" xfId="1501"/>
    <cellStyle name="40% - Accent2 4 4 2" xfId="3731"/>
    <cellStyle name="40% - Accent2 4 5" xfId="1915"/>
    <cellStyle name="40% - Accent2 4 5 2" xfId="4144"/>
    <cellStyle name="40% - Accent2 4 6" xfId="2328"/>
    <cellStyle name="40% - Accent2 5" xfId="627"/>
    <cellStyle name="40% - Accent2 5 2" xfId="2898"/>
    <cellStyle name="40% - Accent2 6" xfId="1080"/>
    <cellStyle name="40% - Accent2 6 2" xfId="3311"/>
    <cellStyle name="40% - Accent2 7" xfId="1494"/>
    <cellStyle name="40% - Accent2 7 2" xfId="3724"/>
    <cellStyle name="40% - Accent2 8" xfId="1908"/>
    <cellStyle name="40% - Accent2 8 2" xfId="4137"/>
    <cellStyle name="40% - Accent2 9" xfId="2321"/>
    <cellStyle name="40% - Accent3" xfId="65" builtinId="39" customBuiltin="1"/>
    <cellStyle name="40% - Accent3 2" xfId="66"/>
    <cellStyle name="40% - Accent3 2 2" xfId="67"/>
    <cellStyle name="40% - Accent3 2 2 2" xfId="68"/>
    <cellStyle name="40% - Accent3 2 2 2 2" xfId="638"/>
    <cellStyle name="40% - Accent3 2 2 2 2 2" xfId="2909"/>
    <cellStyle name="40% - Accent3 2 2 2 3" xfId="1091"/>
    <cellStyle name="40% - Accent3 2 2 2 3 2" xfId="3322"/>
    <cellStyle name="40% - Accent3 2 2 2 4" xfId="1505"/>
    <cellStyle name="40% - Accent3 2 2 2 4 2" xfId="3735"/>
    <cellStyle name="40% - Accent3 2 2 2 5" xfId="1919"/>
    <cellStyle name="40% - Accent3 2 2 2 5 2" xfId="4148"/>
    <cellStyle name="40% - Accent3 2 2 2 6" xfId="2332"/>
    <cellStyle name="40% - Accent3 2 2 3" xfId="637"/>
    <cellStyle name="40% - Accent3 2 2 3 2" xfId="2908"/>
    <cellStyle name="40% - Accent3 2 2 4" xfId="1090"/>
    <cellStyle name="40% - Accent3 2 2 4 2" xfId="3321"/>
    <cellStyle name="40% - Accent3 2 2 5" xfId="1504"/>
    <cellStyle name="40% - Accent3 2 2 5 2" xfId="3734"/>
    <cellStyle name="40% - Accent3 2 2 6" xfId="1918"/>
    <cellStyle name="40% - Accent3 2 2 6 2" xfId="4147"/>
    <cellStyle name="40% - Accent3 2 2 7" xfId="2331"/>
    <cellStyle name="40% - Accent3 2 3" xfId="69"/>
    <cellStyle name="40% - Accent3 2 3 2" xfId="639"/>
    <cellStyle name="40% - Accent3 2 3 2 2" xfId="2910"/>
    <cellStyle name="40% - Accent3 2 3 3" xfId="1092"/>
    <cellStyle name="40% - Accent3 2 3 3 2" xfId="3323"/>
    <cellStyle name="40% - Accent3 2 3 4" xfId="1506"/>
    <cellStyle name="40% - Accent3 2 3 4 2" xfId="3736"/>
    <cellStyle name="40% - Accent3 2 3 5" xfId="1920"/>
    <cellStyle name="40% - Accent3 2 3 5 2" xfId="4149"/>
    <cellStyle name="40% - Accent3 2 3 6" xfId="2333"/>
    <cellStyle name="40% - Accent3 2 4" xfId="636"/>
    <cellStyle name="40% - Accent3 2 4 2" xfId="2907"/>
    <cellStyle name="40% - Accent3 2 5" xfId="1089"/>
    <cellStyle name="40% - Accent3 2 5 2" xfId="3320"/>
    <cellStyle name="40% - Accent3 2 6" xfId="1503"/>
    <cellStyle name="40% - Accent3 2 6 2" xfId="3733"/>
    <cellStyle name="40% - Accent3 2 7" xfId="1917"/>
    <cellStyle name="40% - Accent3 2 7 2" xfId="4146"/>
    <cellStyle name="40% - Accent3 2 8" xfId="2330"/>
    <cellStyle name="40% - Accent3 3" xfId="70"/>
    <cellStyle name="40% - Accent3 3 2" xfId="71"/>
    <cellStyle name="40% - Accent3 3 2 2" xfId="641"/>
    <cellStyle name="40% - Accent3 3 2 2 2" xfId="2912"/>
    <cellStyle name="40% - Accent3 3 2 3" xfId="1094"/>
    <cellStyle name="40% - Accent3 3 2 3 2" xfId="3325"/>
    <cellStyle name="40% - Accent3 3 2 4" xfId="1508"/>
    <cellStyle name="40% - Accent3 3 2 4 2" xfId="3738"/>
    <cellStyle name="40% - Accent3 3 2 5" xfId="1922"/>
    <cellStyle name="40% - Accent3 3 2 5 2" xfId="4151"/>
    <cellStyle name="40% - Accent3 3 2 6" xfId="2335"/>
    <cellStyle name="40% - Accent3 3 3" xfId="640"/>
    <cellStyle name="40% - Accent3 3 3 2" xfId="2911"/>
    <cellStyle name="40% - Accent3 3 4" xfId="1093"/>
    <cellStyle name="40% - Accent3 3 4 2" xfId="3324"/>
    <cellStyle name="40% - Accent3 3 5" xfId="1507"/>
    <cellStyle name="40% - Accent3 3 5 2" xfId="3737"/>
    <cellStyle name="40% - Accent3 3 6" xfId="1921"/>
    <cellStyle name="40% - Accent3 3 6 2" xfId="4150"/>
    <cellStyle name="40% - Accent3 3 7" xfId="2334"/>
    <cellStyle name="40% - Accent3 4" xfId="72"/>
    <cellStyle name="40% - Accent3 4 2" xfId="642"/>
    <cellStyle name="40% - Accent3 4 2 2" xfId="2913"/>
    <cellStyle name="40% - Accent3 4 3" xfId="1095"/>
    <cellStyle name="40% - Accent3 4 3 2" xfId="3326"/>
    <cellStyle name="40% - Accent3 4 4" xfId="1509"/>
    <cellStyle name="40% - Accent3 4 4 2" xfId="3739"/>
    <cellStyle name="40% - Accent3 4 5" xfId="1923"/>
    <cellStyle name="40% - Accent3 4 5 2" xfId="4152"/>
    <cellStyle name="40% - Accent3 4 6" xfId="2336"/>
    <cellStyle name="40% - Accent3 5" xfId="635"/>
    <cellStyle name="40% - Accent3 5 2" xfId="2906"/>
    <cellStyle name="40% - Accent3 6" xfId="1088"/>
    <cellStyle name="40% - Accent3 6 2" xfId="3319"/>
    <cellStyle name="40% - Accent3 7" xfId="1502"/>
    <cellStyle name="40% - Accent3 7 2" xfId="3732"/>
    <cellStyle name="40% - Accent3 8" xfId="1916"/>
    <cellStyle name="40% - Accent3 8 2" xfId="4145"/>
    <cellStyle name="40% - Accent3 9" xfId="2329"/>
    <cellStyle name="40% - Accent4" xfId="73" builtinId="43" customBuiltin="1"/>
    <cellStyle name="40% - Accent4 2" xfId="74"/>
    <cellStyle name="40% - Accent4 2 2" xfId="75"/>
    <cellStyle name="40% - Accent4 2 2 2" xfId="76"/>
    <cellStyle name="40% - Accent4 2 2 2 2" xfId="646"/>
    <cellStyle name="40% - Accent4 2 2 2 2 2" xfId="2917"/>
    <cellStyle name="40% - Accent4 2 2 2 3" xfId="1099"/>
    <cellStyle name="40% - Accent4 2 2 2 3 2" xfId="3330"/>
    <cellStyle name="40% - Accent4 2 2 2 4" xfId="1513"/>
    <cellStyle name="40% - Accent4 2 2 2 4 2" xfId="3743"/>
    <cellStyle name="40% - Accent4 2 2 2 5" xfId="1927"/>
    <cellStyle name="40% - Accent4 2 2 2 5 2" xfId="4156"/>
    <cellStyle name="40% - Accent4 2 2 2 6" xfId="2340"/>
    <cellStyle name="40% - Accent4 2 2 3" xfId="645"/>
    <cellStyle name="40% - Accent4 2 2 3 2" xfId="2916"/>
    <cellStyle name="40% - Accent4 2 2 4" xfId="1098"/>
    <cellStyle name="40% - Accent4 2 2 4 2" xfId="3329"/>
    <cellStyle name="40% - Accent4 2 2 5" xfId="1512"/>
    <cellStyle name="40% - Accent4 2 2 5 2" xfId="3742"/>
    <cellStyle name="40% - Accent4 2 2 6" xfId="1926"/>
    <cellStyle name="40% - Accent4 2 2 6 2" xfId="4155"/>
    <cellStyle name="40% - Accent4 2 2 7" xfId="2339"/>
    <cellStyle name="40% - Accent4 2 3" xfId="77"/>
    <cellStyle name="40% - Accent4 2 3 2" xfId="647"/>
    <cellStyle name="40% - Accent4 2 3 2 2" xfId="2918"/>
    <cellStyle name="40% - Accent4 2 3 3" xfId="1100"/>
    <cellStyle name="40% - Accent4 2 3 3 2" xfId="3331"/>
    <cellStyle name="40% - Accent4 2 3 4" xfId="1514"/>
    <cellStyle name="40% - Accent4 2 3 4 2" xfId="3744"/>
    <cellStyle name="40% - Accent4 2 3 5" xfId="1928"/>
    <cellStyle name="40% - Accent4 2 3 5 2" xfId="4157"/>
    <cellStyle name="40% - Accent4 2 3 6" xfId="2341"/>
    <cellStyle name="40% - Accent4 2 4" xfId="644"/>
    <cellStyle name="40% - Accent4 2 4 2" xfId="2915"/>
    <cellStyle name="40% - Accent4 2 5" xfId="1097"/>
    <cellStyle name="40% - Accent4 2 5 2" xfId="3328"/>
    <cellStyle name="40% - Accent4 2 6" xfId="1511"/>
    <cellStyle name="40% - Accent4 2 6 2" xfId="3741"/>
    <cellStyle name="40% - Accent4 2 7" xfId="1925"/>
    <cellStyle name="40% - Accent4 2 7 2" xfId="4154"/>
    <cellStyle name="40% - Accent4 2 8" xfId="2338"/>
    <cellStyle name="40% - Accent4 3" xfId="78"/>
    <cellStyle name="40% - Accent4 3 2" xfId="79"/>
    <cellStyle name="40% - Accent4 3 2 2" xfId="649"/>
    <cellStyle name="40% - Accent4 3 2 2 2" xfId="2920"/>
    <cellStyle name="40% - Accent4 3 2 3" xfId="1102"/>
    <cellStyle name="40% - Accent4 3 2 3 2" xfId="3333"/>
    <cellStyle name="40% - Accent4 3 2 4" xfId="1516"/>
    <cellStyle name="40% - Accent4 3 2 4 2" xfId="3746"/>
    <cellStyle name="40% - Accent4 3 2 5" xfId="1930"/>
    <cellStyle name="40% - Accent4 3 2 5 2" xfId="4159"/>
    <cellStyle name="40% - Accent4 3 2 6" xfId="2343"/>
    <cellStyle name="40% - Accent4 3 3" xfId="648"/>
    <cellStyle name="40% - Accent4 3 3 2" xfId="2919"/>
    <cellStyle name="40% - Accent4 3 4" xfId="1101"/>
    <cellStyle name="40% - Accent4 3 4 2" xfId="3332"/>
    <cellStyle name="40% - Accent4 3 5" xfId="1515"/>
    <cellStyle name="40% - Accent4 3 5 2" xfId="3745"/>
    <cellStyle name="40% - Accent4 3 6" xfId="1929"/>
    <cellStyle name="40% - Accent4 3 6 2" xfId="4158"/>
    <cellStyle name="40% - Accent4 3 7" xfId="2342"/>
    <cellStyle name="40% - Accent4 4" xfId="80"/>
    <cellStyle name="40% - Accent4 4 2" xfId="650"/>
    <cellStyle name="40% - Accent4 4 2 2" xfId="2921"/>
    <cellStyle name="40% - Accent4 4 3" xfId="1103"/>
    <cellStyle name="40% - Accent4 4 3 2" xfId="3334"/>
    <cellStyle name="40% - Accent4 4 4" xfId="1517"/>
    <cellStyle name="40% - Accent4 4 4 2" xfId="3747"/>
    <cellStyle name="40% - Accent4 4 5" xfId="1931"/>
    <cellStyle name="40% - Accent4 4 5 2" xfId="4160"/>
    <cellStyle name="40% - Accent4 4 6" xfId="2344"/>
    <cellStyle name="40% - Accent4 5" xfId="643"/>
    <cellStyle name="40% - Accent4 5 2" xfId="2914"/>
    <cellStyle name="40% - Accent4 6" xfId="1096"/>
    <cellStyle name="40% - Accent4 6 2" xfId="3327"/>
    <cellStyle name="40% - Accent4 7" xfId="1510"/>
    <cellStyle name="40% - Accent4 7 2" xfId="3740"/>
    <cellStyle name="40% - Accent4 8" xfId="1924"/>
    <cellStyle name="40% - Accent4 8 2" xfId="4153"/>
    <cellStyle name="40% - Accent4 9" xfId="2337"/>
    <cellStyle name="40% - Accent5" xfId="81" builtinId="47" customBuiltin="1"/>
    <cellStyle name="40% - Accent5 2" xfId="82"/>
    <cellStyle name="40% - Accent5 2 2" xfId="83"/>
    <cellStyle name="40% - Accent5 2 2 2" xfId="84"/>
    <cellStyle name="40% - Accent5 2 2 2 2" xfId="654"/>
    <cellStyle name="40% - Accent5 2 2 2 2 2" xfId="2925"/>
    <cellStyle name="40% - Accent5 2 2 2 3" xfId="1107"/>
    <cellStyle name="40% - Accent5 2 2 2 3 2" xfId="3338"/>
    <cellStyle name="40% - Accent5 2 2 2 4" xfId="1521"/>
    <cellStyle name="40% - Accent5 2 2 2 4 2" xfId="3751"/>
    <cellStyle name="40% - Accent5 2 2 2 5" xfId="1935"/>
    <cellStyle name="40% - Accent5 2 2 2 5 2" xfId="4164"/>
    <cellStyle name="40% - Accent5 2 2 2 6" xfId="2348"/>
    <cellStyle name="40% - Accent5 2 2 3" xfId="653"/>
    <cellStyle name="40% - Accent5 2 2 3 2" xfId="2924"/>
    <cellStyle name="40% - Accent5 2 2 4" xfId="1106"/>
    <cellStyle name="40% - Accent5 2 2 4 2" xfId="3337"/>
    <cellStyle name="40% - Accent5 2 2 5" xfId="1520"/>
    <cellStyle name="40% - Accent5 2 2 5 2" xfId="3750"/>
    <cellStyle name="40% - Accent5 2 2 6" xfId="1934"/>
    <cellStyle name="40% - Accent5 2 2 6 2" xfId="4163"/>
    <cellStyle name="40% - Accent5 2 2 7" xfId="2347"/>
    <cellStyle name="40% - Accent5 2 3" xfId="85"/>
    <cellStyle name="40% - Accent5 2 3 2" xfId="655"/>
    <cellStyle name="40% - Accent5 2 3 2 2" xfId="2926"/>
    <cellStyle name="40% - Accent5 2 3 3" xfId="1108"/>
    <cellStyle name="40% - Accent5 2 3 3 2" xfId="3339"/>
    <cellStyle name="40% - Accent5 2 3 4" xfId="1522"/>
    <cellStyle name="40% - Accent5 2 3 4 2" xfId="3752"/>
    <cellStyle name="40% - Accent5 2 3 5" xfId="1936"/>
    <cellStyle name="40% - Accent5 2 3 5 2" xfId="4165"/>
    <cellStyle name="40% - Accent5 2 3 6" xfId="2349"/>
    <cellStyle name="40% - Accent5 2 4" xfId="652"/>
    <cellStyle name="40% - Accent5 2 4 2" xfId="2923"/>
    <cellStyle name="40% - Accent5 2 5" xfId="1105"/>
    <cellStyle name="40% - Accent5 2 5 2" xfId="3336"/>
    <cellStyle name="40% - Accent5 2 6" xfId="1519"/>
    <cellStyle name="40% - Accent5 2 6 2" xfId="3749"/>
    <cellStyle name="40% - Accent5 2 7" xfId="1933"/>
    <cellStyle name="40% - Accent5 2 7 2" xfId="4162"/>
    <cellStyle name="40% - Accent5 2 8" xfId="2346"/>
    <cellStyle name="40% - Accent5 3" xfId="86"/>
    <cellStyle name="40% - Accent5 3 2" xfId="87"/>
    <cellStyle name="40% - Accent5 3 2 2" xfId="657"/>
    <cellStyle name="40% - Accent5 3 2 2 2" xfId="2928"/>
    <cellStyle name="40% - Accent5 3 2 3" xfId="1110"/>
    <cellStyle name="40% - Accent5 3 2 3 2" xfId="3341"/>
    <cellStyle name="40% - Accent5 3 2 4" xfId="1524"/>
    <cellStyle name="40% - Accent5 3 2 4 2" xfId="3754"/>
    <cellStyle name="40% - Accent5 3 2 5" xfId="1938"/>
    <cellStyle name="40% - Accent5 3 2 5 2" xfId="4167"/>
    <cellStyle name="40% - Accent5 3 2 6" xfId="2351"/>
    <cellStyle name="40% - Accent5 3 3" xfId="656"/>
    <cellStyle name="40% - Accent5 3 3 2" xfId="2927"/>
    <cellStyle name="40% - Accent5 3 4" xfId="1109"/>
    <cellStyle name="40% - Accent5 3 4 2" xfId="3340"/>
    <cellStyle name="40% - Accent5 3 5" xfId="1523"/>
    <cellStyle name="40% - Accent5 3 5 2" xfId="3753"/>
    <cellStyle name="40% - Accent5 3 6" xfId="1937"/>
    <cellStyle name="40% - Accent5 3 6 2" xfId="4166"/>
    <cellStyle name="40% - Accent5 3 7" xfId="2350"/>
    <cellStyle name="40% - Accent5 4" xfId="88"/>
    <cellStyle name="40% - Accent5 4 2" xfId="658"/>
    <cellStyle name="40% - Accent5 4 2 2" xfId="2929"/>
    <cellStyle name="40% - Accent5 4 3" xfId="1111"/>
    <cellStyle name="40% - Accent5 4 3 2" xfId="3342"/>
    <cellStyle name="40% - Accent5 4 4" xfId="1525"/>
    <cellStyle name="40% - Accent5 4 4 2" xfId="3755"/>
    <cellStyle name="40% - Accent5 4 5" xfId="1939"/>
    <cellStyle name="40% - Accent5 4 5 2" xfId="4168"/>
    <cellStyle name="40% - Accent5 4 6" xfId="2352"/>
    <cellStyle name="40% - Accent5 5" xfId="651"/>
    <cellStyle name="40% - Accent5 5 2" xfId="2922"/>
    <cellStyle name="40% - Accent5 6" xfId="1104"/>
    <cellStyle name="40% - Accent5 6 2" xfId="3335"/>
    <cellStyle name="40% - Accent5 7" xfId="1518"/>
    <cellStyle name="40% - Accent5 7 2" xfId="3748"/>
    <cellStyle name="40% - Accent5 8" xfId="1932"/>
    <cellStyle name="40% - Accent5 8 2" xfId="4161"/>
    <cellStyle name="40% - Accent5 9" xfId="2345"/>
    <cellStyle name="40% - Accent6" xfId="89" builtinId="51" customBuiltin="1"/>
    <cellStyle name="40% - Accent6 2" xfId="90"/>
    <cellStyle name="40% - Accent6 2 2" xfId="91"/>
    <cellStyle name="40% - Accent6 2 2 2" xfId="92"/>
    <cellStyle name="40% - Accent6 2 2 2 2" xfId="662"/>
    <cellStyle name="40% - Accent6 2 2 2 2 2" xfId="2933"/>
    <cellStyle name="40% - Accent6 2 2 2 3" xfId="1115"/>
    <cellStyle name="40% - Accent6 2 2 2 3 2" xfId="3346"/>
    <cellStyle name="40% - Accent6 2 2 2 4" xfId="1529"/>
    <cellStyle name="40% - Accent6 2 2 2 4 2" xfId="3759"/>
    <cellStyle name="40% - Accent6 2 2 2 5" xfId="1943"/>
    <cellStyle name="40% - Accent6 2 2 2 5 2" xfId="4172"/>
    <cellStyle name="40% - Accent6 2 2 2 6" xfId="2356"/>
    <cellStyle name="40% - Accent6 2 2 3" xfId="661"/>
    <cellStyle name="40% - Accent6 2 2 3 2" xfId="2932"/>
    <cellStyle name="40% - Accent6 2 2 4" xfId="1114"/>
    <cellStyle name="40% - Accent6 2 2 4 2" xfId="3345"/>
    <cellStyle name="40% - Accent6 2 2 5" xfId="1528"/>
    <cellStyle name="40% - Accent6 2 2 5 2" xfId="3758"/>
    <cellStyle name="40% - Accent6 2 2 6" xfId="1942"/>
    <cellStyle name="40% - Accent6 2 2 6 2" xfId="4171"/>
    <cellStyle name="40% - Accent6 2 2 7" xfId="2355"/>
    <cellStyle name="40% - Accent6 2 3" xfId="93"/>
    <cellStyle name="40% - Accent6 2 3 2" xfId="663"/>
    <cellStyle name="40% - Accent6 2 3 2 2" xfId="2934"/>
    <cellStyle name="40% - Accent6 2 3 3" xfId="1116"/>
    <cellStyle name="40% - Accent6 2 3 3 2" xfId="3347"/>
    <cellStyle name="40% - Accent6 2 3 4" xfId="1530"/>
    <cellStyle name="40% - Accent6 2 3 4 2" xfId="3760"/>
    <cellStyle name="40% - Accent6 2 3 5" xfId="1944"/>
    <cellStyle name="40% - Accent6 2 3 5 2" xfId="4173"/>
    <cellStyle name="40% - Accent6 2 3 6" xfId="2357"/>
    <cellStyle name="40% - Accent6 2 4" xfId="660"/>
    <cellStyle name="40% - Accent6 2 4 2" xfId="2931"/>
    <cellStyle name="40% - Accent6 2 5" xfId="1113"/>
    <cellStyle name="40% - Accent6 2 5 2" xfId="3344"/>
    <cellStyle name="40% - Accent6 2 6" xfId="1527"/>
    <cellStyle name="40% - Accent6 2 6 2" xfId="3757"/>
    <cellStyle name="40% - Accent6 2 7" xfId="1941"/>
    <cellStyle name="40% - Accent6 2 7 2" xfId="4170"/>
    <cellStyle name="40% - Accent6 2 8" xfId="2354"/>
    <cellStyle name="40% - Accent6 3" xfId="94"/>
    <cellStyle name="40% - Accent6 3 2" xfId="95"/>
    <cellStyle name="40% - Accent6 3 2 2" xfId="665"/>
    <cellStyle name="40% - Accent6 3 2 2 2" xfId="2936"/>
    <cellStyle name="40% - Accent6 3 2 3" xfId="1118"/>
    <cellStyle name="40% - Accent6 3 2 3 2" xfId="3349"/>
    <cellStyle name="40% - Accent6 3 2 4" xfId="1532"/>
    <cellStyle name="40% - Accent6 3 2 4 2" xfId="3762"/>
    <cellStyle name="40% - Accent6 3 2 5" xfId="1946"/>
    <cellStyle name="40% - Accent6 3 2 5 2" xfId="4175"/>
    <cellStyle name="40% - Accent6 3 2 6" xfId="2359"/>
    <cellStyle name="40% - Accent6 3 3" xfId="664"/>
    <cellStyle name="40% - Accent6 3 3 2" xfId="2935"/>
    <cellStyle name="40% - Accent6 3 4" xfId="1117"/>
    <cellStyle name="40% - Accent6 3 4 2" xfId="3348"/>
    <cellStyle name="40% - Accent6 3 5" xfId="1531"/>
    <cellStyle name="40% - Accent6 3 5 2" xfId="3761"/>
    <cellStyle name="40% - Accent6 3 6" xfId="1945"/>
    <cellStyle name="40% - Accent6 3 6 2" xfId="4174"/>
    <cellStyle name="40% - Accent6 3 7" xfId="2358"/>
    <cellStyle name="40% - Accent6 4" xfId="96"/>
    <cellStyle name="40% - Accent6 4 2" xfId="666"/>
    <cellStyle name="40% - Accent6 4 2 2" xfId="2937"/>
    <cellStyle name="40% - Accent6 4 3" xfId="1119"/>
    <cellStyle name="40% - Accent6 4 3 2" xfId="3350"/>
    <cellStyle name="40% - Accent6 4 4" xfId="1533"/>
    <cellStyle name="40% - Accent6 4 4 2" xfId="3763"/>
    <cellStyle name="40% - Accent6 4 5" xfId="1947"/>
    <cellStyle name="40% - Accent6 4 5 2" xfId="4176"/>
    <cellStyle name="40% - Accent6 4 6" xfId="2360"/>
    <cellStyle name="40% - Accent6 5" xfId="659"/>
    <cellStyle name="40% - Accent6 5 2" xfId="2930"/>
    <cellStyle name="40% - Accent6 6" xfId="1112"/>
    <cellStyle name="40% - Accent6 6 2" xfId="3343"/>
    <cellStyle name="40% - Accent6 7" xfId="1526"/>
    <cellStyle name="40% - Accent6 7 2" xfId="3756"/>
    <cellStyle name="40% - Accent6 8" xfId="1940"/>
    <cellStyle name="40% - Accent6 8 2" xfId="4169"/>
    <cellStyle name="40% - Accent6 9" xfId="2353"/>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2" xfId="122"/>
    <cellStyle name="Comma 2 2" xfId="123"/>
    <cellStyle name="Comma 3" xfId="124"/>
    <cellStyle name="Comma 4" xfId="125"/>
    <cellStyle name="Comma 4 2" xfId="126"/>
    <cellStyle name="Comma 4 2 2" xfId="127"/>
    <cellStyle name="Comma 4 2 2 2" xfId="128"/>
    <cellStyle name="Comma 4 2 2 2 10" xfId="2761"/>
    <cellStyle name="Comma 4 2 2 2 2" xfId="129"/>
    <cellStyle name="Comma 4 2 2 2 2 2" xfId="130"/>
    <cellStyle name="Comma 4 2 2 2 2 2 2" xfId="669"/>
    <cellStyle name="Comma 4 2 2 2 2 2 2 2" xfId="2940"/>
    <cellStyle name="Comma 4 2 2 2 2 2 3" xfId="1122"/>
    <cellStyle name="Comma 4 2 2 2 2 2 3 2" xfId="3353"/>
    <cellStyle name="Comma 4 2 2 2 2 2 4" xfId="1536"/>
    <cellStyle name="Comma 4 2 2 2 2 2 4 2" xfId="3766"/>
    <cellStyle name="Comma 4 2 2 2 2 2 5" xfId="1950"/>
    <cellStyle name="Comma 4 2 2 2 2 2 5 2" xfId="4179"/>
    <cellStyle name="Comma 4 2 2 2 2 2 6" xfId="2385"/>
    <cellStyle name="Comma 4 2 2 2 2 2 7" xfId="2380"/>
    <cellStyle name="Comma 4 2 2 2 2 2 8" xfId="2763"/>
    <cellStyle name="Comma 4 2 2 2 2 3" xfId="668"/>
    <cellStyle name="Comma 4 2 2 2 2 3 2" xfId="2939"/>
    <cellStyle name="Comma 4 2 2 2 2 4" xfId="1121"/>
    <cellStyle name="Comma 4 2 2 2 2 4 2" xfId="3352"/>
    <cellStyle name="Comma 4 2 2 2 2 5" xfId="1535"/>
    <cellStyle name="Comma 4 2 2 2 2 5 2" xfId="3765"/>
    <cellStyle name="Comma 4 2 2 2 2 6" xfId="1949"/>
    <cellStyle name="Comma 4 2 2 2 2 6 2" xfId="4178"/>
    <cellStyle name="Comma 4 2 2 2 2 7" xfId="2384"/>
    <cellStyle name="Comma 4 2 2 2 2 8" xfId="2381"/>
    <cellStyle name="Comma 4 2 2 2 2 9" xfId="2762"/>
    <cellStyle name="Comma 4 2 2 2 3" xfId="131"/>
    <cellStyle name="Comma 4 2 2 2 3 2" xfId="670"/>
    <cellStyle name="Comma 4 2 2 2 3 2 2" xfId="2941"/>
    <cellStyle name="Comma 4 2 2 2 3 3" xfId="1123"/>
    <cellStyle name="Comma 4 2 2 2 3 3 2" xfId="3354"/>
    <cellStyle name="Comma 4 2 2 2 3 4" xfId="1537"/>
    <cellStyle name="Comma 4 2 2 2 3 4 2" xfId="3767"/>
    <cellStyle name="Comma 4 2 2 2 3 5" xfId="1951"/>
    <cellStyle name="Comma 4 2 2 2 3 5 2" xfId="4180"/>
    <cellStyle name="Comma 4 2 2 2 3 6" xfId="2386"/>
    <cellStyle name="Comma 4 2 2 2 3 7" xfId="2379"/>
    <cellStyle name="Comma 4 2 2 2 3 8" xfId="2764"/>
    <cellStyle name="Comma 4 2 2 2 4" xfId="667"/>
    <cellStyle name="Comma 4 2 2 2 4 2" xfId="2938"/>
    <cellStyle name="Comma 4 2 2 2 5" xfId="1120"/>
    <cellStyle name="Comma 4 2 2 2 5 2" xfId="3351"/>
    <cellStyle name="Comma 4 2 2 2 6" xfId="1534"/>
    <cellStyle name="Comma 4 2 2 2 6 2" xfId="3764"/>
    <cellStyle name="Comma 4 2 2 2 7" xfId="1948"/>
    <cellStyle name="Comma 4 2 2 2 7 2" xfId="4177"/>
    <cellStyle name="Comma 4 2 2 2 8" xfId="2383"/>
    <cellStyle name="Comma 4 2 2 2 9" xfId="2382"/>
    <cellStyle name="Comma 4 2 2 3" xfId="132"/>
    <cellStyle name="Comma 4 2 2 3 2" xfId="133"/>
    <cellStyle name="Comma 4 2 2 3 2 2" xfId="672"/>
    <cellStyle name="Comma 4 2 2 3 2 2 2" xfId="2943"/>
    <cellStyle name="Comma 4 2 2 3 2 3" xfId="1125"/>
    <cellStyle name="Comma 4 2 2 3 2 3 2" xfId="3356"/>
    <cellStyle name="Comma 4 2 2 3 2 4" xfId="1539"/>
    <cellStyle name="Comma 4 2 2 3 2 4 2" xfId="3769"/>
    <cellStyle name="Comma 4 2 2 3 2 5" xfId="1953"/>
    <cellStyle name="Comma 4 2 2 3 2 5 2" xfId="4182"/>
    <cellStyle name="Comma 4 2 2 3 2 6" xfId="2388"/>
    <cellStyle name="Comma 4 2 2 3 2 7" xfId="2377"/>
    <cellStyle name="Comma 4 2 2 3 2 8" xfId="2766"/>
    <cellStyle name="Comma 4 2 2 3 3" xfId="671"/>
    <cellStyle name="Comma 4 2 2 3 3 2" xfId="2942"/>
    <cellStyle name="Comma 4 2 2 3 4" xfId="1124"/>
    <cellStyle name="Comma 4 2 2 3 4 2" xfId="3355"/>
    <cellStyle name="Comma 4 2 2 3 5" xfId="1538"/>
    <cellStyle name="Comma 4 2 2 3 5 2" xfId="3768"/>
    <cellStyle name="Comma 4 2 2 3 6" xfId="1952"/>
    <cellStyle name="Comma 4 2 2 3 6 2" xfId="4181"/>
    <cellStyle name="Comma 4 2 2 3 7" xfId="2387"/>
    <cellStyle name="Comma 4 2 2 3 8" xfId="2378"/>
    <cellStyle name="Comma 4 2 2 3 9" xfId="2765"/>
    <cellStyle name="Comma 4 2 2 4" xfId="134"/>
    <cellStyle name="Comma 4 2 2 4 2" xfId="673"/>
    <cellStyle name="Comma 4 2 2 4 2 2" xfId="2944"/>
    <cellStyle name="Comma 4 2 2 4 3" xfId="1126"/>
    <cellStyle name="Comma 4 2 2 4 3 2" xfId="3357"/>
    <cellStyle name="Comma 4 2 2 4 4" xfId="1540"/>
    <cellStyle name="Comma 4 2 2 4 4 2" xfId="3770"/>
    <cellStyle name="Comma 4 2 2 4 5" xfId="1954"/>
    <cellStyle name="Comma 4 2 2 4 5 2" xfId="4183"/>
    <cellStyle name="Comma 4 2 2 4 6" xfId="2389"/>
    <cellStyle name="Comma 4 2 2 4 7" xfId="2376"/>
    <cellStyle name="Comma 4 2 2 4 8" xfId="2767"/>
    <cellStyle name="Comma 4 2 2 5" xfId="135"/>
    <cellStyle name="Comma 4 2 2 5 2" xfId="674"/>
    <cellStyle name="Comma 4 2 2 5 2 2" xfId="2945"/>
    <cellStyle name="Comma 4 2 2 5 3" xfId="1127"/>
    <cellStyle name="Comma 4 2 2 5 3 2" xfId="3358"/>
    <cellStyle name="Comma 4 2 2 5 4" xfId="1541"/>
    <cellStyle name="Comma 4 2 2 5 4 2" xfId="3771"/>
    <cellStyle name="Comma 4 2 2 5 5" xfId="1955"/>
    <cellStyle name="Comma 4 2 2 5 5 2" xfId="4184"/>
    <cellStyle name="Comma 4 2 2 5 6" xfId="2390"/>
    <cellStyle name="Comma 4 2 2 5 7" xfId="2375"/>
    <cellStyle name="Comma 4 2 2 5 8" xfId="2768"/>
    <cellStyle name="Comma 4 2 3" xfId="136"/>
    <cellStyle name="Comma 4 2 3 10" xfId="2769"/>
    <cellStyle name="Comma 4 2 3 2" xfId="137"/>
    <cellStyle name="Comma 4 2 3 2 2" xfId="138"/>
    <cellStyle name="Comma 4 2 3 2 2 2" xfId="677"/>
    <cellStyle name="Comma 4 2 3 2 2 2 2" xfId="2948"/>
    <cellStyle name="Comma 4 2 3 2 2 3" xfId="1130"/>
    <cellStyle name="Comma 4 2 3 2 2 3 2" xfId="3361"/>
    <cellStyle name="Comma 4 2 3 2 2 4" xfId="1544"/>
    <cellStyle name="Comma 4 2 3 2 2 4 2" xfId="3774"/>
    <cellStyle name="Comma 4 2 3 2 2 5" xfId="1958"/>
    <cellStyle name="Comma 4 2 3 2 2 5 2" xfId="4187"/>
    <cellStyle name="Comma 4 2 3 2 2 6" xfId="2393"/>
    <cellStyle name="Comma 4 2 3 2 2 7" xfId="2372"/>
    <cellStyle name="Comma 4 2 3 2 2 8" xfId="2771"/>
    <cellStyle name="Comma 4 2 3 2 3" xfId="676"/>
    <cellStyle name="Comma 4 2 3 2 3 2" xfId="2947"/>
    <cellStyle name="Comma 4 2 3 2 4" xfId="1129"/>
    <cellStyle name="Comma 4 2 3 2 4 2" xfId="3360"/>
    <cellStyle name="Comma 4 2 3 2 5" xfId="1543"/>
    <cellStyle name="Comma 4 2 3 2 5 2" xfId="3773"/>
    <cellStyle name="Comma 4 2 3 2 6" xfId="1957"/>
    <cellStyle name="Comma 4 2 3 2 6 2" xfId="4186"/>
    <cellStyle name="Comma 4 2 3 2 7" xfId="2392"/>
    <cellStyle name="Comma 4 2 3 2 8" xfId="2373"/>
    <cellStyle name="Comma 4 2 3 2 9" xfId="2770"/>
    <cellStyle name="Comma 4 2 3 3" xfId="139"/>
    <cellStyle name="Comma 4 2 3 3 2" xfId="678"/>
    <cellStyle name="Comma 4 2 3 3 2 2" xfId="2949"/>
    <cellStyle name="Comma 4 2 3 3 3" xfId="1131"/>
    <cellStyle name="Comma 4 2 3 3 3 2" xfId="3362"/>
    <cellStyle name="Comma 4 2 3 3 4" xfId="1545"/>
    <cellStyle name="Comma 4 2 3 3 4 2" xfId="3775"/>
    <cellStyle name="Comma 4 2 3 3 5" xfId="1959"/>
    <cellStyle name="Comma 4 2 3 3 5 2" xfId="4188"/>
    <cellStyle name="Comma 4 2 3 3 6" xfId="2394"/>
    <cellStyle name="Comma 4 2 3 3 7" xfId="2371"/>
    <cellStyle name="Comma 4 2 3 3 8" xfId="2772"/>
    <cellStyle name="Comma 4 2 3 4" xfId="675"/>
    <cellStyle name="Comma 4 2 3 4 2" xfId="2946"/>
    <cellStyle name="Comma 4 2 3 5" xfId="1128"/>
    <cellStyle name="Comma 4 2 3 5 2" xfId="3359"/>
    <cellStyle name="Comma 4 2 3 6" xfId="1542"/>
    <cellStyle name="Comma 4 2 3 6 2" xfId="3772"/>
    <cellStyle name="Comma 4 2 3 7" xfId="1956"/>
    <cellStyle name="Comma 4 2 3 7 2" xfId="4185"/>
    <cellStyle name="Comma 4 2 3 8" xfId="2391"/>
    <cellStyle name="Comma 4 2 3 9" xfId="2374"/>
    <cellStyle name="Comma 4 2 4" xfId="140"/>
    <cellStyle name="Comma 4 2 4 2" xfId="141"/>
    <cellStyle name="Comma 4 2 4 2 2" xfId="680"/>
    <cellStyle name="Comma 4 2 4 2 2 2" xfId="2951"/>
    <cellStyle name="Comma 4 2 4 2 3" xfId="1133"/>
    <cellStyle name="Comma 4 2 4 2 3 2" xfId="3364"/>
    <cellStyle name="Comma 4 2 4 2 4" xfId="1547"/>
    <cellStyle name="Comma 4 2 4 2 4 2" xfId="3777"/>
    <cellStyle name="Comma 4 2 4 2 5" xfId="1961"/>
    <cellStyle name="Comma 4 2 4 2 5 2" xfId="4190"/>
    <cellStyle name="Comma 4 2 4 2 6" xfId="2396"/>
    <cellStyle name="Comma 4 2 4 2 7" xfId="2369"/>
    <cellStyle name="Comma 4 2 4 2 8" xfId="2774"/>
    <cellStyle name="Comma 4 2 4 3" xfId="679"/>
    <cellStyle name="Comma 4 2 4 3 2" xfId="2950"/>
    <cellStyle name="Comma 4 2 4 4" xfId="1132"/>
    <cellStyle name="Comma 4 2 4 4 2" xfId="3363"/>
    <cellStyle name="Comma 4 2 4 5" xfId="1546"/>
    <cellStyle name="Comma 4 2 4 5 2" xfId="3776"/>
    <cellStyle name="Comma 4 2 4 6" xfId="1960"/>
    <cellStyle name="Comma 4 2 4 6 2" xfId="4189"/>
    <cellStyle name="Comma 4 2 4 7" xfId="2395"/>
    <cellStyle name="Comma 4 2 4 8" xfId="2370"/>
    <cellStyle name="Comma 4 2 4 9" xfId="2773"/>
    <cellStyle name="Comma 4 2 5" xfId="142"/>
    <cellStyle name="Comma 4 2 5 2" xfId="681"/>
    <cellStyle name="Comma 4 2 5 2 2" xfId="2952"/>
    <cellStyle name="Comma 4 2 5 3" xfId="1134"/>
    <cellStyle name="Comma 4 2 5 3 2" xfId="3365"/>
    <cellStyle name="Comma 4 2 5 4" xfId="1548"/>
    <cellStyle name="Comma 4 2 5 4 2" xfId="3778"/>
    <cellStyle name="Comma 4 2 5 5" xfId="1962"/>
    <cellStyle name="Comma 4 2 5 5 2" xfId="4191"/>
    <cellStyle name="Comma 4 2 5 6" xfId="2397"/>
    <cellStyle name="Comma 4 2 5 7" xfId="2368"/>
    <cellStyle name="Comma 4 2 5 8" xfId="2775"/>
    <cellStyle name="Comma 4 2 6" xfId="143"/>
    <cellStyle name="Comma 4 2 6 2" xfId="682"/>
    <cellStyle name="Comma 4 2 6 2 2" xfId="2953"/>
    <cellStyle name="Comma 4 2 6 3" xfId="1135"/>
    <cellStyle name="Comma 4 2 6 3 2" xfId="3366"/>
    <cellStyle name="Comma 4 2 6 4" xfId="1549"/>
    <cellStyle name="Comma 4 2 6 4 2" xfId="3779"/>
    <cellStyle name="Comma 4 2 6 5" xfId="1963"/>
    <cellStyle name="Comma 4 2 6 5 2" xfId="4192"/>
    <cellStyle name="Comma 4 2 6 6" xfId="2398"/>
    <cellStyle name="Comma 4 2 6 7" xfId="2367"/>
    <cellStyle name="Comma 4 2 6 8" xfId="2776"/>
    <cellStyle name="Comma 4 3" xfId="144"/>
    <cellStyle name="Comma 4 3 2" xfId="145"/>
    <cellStyle name="Comma 4 3 2 10" xfId="2777"/>
    <cellStyle name="Comma 4 3 2 2" xfId="146"/>
    <cellStyle name="Comma 4 3 2 2 2" xfId="147"/>
    <cellStyle name="Comma 4 3 2 2 2 2" xfId="685"/>
    <cellStyle name="Comma 4 3 2 2 2 2 2" xfId="2956"/>
    <cellStyle name="Comma 4 3 2 2 2 3" xfId="1138"/>
    <cellStyle name="Comma 4 3 2 2 2 3 2" xfId="3369"/>
    <cellStyle name="Comma 4 3 2 2 2 4" xfId="1552"/>
    <cellStyle name="Comma 4 3 2 2 2 4 2" xfId="3782"/>
    <cellStyle name="Comma 4 3 2 2 2 5" xfId="1966"/>
    <cellStyle name="Comma 4 3 2 2 2 5 2" xfId="4195"/>
    <cellStyle name="Comma 4 3 2 2 2 6" xfId="2401"/>
    <cellStyle name="Comma 4 3 2 2 2 7" xfId="2364"/>
    <cellStyle name="Comma 4 3 2 2 2 8" xfId="2779"/>
    <cellStyle name="Comma 4 3 2 2 3" xfId="684"/>
    <cellStyle name="Comma 4 3 2 2 3 2" xfId="2955"/>
    <cellStyle name="Comma 4 3 2 2 4" xfId="1137"/>
    <cellStyle name="Comma 4 3 2 2 4 2" xfId="3368"/>
    <cellStyle name="Comma 4 3 2 2 5" xfId="1551"/>
    <cellStyle name="Comma 4 3 2 2 5 2" xfId="3781"/>
    <cellStyle name="Comma 4 3 2 2 6" xfId="1965"/>
    <cellStyle name="Comma 4 3 2 2 6 2" xfId="4194"/>
    <cellStyle name="Comma 4 3 2 2 7" xfId="2400"/>
    <cellStyle name="Comma 4 3 2 2 8" xfId="2365"/>
    <cellStyle name="Comma 4 3 2 2 9" xfId="2778"/>
    <cellStyle name="Comma 4 3 2 3" xfId="148"/>
    <cellStyle name="Comma 4 3 2 3 2" xfId="686"/>
    <cellStyle name="Comma 4 3 2 3 2 2" xfId="2957"/>
    <cellStyle name="Comma 4 3 2 3 3" xfId="1139"/>
    <cellStyle name="Comma 4 3 2 3 3 2" xfId="3370"/>
    <cellStyle name="Comma 4 3 2 3 4" xfId="1553"/>
    <cellStyle name="Comma 4 3 2 3 4 2" xfId="3783"/>
    <cellStyle name="Comma 4 3 2 3 5" xfId="1967"/>
    <cellStyle name="Comma 4 3 2 3 5 2" xfId="4196"/>
    <cellStyle name="Comma 4 3 2 3 6" xfId="2402"/>
    <cellStyle name="Comma 4 3 2 3 7" xfId="2363"/>
    <cellStyle name="Comma 4 3 2 3 8" xfId="2780"/>
    <cellStyle name="Comma 4 3 2 4" xfId="683"/>
    <cellStyle name="Comma 4 3 2 4 2" xfId="2954"/>
    <cellStyle name="Comma 4 3 2 5" xfId="1136"/>
    <cellStyle name="Comma 4 3 2 5 2" xfId="3367"/>
    <cellStyle name="Comma 4 3 2 6" xfId="1550"/>
    <cellStyle name="Comma 4 3 2 6 2" xfId="3780"/>
    <cellStyle name="Comma 4 3 2 7" xfId="1964"/>
    <cellStyle name="Comma 4 3 2 7 2" xfId="4193"/>
    <cellStyle name="Comma 4 3 2 8" xfId="2399"/>
    <cellStyle name="Comma 4 3 2 9" xfId="2366"/>
    <cellStyle name="Comma 4 3 3" xfId="149"/>
    <cellStyle name="Comma 4 3 3 2" xfId="150"/>
    <cellStyle name="Comma 4 3 3 2 2" xfId="688"/>
    <cellStyle name="Comma 4 3 3 2 2 2" xfId="2959"/>
    <cellStyle name="Comma 4 3 3 2 3" xfId="1141"/>
    <cellStyle name="Comma 4 3 3 2 3 2" xfId="3372"/>
    <cellStyle name="Comma 4 3 3 2 4" xfId="1555"/>
    <cellStyle name="Comma 4 3 3 2 4 2" xfId="3785"/>
    <cellStyle name="Comma 4 3 3 2 5" xfId="1969"/>
    <cellStyle name="Comma 4 3 3 2 5 2" xfId="4198"/>
    <cellStyle name="Comma 4 3 3 2 6" xfId="2404"/>
    <cellStyle name="Comma 4 3 3 2 7" xfId="2361"/>
    <cellStyle name="Comma 4 3 3 2 8" xfId="2782"/>
    <cellStyle name="Comma 4 3 3 3" xfId="687"/>
    <cellStyle name="Comma 4 3 3 3 2" xfId="2958"/>
    <cellStyle name="Comma 4 3 3 4" xfId="1140"/>
    <cellStyle name="Comma 4 3 3 4 2" xfId="3371"/>
    <cellStyle name="Comma 4 3 3 5" xfId="1554"/>
    <cellStyle name="Comma 4 3 3 5 2" xfId="3784"/>
    <cellStyle name="Comma 4 3 3 6" xfId="1968"/>
    <cellStyle name="Comma 4 3 3 6 2" xfId="4197"/>
    <cellStyle name="Comma 4 3 3 7" xfId="2403"/>
    <cellStyle name="Comma 4 3 3 8" xfId="2362"/>
    <cellStyle name="Comma 4 3 3 9" xfId="2781"/>
    <cellStyle name="Comma 4 3 4" xfId="151"/>
    <cellStyle name="Comma 4 3 4 2" xfId="689"/>
    <cellStyle name="Comma 4 3 4 2 2" xfId="2960"/>
    <cellStyle name="Comma 4 3 4 3" xfId="1142"/>
    <cellStyle name="Comma 4 3 4 3 2" xfId="3373"/>
    <cellStyle name="Comma 4 3 4 4" xfId="1556"/>
    <cellStyle name="Comma 4 3 4 4 2" xfId="3786"/>
    <cellStyle name="Comma 4 3 4 5" xfId="1970"/>
    <cellStyle name="Comma 4 3 4 5 2" xfId="4199"/>
    <cellStyle name="Comma 4 3 4 6" xfId="2405"/>
    <cellStyle name="Comma 4 3 4 7" xfId="2701"/>
    <cellStyle name="Comma 4 3 4 8" xfId="2783"/>
    <cellStyle name="Comma 4 3 5" xfId="152"/>
    <cellStyle name="Comma 4 3 5 2" xfId="690"/>
    <cellStyle name="Comma 4 3 5 2 2" xfId="2961"/>
    <cellStyle name="Comma 4 3 5 3" xfId="1143"/>
    <cellStyle name="Comma 4 3 5 3 2" xfId="3374"/>
    <cellStyle name="Comma 4 3 5 4" xfId="1557"/>
    <cellStyle name="Comma 4 3 5 4 2" xfId="3787"/>
    <cellStyle name="Comma 4 3 5 5" xfId="1971"/>
    <cellStyle name="Comma 4 3 5 5 2" xfId="4200"/>
    <cellStyle name="Comma 4 3 5 6" xfId="2406"/>
    <cellStyle name="Comma 4 3 5 7" xfId="2702"/>
    <cellStyle name="Comma 4 3 5 8" xfId="2784"/>
    <cellStyle name="Comma 4 4" xfId="153"/>
    <cellStyle name="Comma 4 4 10" xfId="2785"/>
    <cellStyle name="Comma 4 4 2" xfId="154"/>
    <cellStyle name="Comma 4 4 2 2" xfId="155"/>
    <cellStyle name="Comma 4 4 2 2 2" xfId="693"/>
    <cellStyle name="Comma 4 4 2 2 2 2" xfId="2964"/>
    <cellStyle name="Comma 4 4 2 2 3" xfId="1146"/>
    <cellStyle name="Comma 4 4 2 2 3 2" xfId="3377"/>
    <cellStyle name="Comma 4 4 2 2 4" xfId="1560"/>
    <cellStyle name="Comma 4 4 2 2 4 2" xfId="3790"/>
    <cellStyle name="Comma 4 4 2 2 5" xfId="1974"/>
    <cellStyle name="Comma 4 4 2 2 5 2" xfId="4203"/>
    <cellStyle name="Comma 4 4 2 2 6" xfId="2409"/>
    <cellStyle name="Comma 4 4 2 2 7" xfId="2705"/>
    <cellStyle name="Comma 4 4 2 2 8" xfId="2787"/>
    <cellStyle name="Comma 4 4 2 3" xfId="692"/>
    <cellStyle name="Comma 4 4 2 3 2" xfId="2963"/>
    <cellStyle name="Comma 4 4 2 4" xfId="1145"/>
    <cellStyle name="Comma 4 4 2 4 2" xfId="3376"/>
    <cellStyle name="Comma 4 4 2 5" xfId="1559"/>
    <cellStyle name="Comma 4 4 2 5 2" xfId="3789"/>
    <cellStyle name="Comma 4 4 2 6" xfId="1973"/>
    <cellStyle name="Comma 4 4 2 6 2" xfId="4202"/>
    <cellStyle name="Comma 4 4 2 7" xfId="2408"/>
    <cellStyle name="Comma 4 4 2 8" xfId="2704"/>
    <cellStyle name="Comma 4 4 2 9" xfId="2786"/>
    <cellStyle name="Comma 4 4 3" xfId="156"/>
    <cellStyle name="Comma 4 4 3 2" xfId="694"/>
    <cellStyle name="Comma 4 4 3 2 2" xfId="2965"/>
    <cellStyle name="Comma 4 4 3 3" xfId="1147"/>
    <cellStyle name="Comma 4 4 3 3 2" xfId="3378"/>
    <cellStyle name="Comma 4 4 3 4" xfId="1561"/>
    <cellStyle name="Comma 4 4 3 4 2" xfId="3791"/>
    <cellStyle name="Comma 4 4 3 5" xfId="1975"/>
    <cellStyle name="Comma 4 4 3 5 2" xfId="4204"/>
    <cellStyle name="Comma 4 4 3 6" xfId="2410"/>
    <cellStyle name="Comma 4 4 3 7" xfId="2706"/>
    <cellStyle name="Comma 4 4 3 8" xfId="2788"/>
    <cellStyle name="Comma 4 4 4" xfId="691"/>
    <cellStyle name="Comma 4 4 4 2" xfId="2962"/>
    <cellStyle name="Comma 4 4 5" xfId="1144"/>
    <cellStyle name="Comma 4 4 5 2" xfId="3375"/>
    <cellStyle name="Comma 4 4 6" xfId="1558"/>
    <cellStyle name="Comma 4 4 6 2" xfId="3788"/>
    <cellStyle name="Comma 4 4 7" xfId="1972"/>
    <cellStyle name="Comma 4 4 7 2" xfId="4201"/>
    <cellStyle name="Comma 4 4 8" xfId="2407"/>
    <cellStyle name="Comma 4 4 9" xfId="2703"/>
    <cellStyle name="Comma 4 5" xfId="157"/>
    <cellStyle name="Comma 4 5 2" xfId="158"/>
    <cellStyle name="Comma 4 5 2 2" xfId="696"/>
    <cellStyle name="Comma 4 5 2 2 2" xfId="2967"/>
    <cellStyle name="Comma 4 5 2 3" xfId="1149"/>
    <cellStyle name="Comma 4 5 2 3 2" xfId="3380"/>
    <cellStyle name="Comma 4 5 2 4" xfId="1563"/>
    <cellStyle name="Comma 4 5 2 4 2" xfId="3793"/>
    <cellStyle name="Comma 4 5 2 5" xfId="1977"/>
    <cellStyle name="Comma 4 5 2 5 2" xfId="4206"/>
    <cellStyle name="Comma 4 5 2 6" xfId="2412"/>
    <cellStyle name="Comma 4 5 2 7" xfId="2708"/>
    <cellStyle name="Comma 4 5 2 8" xfId="2790"/>
    <cellStyle name="Comma 4 5 3" xfId="695"/>
    <cellStyle name="Comma 4 5 3 2" xfId="2966"/>
    <cellStyle name="Comma 4 5 4" xfId="1148"/>
    <cellStyle name="Comma 4 5 4 2" xfId="3379"/>
    <cellStyle name="Comma 4 5 5" xfId="1562"/>
    <cellStyle name="Comma 4 5 5 2" xfId="3792"/>
    <cellStyle name="Comma 4 5 6" xfId="1976"/>
    <cellStyle name="Comma 4 5 6 2" xfId="4205"/>
    <cellStyle name="Comma 4 5 7" xfId="2411"/>
    <cellStyle name="Comma 4 5 8" xfId="2707"/>
    <cellStyle name="Comma 4 5 9" xfId="2789"/>
    <cellStyle name="Comma 4 6" xfId="159"/>
    <cellStyle name="Comma 4 6 2" xfId="697"/>
    <cellStyle name="Comma 4 6 2 2" xfId="2968"/>
    <cellStyle name="Comma 4 6 3" xfId="1150"/>
    <cellStyle name="Comma 4 6 3 2" xfId="3381"/>
    <cellStyle name="Comma 4 6 4" xfId="1564"/>
    <cellStyle name="Comma 4 6 4 2" xfId="3794"/>
    <cellStyle name="Comma 4 6 5" xfId="1978"/>
    <cellStyle name="Comma 4 6 5 2" xfId="4207"/>
    <cellStyle name="Comma 4 6 6" xfId="2413"/>
    <cellStyle name="Comma 4 6 7" xfId="2709"/>
    <cellStyle name="Comma 4 6 8" xfId="2791"/>
    <cellStyle name="Comma 4 7" xfId="160"/>
    <cellStyle name="Comma 4 7 2" xfId="698"/>
    <cellStyle name="Comma 4 7 2 2" xfId="2969"/>
    <cellStyle name="Comma 4 7 3" xfId="1151"/>
    <cellStyle name="Comma 4 7 3 2" xfId="3382"/>
    <cellStyle name="Comma 4 7 4" xfId="1565"/>
    <cellStyle name="Comma 4 7 4 2" xfId="3795"/>
    <cellStyle name="Comma 4 7 5" xfId="1979"/>
    <cellStyle name="Comma 4 7 5 2" xfId="4208"/>
    <cellStyle name="Comma 4 7 6" xfId="2414"/>
    <cellStyle name="Comma 4 7 7" xfId="2710"/>
    <cellStyle name="Comma 4 7 8" xfId="2792"/>
    <cellStyle name="Comma 5" xfId="161"/>
    <cellStyle name="Comma 5 2" xfId="162"/>
    <cellStyle name="Comma 5 2 2" xfId="699"/>
    <cellStyle name="Comma 6" xfId="163"/>
    <cellStyle name="Currency 10" xfId="164"/>
    <cellStyle name="Currency 10 2" xfId="165"/>
    <cellStyle name="Currency 10 2 2" xfId="701"/>
    <cellStyle name="Currency 10 3" xfId="166"/>
    <cellStyle name="Currency 10 3 2" xfId="702"/>
    <cellStyle name="Currency 10 4" xfId="167"/>
    <cellStyle name="Currency 10 5" xfId="700"/>
    <cellStyle name="Currency 11" xfId="168"/>
    <cellStyle name="Currency 11 2" xfId="169"/>
    <cellStyle name="Currency 11 2 2" xfId="704"/>
    <cellStyle name="Currency 11 3" xfId="703"/>
    <cellStyle name="Currency 12" xfId="170"/>
    <cellStyle name="Currency 12 2" xfId="706"/>
    <cellStyle name="Currency 12 3" xfId="705"/>
    <cellStyle name="Currency 13" xfId="2711"/>
    <cellStyle name="Currency 13 2" xfId="4494"/>
    <cellStyle name="Currency 13 3" xfId="2447"/>
    <cellStyle name="Currency 2" xfId="171"/>
    <cellStyle name="Currency 2 2" xfId="172"/>
    <cellStyle name="Currency 2 3" xfId="173"/>
    <cellStyle name="Currency 2 3 2" xfId="174"/>
    <cellStyle name="Currency 2 3 2 2" xfId="708"/>
    <cellStyle name="Currency 2 3 3" xfId="175"/>
    <cellStyle name="Currency 2 4" xfId="707"/>
    <cellStyle name="Currency 3" xfId="176"/>
    <cellStyle name="Currency 3 2" xfId="177"/>
    <cellStyle name="Currency 3 2 2" xfId="178"/>
    <cellStyle name="Currency 3 2 2 10" xfId="2793"/>
    <cellStyle name="Currency 3 2 2 2" xfId="179"/>
    <cellStyle name="Currency 3 2 2 2 2" xfId="180"/>
    <cellStyle name="Currency 3 2 2 2 2 2" xfId="711"/>
    <cellStyle name="Currency 3 2 2 2 2 2 2" xfId="2972"/>
    <cellStyle name="Currency 3 2 2 2 2 3" xfId="1154"/>
    <cellStyle name="Currency 3 2 2 2 2 3 2" xfId="3385"/>
    <cellStyle name="Currency 3 2 2 2 2 4" xfId="1568"/>
    <cellStyle name="Currency 3 2 2 2 2 4 2" xfId="3798"/>
    <cellStyle name="Currency 3 2 2 2 2 5" xfId="1982"/>
    <cellStyle name="Currency 3 2 2 2 2 5 2" xfId="4211"/>
    <cellStyle name="Currency 3 2 2 2 2 6" xfId="2417"/>
    <cellStyle name="Currency 3 2 2 2 2 7" xfId="2714"/>
    <cellStyle name="Currency 3 2 2 2 2 8" xfId="2795"/>
    <cellStyle name="Currency 3 2 2 2 3" xfId="710"/>
    <cellStyle name="Currency 3 2 2 2 3 2" xfId="2971"/>
    <cellStyle name="Currency 3 2 2 2 4" xfId="1153"/>
    <cellStyle name="Currency 3 2 2 2 4 2" xfId="3384"/>
    <cellStyle name="Currency 3 2 2 2 5" xfId="1567"/>
    <cellStyle name="Currency 3 2 2 2 5 2" xfId="3797"/>
    <cellStyle name="Currency 3 2 2 2 6" xfId="1981"/>
    <cellStyle name="Currency 3 2 2 2 6 2" xfId="4210"/>
    <cellStyle name="Currency 3 2 2 2 7" xfId="2416"/>
    <cellStyle name="Currency 3 2 2 2 8" xfId="2713"/>
    <cellStyle name="Currency 3 2 2 2 9" xfId="2794"/>
    <cellStyle name="Currency 3 2 2 3" xfId="181"/>
    <cellStyle name="Currency 3 2 2 3 2" xfId="712"/>
    <cellStyle name="Currency 3 2 2 3 2 2" xfId="2973"/>
    <cellStyle name="Currency 3 2 2 3 3" xfId="1155"/>
    <cellStyle name="Currency 3 2 2 3 3 2" xfId="3386"/>
    <cellStyle name="Currency 3 2 2 3 4" xfId="1569"/>
    <cellStyle name="Currency 3 2 2 3 4 2" xfId="3799"/>
    <cellStyle name="Currency 3 2 2 3 5" xfId="1983"/>
    <cellStyle name="Currency 3 2 2 3 5 2" xfId="4212"/>
    <cellStyle name="Currency 3 2 2 3 6" xfId="2418"/>
    <cellStyle name="Currency 3 2 2 3 7" xfId="2715"/>
    <cellStyle name="Currency 3 2 2 3 8" xfId="2796"/>
    <cellStyle name="Currency 3 2 2 4" xfId="709"/>
    <cellStyle name="Currency 3 2 2 4 2" xfId="2970"/>
    <cellStyle name="Currency 3 2 2 5" xfId="1152"/>
    <cellStyle name="Currency 3 2 2 5 2" xfId="3383"/>
    <cellStyle name="Currency 3 2 2 6" xfId="1566"/>
    <cellStyle name="Currency 3 2 2 6 2" xfId="3796"/>
    <cellStyle name="Currency 3 2 2 7" xfId="1980"/>
    <cellStyle name="Currency 3 2 2 7 2" xfId="4209"/>
    <cellStyle name="Currency 3 2 2 8" xfId="2415"/>
    <cellStyle name="Currency 3 2 2 9" xfId="2712"/>
    <cellStyle name="Currency 3 2 3" xfId="182"/>
    <cellStyle name="Currency 3 2 3 2" xfId="183"/>
    <cellStyle name="Currency 3 2 3 2 2" xfId="714"/>
    <cellStyle name="Currency 3 2 3 2 2 2" xfId="2975"/>
    <cellStyle name="Currency 3 2 3 2 3" xfId="1157"/>
    <cellStyle name="Currency 3 2 3 2 3 2" xfId="3388"/>
    <cellStyle name="Currency 3 2 3 2 4" xfId="1571"/>
    <cellStyle name="Currency 3 2 3 2 4 2" xfId="3801"/>
    <cellStyle name="Currency 3 2 3 2 5" xfId="1985"/>
    <cellStyle name="Currency 3 2 3 2 5 2" xfId="4214"/>
    <cellStyle name="Currency 3 2 3 2 6" xfId="2420"/>
    <cellStyle name="Currency 3 2 3 2 7" xfId="2717"/>
    <cellStyle name="Currency 3 2 3 2 8" xfId="2798"/>
    <cellStyle name="Currency 3 2 3 3" xfId="713"/>
    <cellStyle name="Currency 3 2 3 3 2" xfId="2974"/>
    <cellStyle name="Currency 3 2 3 4" xfId="1156"/>
    <cellStyle name="Currency 3 2 3 4 2" xfId="3387"/>
    <cellStyle name="Currency 3 2 3 5" xfId="1570"/>
    <cellStyle name="Currency 3 2 3 5 2" xfId="3800"/>
    <cellStyle name="Currency 3 2 3 6" xfId="1984"/>
    <cellStyle name="Currency 3 2 3 6 2" xfId="4213"/>
    <cellStyle name="Currency 3 2 3 7" xfId="2419"/>
    <cellStyle name="Currency 3 2 3 8" xfId="2716"/>
    <cellStyle name="Currency 3 2 3 9" xfId="2797"/>
    <cellStyle name="Currency 3 2 4" xfId="184"/>
    <cellStyle name="Currency 3 2 4 2" xfId="715"/>
    <cellStyle name="Currency 3 2 4 2 2" xfId="2976"/>
    <cellStyle name="Currency 3 2 4 3" xfId="1158"/>
    <cellStyle name="Currency 3 2 4 3 2" xfId="3389"/>
    <cellStyle name="Currency 3 2 4 4" xfId="1572"/>
    <cellStyle name="Currency 3 2 4 4 2" xfId="3802"/>
    <cellStyle name="Currency 3 2 4 5" xfId="1986"/>
    <cellStyle name="Currency 3 2 4 5 2" xfId="4215"/>
    <cellStyle name="Currency 3 2 4 6" xfId="2421"/>
    <cellStyle name="Currency 3 2 4 7" xfId="2718"/>
    <cellStyle name="Currency 3 2 4 8" xfId="2799"/>
    <cellStyle name="Currency 3 2 5" xfId="185"/>
    <cellStyle name="Currency 3 2 5 2" xfId="716"/>
    <cellStyle name="Currency 3 2 5 2 2" xfId="2977"/>
    <cellStyle name="Currency 3 2 5 3" xfId="1159"/>
    <cellStyle name="Currency 3 2 5 3 2" xfId="3390"/>
    <cellStyle name="Currency 3 2 5 4" xfId="1573"/>
    <cellStyle name="Currency 3 2 5 4 2" xfId="3803"/>
    <cellStyle name="Currency 3 2 5 5" xfId="1987"/>
    <cellStyle name="Currency 3 2 5 5 2" xfId="4216"/>
    <cellStyle name="Currency 3 2 5 6" xfId="2422"/>
    <cellStyle name="Currency 3 2 5 7" xfId="2719"/>
    <cellStyle name="Currency 3 2 5 8" xfId="2800"/>
    <cellStyle name="Currency 3 3" xfId="186"/>
    <cellStyle name="Currency 4" xfId="187"/>
    <cellStyle name="Currency 4 2" xfId="188"/>
    <cellStyle name="Currency 4 2 2" xfId="718"/>
    <cellStyle name="Currency 4 3" xfId="189"/>
    <cellStyle name="Currency 4 3 2" xfId="190"/>
    <cellStyle name="Currency 4 3 2 2" xfId="720"/>
    <cellStyle name="Currency 4 3 3" xfId="719"/>
    <cellStyle name="Currency 4 4" xfId="191"/>
    <cellStyle name="Currency 4 5" xfId="192"/>
    <cellStyle name="Currency 4 5 2" xfId="721"/>
    <cellStyle name="Currency 4 6" xfId="717"/>
    <cellStyle name="Currency 5" xfId="193"/>
    <cellStyle name="Currency 5 2" xfId="194"/>
    <cellStyle name="Currency 5 2 2" xfId="195"/>
    <cellStyle name="Currency 5 2 2 2" xfId="196"/>
    <cellStyle name="Currency 5 2 2 2 10" xfId="2801"/>
    <cellStyle name="Currency 5 2 2 2 2" xfId="197"/>
    <cellStyle name="Currency 5 2 2 2 2 2" xfId="198"/>
    <cellStyle name="Currency 5 2 2 2 2 2 2" xfId="726"/>
    <cellStyle name="Currency 5 2 2 2 2 2 2 2" xfId="2980"/>
    <cellStyle name="Currency 5 2 2 2 2 2 3" xfId="1162"/>
    <cellStyle name="Currency 5 2 2 2 2 2 3 2" xfId="3393"/>
    <cellStyle name="Currency 5 2 2 2 2 2 4" xfId="1576"/>
    <cellStyle name="Currency 5 2 2 2 2 2 4 2" xfId="3806"/>
    <cellStyle name="Currency 5 2 2 2 2 2 5" xfId="1990"/>
    <cellStyle name="Currency 5 2 2 2 2 2 5 2" xfId="4219"/>
    <cellStyle name="Currency 5 2 2 2 2 2 6" xfId="2425"/>
    <cellStyle name="Currency 5 2 2 2 2 2 7" xfId="2722"/>
    <cellStyle name="Currency 5 2 2 2 2 2 8" xfId="2803"/>
    <cellStyle name="Currency 5 2 2 2 2 3" xfId="725"/>
    <cellStyle name="Currency 5 2 2 2 2 3 2" xfId="2979"/>
    <cellStyle name="Currency 5 2 2 2 2 4" xfId="1161"/>
    <cellStyle name="Currency 5 2 2 2 2 4 2" xfId="3392"/>
    <cellStyle name="Currency 5 2 2 2 2 5" xfId="1575"/>
    <cellStyle name="Currency 5 2 2 2 2 5 2" xfId="3805"/>
    <cellStyle name="Currency 5 2 2 2 2 6" xfId="1989"/>
    <cellStyle name="Currency 5 2 2 2 2 6 2" xfId="4218"/>
    <cellStyle name="Currency 5 2 2 2 2 7" xfId="2424"/>
    <cellStyle name="Currency 5 2 2 2 2 8" xfId="2721"/>
    <cellStyle name="Currency 5 2 2 2 2 9" xfId="2802"/>
    <cellStyle name="Currency 5 2 2 2 3" xfId="199"/>
    <cellStyle name="Currency 5 2 2 2 3 2" xfId="727"/>
    <cellStyle name="Currency 5 2 2 2 3 2 2" xfId="2981"/>
    <cellStyle name="Currency 5 2 2 2 3 3" xfId="1163"/>
    <cellStyle name="Currency 5 2 2 2 3 3 2" xfId="3394"/>
    <cellStyle name="Currency 5 2 2 2 3 4" xfId="1577"/>
    <cellStyle name="Currency 5 2 2 2 3 4 2" xfId="3807"/>
    <cellStyle name="Currency 5 2 2 2 3 5" xfId="1991"/>
    <cellStyle name="Currency 5 2 2 2 3 5 2" xfId="4220"/>
    <cellStyle name="Currency 5 2 2 2 3 6" xfId="2426"/>
    <cellStyle name="Currency 5 2 2 2 3 7" xfId="2723"/>
    <cellStyle name="Currency 5 2 2 2 3 8" xfId="2804"/>
    <cellStyle name="Currency 5 2 2 2 4" xfId="724"/>
    <cellStyle name="Currency 5 2 2 2 4 2" xfId="2978"/>
    <cellStyle name="Currency 5 2 2 2 5" xfId="1160"/>
    <cellStyle name="Currency 5 2 2 2 5 2" xfId="3391"/>
    <cellStyle name="Currency 5 2 2 2 6" xfId="1574"/>
    <cellStyle name="Currency 5 2 2 2 6 2" xfId="3804"/>
    <cellStyle name="Currency 5 2 2 2 7" xfId="1988"/>
    <cellStyle name="Currency 5 2 2 2 7 2" xfId="4217"/>
    <cellStyle name="Currency 5 2 2 2 8" xfId="2423"/>
    <cellStyle name="Currency 5 2 2 2 9" xfId="2720"/>
    <cellStyle name="Currency 5 2 2 3" xfId="200"/>
    <cellStyle name="Currency 5 2 2 3 2" xfId="201"/>
    <cellStyle name="Currency 5 2 2 3 2 2" xfId="729"/>
    <cellStyle name="Currency 5 2 2 3 2 2 2" xfId="2983"/>
    <cellStyle name="Currency 5 2 2 3 2 3" xfId="1165"/>
    <cellStyle name="Currency 5 2 2 3 2 3 2" xfId="3396"/>
    <cellStyle name="Currency 5 2 2 3 2 4" xfId="1579"/>
    <cellStyle name="Currency 5 2 2 3 2 4 2" xfId="3809"/>
    <cellStyle name="Currency 5 2 2 3 2 5" xfId="1993"/>
    <cellStyle name="Currency 5 2 2 3 2 5 2" xfId="4222"/>
    <cellStyle name="Currency 5 2 2 3 2 6" xfId="2428"/>
    <cellStyle name="Currency 5 2 2 3 2 7" xfId="2725"/>
    <cellStyle name="Currency 5 2 2 3 2 8" xfId="2806"/>
    <cellStyle name="Currency 5 2 2 3 3" xfId="728"/>
    <cellStyle name="Currency 5 2 2 3 3 2" xfId="2982"/>
    <cellStyle name="Currency 5 2 2 3 4" xfId="1164"/>
    <cellStyle name="Currency 5 2 2 3 4 2" xfId="3395"/>
    <cellStyle name="Currency 5 2 2 3 5" xfId="1578"/>
    <cellStyle name="Currency 5 2 2 3 5 2" xfId="3808"/>
    <cellStyle name="Currency 5 2 2 3 6" xfId="1992"/>
    <cellStyle name="Currency 5 2 2 3 6 2" xfId="4221"/>
    <cellStyle name="Currency 5 2 2 3 7" xfId="2427"/>
    <cellStyle name="Currency 5 2 2 3 8" xfId="2724"/>
    <cellStyle name="Currency 5 2 2 3 9" xfId="2805"/>
    <cellStyle name="Currency 5 2 2 4" xfId="202"/>
    <cellStyle name="Currency 5 2 2 4 2" xfId="730"/>
    <cellStyle name="Currency 5 2 2 4 2 2" xfId="2984"/>
    <cellStyle name="Currency 5 2 2 4 3" xfId="1166"/>
    <cellStyle name="Currency 5 2 2 4 3 2" xfId="3397"/>
    <cellStyle name="Currency 5 2 2 4 4" xfId="1580"/>
    <cellStyle name="Currency 5 2 2 4 4 2" xfId="3810"/>
    <cellStyle name="Currency 5 2 2 4 5" xfId="1994"/>
    <cellStyle name="Currency 5 2 2 4 5 2" xfId="4223"/>
    <cellStyle name="Currency 5 2 2 4 6" xfId="2429"/>
    <cellStyle name="Currency 5 2 2 4 7" xfId="2726"/>
    <cellStyle name="Currency 5 2 2 4 8" xfId="2807"/>
    <cellStyle name="Currency 5 2 2 5" xfId="203"/>
    <cellStyle name="Currency 5 2 2 5 2" xfId="731"/>
    <cellStyle name="Currency 5 2 2 5 2 2" xfId="2985"/>
    <cellStyle name="Currency 5 2 2 5 3" xfId="1167"/>
    <cellStyle name="Currency 5 2 2 5 3 2" xfId="3398"/>
    <cellStyle name="Currency 5 2 2 5 4" xfId="1581"/>
    <cellStyle name="Currency 5 2 2 5 4 2" xfId="3811"/>
    <cellStyle name="Currency 5 2 2 5 5" xfId="1995"/>
    <cellStyle name="Currency 5 2 2 5 5 2" xfId="4224"/>
    <cellStyle name="Currency 5 2 2 5 6" xfId="2430"/>
    <cellStyle name="Currency 5 2 2 5 7" xfId="2727"/>
    <cellStyle name="Currency 5 2 2 5 8" xfId="2808"/>
    <cellStyle name="Currency 5 2 3" xfId="204"/>
    <cellStyle name="Currency 5 2 3 2" xfId="732"/>
    <cellStyle name="Currency 5 2 4" xfId="205"/>
    <cellStyle name="Currency 5 2 4 2" xfId="206"/>
    <cellStyle name="Currency 5 2 4 2 2" xfId="734"/>
    <cellStyle name="Currency 5 2 4 2 2 2" xfId="2987"/>
    <cellStyle name="Currency 5 2 4 2 3" xfId="1169"/>
    <cellStyle name="Currency 5 2 4 2 3 2" xfId="3400"/>
    <cellStyle name="Currency 5 2 4 2 4" xfId="1583"/>
    <cellStyle name="Currency 5 2 4 2 4 2" xfId="3813"/>
    <cellStyle name="Currency 5 2 4 2 5" xfId="1997"/>
    <cellStyle name="Currency 5 2 4 2 5 2" xfId="4226"/>
    <cellStyle name="Currency 5 2 4 2 6" xfId="2432"/>
    <cellStyle name="Currency 5 2 4 2 7" xfId="2729"/>
    <cellStyle name="Currency 5 2 4 2 8" xfId="2810"/>
    <cellStyle name="Currency 5 2 4 3" xfId="733"/>
    <cellStyle name="Currency 5 2 4 3 2" xfId="2986"/>
    <cellStyle name="Currency 5 2 4 4" xfId="1168"/>
    <cellStyle name="Currency 5 2 4 4 2" xfId="3399"/>
    <cellStyle name="Currency 5 2 4 5" xfId="1582"/>
    <cellStyle name="Currency 5 2 4 5 2" xfId="3812"/>
    <cellStyle name="Currency 5 2 4 6" xfId="1996"/>
    <cellStyle name="Currency 5 2 4 6 2" xfId="4225"/>
    <cellStyle name="Currency 5 2 4 7" xfId="2431"/>
    <cellStyle name="Currency 5 2 4 8" xfId="2728"/>
    <cellStyle name="Currency 5 2 4 9" xfId="2809"/>
    <cellStyle name="Currency 5 2 5" xfId="207"/>
    <cellStyle name="Currency 5 2 5 2" xfId="735"/>
    <cellStyle name="Currency 5 2 5 2 2" xfId="2988"/>
    <cellStyle name="Currency 5 2 5 3" xfId="1170"/>
    <cellStyle name="Currency 5 2 5 3 2" xfId="3401"/>
    <cellStyle name="Currency 5 2 5 4" xfId="1584"/>
    <cellStyle name="Currency 5 2 5 4 2" xfId="3814"/>
    <cellStyle name="Currency 5 2 5 5" xfId="1998"/>
    <cellStyle name="Currency 5 2 5 5 2" xfId="4227"/>
    <cellStyle name="Currency 5 2 5 6" xfId="2433"/>
    <cellStyle name="Currency 5 2 5 7" xfId="2730"/>
    <cellStyle name="Currency 5 2 5 8" xfId="2811"/>
    <cellStyle name="Currency 5 2 6" xfId="208"/>
    <cellStyle name="Currency 5 2 6 2" xfId="736"/>
    <cellStyle name="Currency 5 2 6 2 2" xfId="2989"/>
    <cellStyle name="Currency 5 2 6 3" xfId="1171"/>
    <cellStyle name="Currency 5 2 6 3 2" xfId="3402"/>
    <cellStyle name="Currency 5 2 6 4" xfId="1585"/>
    <cellStyle name="Currency 5 2 6 4 2" xfId="3815"/>
    <cellStyle name="Currency 5 2 6 5" xfId="1999"/>
    <cellStyle name="Currency 5 2 6 5 2" xfId="4228"/>
    <cellStyle name="Currency 5 2 6 6" xfId="2434"/>
    <cellStyle name="Currency 5 2 6 7" xfId="2731"/>
    <cellStyle name="Currency 5 2 6 8" xfId="2812"/>
    <cellStyle name="Currency 5 2 7" xfId="723"/>
    <cellStyle name="Currency 5 3" xfId="209"/>
    <cellStyle name="Currency 5 3 2" xfId="210"/>
    <cellStyle name="Currency 5 3 2 10" xfId="2813"/>
    <cellStyle name="Currency 5 3 2 2" xfId="211"/>
    <cellStyle name="Currency 5 3 2 2 2" xfId="212"/>
    <cellStyle name="Currency 5 3 2 2 2 2" xfId="739"/>
    <cellStyle name="Currency 5 3 2 2 2 2 2" xfId="2992"/>
    <cellStyle name="Currency 5 3 2 2 2 3" xfId="1174"/>
    <cellStyle name="Currency 5 3 2 2 2 3 2" xfId="3405"/>
    <cellStyle name="Currency 5 3 2 2 2 4" xfId="1588"/>
    <cellStyle name="Currency 5 3 2 2 2 4 2" xfId="3818"/>
    <cellStyle name="Currency 5 3 2 2 2 5" xfId="2002"/>
    <cellStyle name="Currency 5 3 2 2 2 5 2" xfId="4231"/>
    <cellStyle name="Currency 5 3 2 2 2 6" xfId="2437"/>
    <cellStyle name="Currency 5 3 2 2 2 7" xfId="2734"/>
    <cellStyle name="Currency 5 3 2 2 2 8" xfId="2815"/>
    <cellStyle name="Currency 5 3 2 2 3" xfId="738"/>
    <cellStyle name="Currency 5 3 2 2 3 2" xfId="2991"/>
    <cellStyle name="Currency 5 3 2 2 4" xfId="1173"/>
    <cellStyle name="Currency 5 3 2 2 4 2" xfId="3404"/>
    <cellStyle name="Currency 5 3 2 2 5" xfId="1587"/>
    <cellStyle name="Currency 5 3 2 2 5 2" xfId="3817"/>
    <cellStyle name="Currency 5 3 2 2 6" xfId="2001"/>
    <cellStyle name="Currency 5 3 2 2 6 2" xfId="4230"/>
    <cellStyle name="Currency 5 3 2 2 7" xfId="2436"/>
    <cellStyle name="Currency 5 3 2 2 8" xfId="2733"/>
    <cellStyle name="Currency 5 3 2 2 9" xfId="2814"/>
    <cellStyle name="Currency 5 3 2 3" xfId="213"/>
    <cellStyle name="Currency 5 3 2 3 2" xfId="740"/>
    <cellStyle name="Currency 5 3 2 3 2 2" xfId="2993"/>
    <cellStyle name="Currency 5 3 2 3 3" xfId="1175"/>
    <cellStyle name="Currency 5 3 2 3 3 2" xfId="3406"/>
    <cellStyle name="Currency 5 3 2 3 4" xfId="1589"/>
    <cellStyle name="Currency 5 3 2 3 4 2" xfId="3819"/>
    <cellStyle name="Currency 5 3 2 3 5" xfId="2003"/>
    <cellStyle name="Currency 5 3 2 3 5 2" xfId="4232"/>
    <cellStyle name="Currency 5 3 2 3 6" xfId="2438"/>
    <cellStyle name="Currency 5 3 2 3 7" xfId="2735"/>
    <cellStyle name="Currency 5 3 2 3 8" xfId="2816"/>
    <cellStyle name="Currency 5 3 2 4" xfId="737"/>
    <cellStyle name="Currency 5 3 2 4 2" xfId="2990"/>
    <cellStyle name="Currency 5 3 2 5" xfId="1172"/>
    <cellStyle name="Currency 5 3 2 5 2" xfId="3403"/>
    <cellStyle name="Currency 5 3 2 6" xfId="1586"/>
    <cellStyle name="Currency 5 3 2 6 2" xfId="3816"/>
    <cellStyle name="Currency 5 3 2 7" xfId="2000"/>
    <cellStyle name="Currency 5 3 2 7 2" xfId="4229"/>
    <cellStyle name="Currency 5 3 2 8" xfId="2435"/>
    <cellStyle name="Currency 5 3 2 9" xfId="2732"/>
    <cellStyle name="Currency 5 3 3" xfId="214"/>
    <cellStyle name="Currency 5 3 3 2" xfId="215"/>
    <cellStyle name="Currency 5 3 3 2 2" xfId="742"/>
    <cellStyle name="Currency 5 3 3 2 2 2" xfId="2995"/>
    <cellStyle name="Currency 5 3 3 2 3" xfId="1177"/>
    <cellStyle name="Currency 5 3 3 2 3 2" xfId="3408"/>
    <cellStyle name="Currency 5 3 3 2 4" xfId="1591"/>
    <cellStyle name="Currency 5 3 3 2 4 2" xfId="3821"/>
    <cellStyle name="Currency 5 3 3 2 5" xfId="2005"/>
    <cellStyle name="Currency 5 3 3 2 5 2" xfId="4234"/>
    <cellStyle name="Currency 5 3 3 2 6" xfId="2440"/>
    <cellStyle name="Currency 5 3 3 2 7" xfId="2737"/>
    <cellStyle name="Currency 5 3 3 2 8" xfId="2818"/>
    <cellStyle name="Currency 5 3 3 3" xfId="741"/>
    <cellStyle name="Currency 5 3 3 3 2" xfId="2994"/>
    <cellStyle name="Currency 5 3 3 4" xfId="1176"/>
    <cellStyle name="Currency 5 3 3 4 2" xfId="3407"/>
    <cellStyle name="Currency 5 3 3 5" xfId="1590"/>
    <cellStyle name="Currency 5 3 3 5 2" xfId="3820"/>
    <cellStyle name="Currency 5 3 3 6" xfId="2004"/>
    <cellStyle name="Currency 5 3 3 6 2" xfId="4233"/>
    <cellStyle name="Currency 5 3 3 7" xfId="2439"/>
    <cellStyle name="Currency 5 3 3 8" xfId="2736"/>
    <cellStyle name="Currency 5 3 3 9" xfId="2817"/>
    <cellStyle name="Currency 5 3 4" xfId="216"/>
    <cellStyle name="Currency 5 3 4 2" xfId="743"/>
    <cellStyle name="Currency 5 3 4 2 2" xfId="2996"/>
    <cellStyle name="Currency 5 3 4 3" xfId="1178"/>
    <cellStyle name="Currency 5 3 4 3 2" xfId="3409"/>
    <cellStyle name="Currency 5 3 4 4" xfId="1592"/>
    <cellStyle name="Currency 5 3 4 4 2" xfId="3822"/>
    <cellStyle name="Currency 5 3 4 5" xfId="2006"/>
    <cellStyle name="Currency 5 3 4 5 2" xfId="4235"/>
    <cellStyle name="Currency 5 3 4 6" xfId="2441"/>
    <cellStyle name="Currency 5 3 4 7" xfId="2738"/>
    <cellStyle name="Currency 5 3 4 8" xfId="2819"/>
    <cellStyle name="Currency 5 3 5" xfId="217"/>
    <cellStyle name="Currency 5 3 5 2" xfId="744"/>
    <cellStyle name="Currency 5 3 5 2 2" xfId="2997"/>
    <cellStyle name="Currency 5 3 5 3" xfId="1179"/>
    <cellStyle name="Currency 5 3 5 3 2" xfId="3410"/>
    <cellStyle name="Currency 5 3 5 4" xfId="1593"/>
    <cellStyle name="Currency 5 3 5 4 2" xfId="3823"/>
    <cellStyle name="Currency 5 3 5 5" xfId="2007"/>
    <cellStyle name="Currency 5 3 5 5 2" xfId="4236"/>
    <cellStyle name="Currency 5 3 5 6" xfId="2442"/>
    <cellStyle name="Currency 5 3 5 7" xfId="2739"/>
    <cellStyle name="Currency 5 3 5 8" xfId="2820"/>
    <cellStyle name="Currency 5 4" xfId="218"/>
    <cellStyle name="Currency 5 4 2" xfId="745"/>
    <cellStyle name="Currency 5 5" xfId="219"/>
    <cellStyle name="Currency 5 5 2" xfId="220"/>
    <cellStyle name="Currency 5 5 2 2" xfId="747"/>
    <cellStyle name="Currency 5 5 2 2 2" xfId="2999"/>
    <cellStyle name="Currency 5 5 2 3" xfId="1181"/>
    <cellStyle name="Currency 5 5 2 3 2" xfId="3412"/>
    <cellStyle name="Currency 5 5 2 4" xfId="1595"/>
    <cellStyle name="Currency 5 5 2 4 2" xfId="3825"/>
    <cellStyle name="Currency 5 5 2 5" xfId="2009"/>
    <cellStyle name="Currency 5 5 2 5 2" xfId="4238"/>
    <cellStyle name="Currency 5 5 2 6" xfId="2444"/>
    <cellStyle name="Currency 5 5 2 7" xfId="2741"/>
    <cellStyle name="Currency 5 5 2 8" xfId="2822"/>
    <cellStyle name="Currency 5 5 3" xfId="746"/>
    <cellStyle name="Currency 5 5 3 2" xfId="2998"/>
    <cellStyle name="Currency 5 5 4" xfId="1180"/>
    <cellStyle name="Currency 5 5 4 2" xfId="3411"/>
    <cellStyle name="Currency 5 5 5" xfId="1594"/>
    <cellStyle name="Currency 5 5 5 2" xfId="3824"/>
    <cellStyle name="Currency 5 5 6" xfId="2008"/>
    <cellStyle name="Currency 5 5 6 2" xfId="4237"/>
    <cellStyle name="Currency 5 5 7" xfId="2443"/>
    <cellStyle name="Currency 5 5 8" xfId="2740"/>
    <cellStyle name="Currency 5 5 9" xfId="2821"/>
    <cellStyle name="Currency 5 6" xfId="221"/>
    <cellStyle name="Currency 5 6 2" xfId="748"/>
    <cellStyle name="Currency 5 6 2 2" xfId="3000"/>
    <cellStyle name="Currency 5 6 3" xfId="1182"/>
    <cellStyle name="Currency 5 6 3 2" xfId="3413"/>
    <cellStyle name="Currency 5 6 4" xfId="1596"/>
    <cellStyle name="Currency 5 6 4 2" xfId="3826"/>
    <cellStyle name="Currency 5 6 5" xfId="2010"/>
    <cellStyle name="Currency 5 6 5 2" xfId="4239"/>
    <cellStyle name="Currency 5 6 6" xfId="2445"/>
    <cellStyle name="Currency 5 6 7" xfId="2742"/>
    <cellStyle name="Currency 5 6 8" xfId="2823"/>
    <cellStyle name="Currency 5 7" xfId="222"/>
    <cellStyle name="Currency 5 7 2" xfId="749"/>
    <cellStyle name="Currency 5 7 2 2" xfId="3001"/>
    <cellStyle name="Currency 5 7 3" xfId="1183"/>
    <cellStyle name="Currency 5 7 3 2" xfId="3414"/>
    <cellStyle name="Currency 5 7 4" xfId="1597"/>
    <cellStyle name="Currency 5 7 4 2" xfId="3827"/>
    <cellStyle name="Currency 5 7 5" xfId="2011"/>
    <cellStyle name="Currency 5 7 5 2" xfId="4240"/>
    <cellStyle name="Currency 5 7 6" xfId="2446"/>
    <cellStyle name="Currency 5 7 7" xfId="2743"/>
    <cellStyle name="Currency 5 7 8" xfId="2824"/>
    <cellStyle name="Currency 5 8" xfId="722"/>
    <cellStyle name="Currency 6" xfId="223"/>
    <cellStyle name="Currency 6 2" xfId="224"/>
    <cellStyle name="Currency 6 3" xfId="225"/>
    <cellStyle name="Currency 6 3 2" xfId="751"/>
    <cellStyle name="Currency 6 4" xfId="750"/>
    <cellStyle name="Currency 7" xfId="226"/>
    <cellStyle name="Currency 7 2" xfId="227"/>
    <cellStyle name="Currency 7 2 2" xfId="753"/>
    <cellStyle name="Currency 7 3" xfId="228"/>
    <cellStyle name="Currency 7 3 2" xfId="754"/>
    <cellStyle name="Currency 7 4" xfId="229"/>
    <cellStyle name="Currency 7 4 2" xfId="755"/>
    <cellStyle name="Currency 7 5" xfId="752"/>
    <cellStyle name="Currency 8" xfId="230"/>
    <cellStyle name="Currency 8 2" xfId="231"/>
    <cellStyle name="Currency 8 2 2" xfId="757"/>
    <cellStyle name="Currency 8 3" xfId="756"/>
    <cellStyle name="Currency 9" xfId="232"/>
    <cellStyle name="Currency 9 2" xfId="233"/>
    <cellStyle name="Currency 9 2 2" xfId="759"/>
    <cellStyle name="Currency 9 3" xfId="758"/>
    <cellStyle name="Explanatory Text" xfId="234" builtinId="53" customBuiltin="1"/>
    <cellStyle name="Good" xfId="235" builtinId="26" customBuiltin="1"/>
    <cellStyle name="Heading 1" xfId="236" builtinId="16" customBuiltin="1"/>
    <cellStyle name="Heading 1 2" xfId="237"/>
    <cellStyle name="Heading 2" xfId="238" builtinId="17" customBuiltin="1"/>
    <cellStyle name="Heading 2 2" xfId="239"/>
    <cellStyle name="Heading 3" xfId="240" builtinId="18" customBuiltin="1"/>
    <cellStyle name="Heading 3 2" xfId="241"/>
    <cellStyle name="Heading 4" xfId="242" builtinId="19" customBuiltin="1"/>
    <cellStyle name="Heading 4 2" xfId="243"/>
    <cellStyle name="Hyperlink" xfId="244" builtinId="8"/>
    <cellStyle name="Hyperlink 2" xfId="245"/>
    <cellStyle name="Hyperlink 2 2" xfId="246"/>
    <cellStyle name="Input" xfId="247" builtinId="20" customBuiltin="1"/>
    <cellStyle name="Label" xfId="248"/>
    <cellStyle name="Label No Shade" xfId="249"/>
    <cellStyle name="Label Shaded" xfId="250"/>
    <cellStyle name="Linked Cell" xfId="251" builtinId="24" customBuiltin="1"/>
    <cellStyle name="Neutral" xfId="252" builtinId="28" customBuiltin="1"/>
    <cellStyle name="Normal" xfId="0" builtinId="0"/>
    <cellStyle name="Normal 10" xfId="253"/>
    <cellStyle name="Normal 10 2" xfId="254"/>
    <cellStyle name="Normal 10 3" xfId="255"/>
    <cellStyle name="Normal 11" xfId="256"/>
    <cellStyle name="Normal 11 2" xfId="257"/>
    <cellStyle name="Normal 11 2 3" xfId="570"/>
    <cellStyle name="Normal 11 3" xfId="258"/>
    <cellStyle name="Normal 11 3 2" xfId="760"/>
    <cellStyle name="Normal 12" xfId="259"/>
    <cellStyle name="Normal 12 10" xfId="2448"/>
    <cellStyle name="Normal 12 2" xfId="260"/>
    <cellStyle name="Normal 12 2 2" xfId="261"/>
    <cellStyle name="Normal 12 2 2 2" xfId="262"/>
    <cellStyle name="Normal 12 2 2 2 2" xfId="764"/>
    <cellStyle name="Normal 12 2 2 2 2 2" xfId="3005"/>
    <cellStyle name="Normal 12 2 2 2 3" xfId="1187"/>
    <cellStyle name="Normal 12 2 2 2 3 2" xfId="3418"/>
    <cellStyle name="Normal 12 2 2 2 4" xfId="1601"/>
    <cellStyle name="Normal 12 2 2 2 4 2" xfId="3831"/>
    <cellStyle name="Normal 12 2 2 2 5" xfId="2015"/>
    <cellStyle name="Normal 12 2 2 2 5 2" xfId="4244"/>
    <cellStyle name="Normal 12 2 2 2 6" xfId="2451"/>
    <cellStyle name="Normal 12 2 2 3" xfId="763"/>
    <cellStyle name="Normal 12 2 2 3 2" xfId="3004"/>
    <cellStyle name="Normal 12 2 2 4" xfId="1186"/>
    <cellStyle name="Normal 12 2 2 4 2" xfId="3417"/>
    <cellStyle name="Normal 12 2 2 5" xfId="1600"/>
    <cellStyle name="Normal 12 2 2 5 2" xfId="3830"/>
    <cellStyle name="Normal 12 2 2 6" xfId="2014"/>
    <cellStyle name="Normal 12 2 2 6 2" xfId="4243"/>
    <cellStyle name="Normal 12 2 2 7" xfId="2450"/>
    <cellStyle name="Normal 12 2 3" xfId="263"/>
    <cellStyle name="Normal 12 2 3 2" xfId="765"/>
    <cellStyle name="Normal 12 2 3 2 2" xfId="3006"/>
    <cellStyle name="Normal 12 2 3 3" xfId="1188"/>
    <cellStyle name="Normal 12 2 3 3 2" xfId="3419"/>
    <cellStyle name="Normal 12 2 3 4" xfId="1602"/>
    <cellStyle name="Normal 12 2 3 4 2" xfId="3832"/>
    <cellStyle name="Normal 12 2 3 5" xfId="2016"/>
    <cellStyle name="Normal 12 2 3 5 2" xfId="4245"/>
    <cellStyle name="Normal 12 2 3 6" xfId="2452"/>
    <cellStyle name="Normal 12 2 4" xfId="762"/>
    <cellStyle name="Normal 12 2 4 2" xfId="3003"/>
    <cellStyle name="Normal 12 2 5" xfId="1185"/>
    <cellStyle name="Normal 12 2 5 2" xfId="3416"/>
    <cellStyle name="Normal 12 2 6" xfId="1599"/>
    <cellStyle name="Normal 12 2 6 2" xfId="3829"/>
    <cellStyle name="Normal 12 2 7" xfId="2013"/>
    <cellStyle name="Normal 12 2 7 2" xfId="4242"/>
    <cellStyle name="Normal 12 2 8" xfId="2449"/>
    <cellStyle name="Normal 12 3" xfId="264"/>
    <cellStyle name="Normal 12 3 2" xfId="265"/>
    <cellStyle name="Normal 12 3 2 2" xfId="767"/>
    <cellStyle name="Normal 12 3 2 2 2" xfId="3008"/>
    <cellStyle name="Normal 12 3 2 3" xfId="1190"/>
    <cellStyle name="Normal 12 3 2 3 2" xfId="3421"/>
    <cellStyle name="Normal 12 3 2 4" xfId="1604"/>
    <cellStyle name="Normal 12 3 2 4 2" xfId="3834"/>
    <cellStyle name="Normal 12 3 2 5" xfId="2018"/>
    <cellStyle name="Normal 12 3 2 5 2" xfId="4247"/>
    <cellStyle name="Normal 12 3 2 6" xfId="2454"/>
    <cellStyle name="Normal 12 3 3" xfId="766"/>
    <cellStyle name="Normal 12 3 3 2" xfId="3007"/>
    <cellStyle name="Normal 12 3 4" xfId="1189"/>
    <cellStyle name="Normal 12 3 4 2" xfId="3420"/>
    <cellStyle name="Normal 12 3 5" xfId="1603"/>
    <cellStyle name="Normal 12 3 5 2" xfId="3833"/>
    <cellStyle name="Normal 12 3 6" xfId="2017"/>
    <cellStyle name="Normal 12 3 6 2" xfId="4246"/>
    <cellStyle name="Normal 12 3 7" xfId="2453"/>
    <cellStyle name="Normal 12 4" xfId="266"/>
    <cellStyle name="Normal 12 4 2" xfId="768"/>
    <cellStyle name="Normal 12 4 2 2" xfId="3009"/>
    <cellStyle name="Normal 12 4 3" xfId="1191"/>
    <cellStyle name="Normal 12 4 3 2" xfId="3422"/>
    <cellStyle name="Normal 12 4 4" xfId="1605"/>
    <cellStyle name="Normal 12 4 4 2" xfId="3835"/>
    <cellStyle name="Normal 12 4 5" xfId="2019"/>
    <cellStyle name="Normal 12 4 5 2" xfId="4248"/>
    <cellStyle name="Normal 12 4 6" xfId="2455"/>
    <cellStyle name="Normal 12 5" xfId="267"/>
    <cellStyle name="Normal 12 6" xfId="761"/>
    <cellStyle name="Normal 12 6 2" xfId="3002"/>
    <cellStyle name="Normal 12 7" xfId="1184"/>
    <cellStyle name="Normal 12 7 2" xfId="3415"/>
    <cellStyle name="Normal 12 8" xfId="1598"/>
    <cellStyle name="Normal 12 8 2" xfId="3828"/>
    <cellStyle name="Normal 12 9" xfId="2012"/>
    <cellStyle name="Normal 12 9 2" xfId="4241"/>
    <cellStyle name="Normal 13" xfId="268"/>
    <cellStyle name="Normal 13 2" xfId="269"/>
    <cellStyle name="Normal 14" xfId="270"/>
    <cellStyle name="Normal 14 2" xfId="769"/>
    <cellStyle name="Normal 14 2 2" xfId="3010"/>
    <cellStyle name="Normal 14 3" xfId="1192"/>
    <cellStyle name="Normal 14 3 2" xfId="3423"/>
    <cellStyle name="Normal 14 4" xfId="1606"/>
    <cellStyle name="Normal 14 4 2" xfId="3836"/>
    <cellStyle name="Normal 14 5" xfId="2020"/>
    <cellStyle name="Normal 14 5 2" xfId="4249"/>
    <cellStyle name="Normal 14 6" xfId="2456"/>
    <cellStyle name="Normal 2" xfId="271"/>
    <cellStyle name="Normal 2 2" xfId="272"/>
    <cellStyle name="Normal 2 2 2" xfId="273"/>
    <cellStyle name="Normal 2 2 2 2" xfId="274"/>
    <cellStyle name="Normal 2 2 2 3" xfId="275"/>
    <cellStyle name="Normal 2 2 2 4" xfId="1193"/>
    <cellStyle name="Normal 2 2 3" xfId="771"/>
    <cellStyle name="Normal 2 3" xfId="276"/>
    <cellStyle name="Normal 2 3 2" xfId="277"/>
    <cellStyle name="Normal 2 4" xfId="278"/>
    <cellStyle name="Normal 2 4 2" xfId="279"/>
    <cellStyle name="Normal 2 4 2 10" xfId="2021"/>
    <cellStyle name="Normal 2 4 2 10 2" xfId="4250"/>
    <cellStyle name="Normal 2 4 2 11" xfId="2457"/>
    <cellStyle name="Normal 2 4 2 2" xfId="280"/>
    <cellStyle name="Normal 2 4 2 3" xfId="281"/>
    <cellStyle name="Normal 2 4 2 3 2" xfId="282"/>
    <cellStyle name="Normal 2 4 2 3 2 2" xfId="283"/>
    <cellStyle name="Normal 2 4 2 3 2 2 2" xfId="284"/>
    <cellStyle name="Normal 2 4 2 3 2 2 2 2" xfId="776"/>
    <cellStyle name="Normal 2 4 2 3 2 2 2 2 2" xfId="3015"/>
    <cellStyle name="Normal 2 4 2 3 2 2 2 3" xfId="1198"/>
    <cellStyle name="Normal 2 4 2 3 2 2 2 3 2" xfId="3428"/>
    <cellStyle name="Normal 2 4 2 3 2 2 2 4" xfId="1611"/>
    <cellStyle name="Normal 2 4 2 3 2 2 2 4 2" xfId="3841"/>
    <cellStyle name="Normal 2 4 2 3 2 2 2 5" xfId="2025"/>
    <cellStyle name="Normal 2 4 2 3 2 2 2 5 2" xfId="4254"/>
    <cellStyle name="Normal 2 4 2 3 2 2 2 6" xfId="2461"/>
    <cellStyle name="Normal 2 4 2 3 2 2 3" xfId="775"/>
    <cellStyle name="Normal 2 4 2 3 2 2 3 2" xfId="3014"/>
    <cellStyle name="Normal 2 4 2 3 2 2 4" xfId="1197"/>
    <cellStyle name="Normal 2 4 2 3 2 2 4 2" xfId="3427"/>
    <cellStyle name="Normal 2 4 2 3 2 2 5" xfId="1610"/>
    <cellStyle name="Normal 2 4 2 3 2 2 5 2" xfId="3840"/>
    <cellStyle name="Normal 2 4 2 3 2 2 6" xfId="2024"/>
    <cellStyle name="Normal 2 4 2 3 2 2 6 2" xfId="4253"/>
    <cellStyle name="Normal 2 4 2 3 2 2 7" xfId="2460"/>
    <cellStyle name="Normal 2 4 2 3 2 3" xfId="285"/>
    <cellStyle name="Normal 2 4 2 3 2 3 2" xfId="777"/>
    <cellStyle name="Normal 2 4 2 3 2 3 2 2" xfId="3016"/>
    <cellStyle name="Normal 2 4 2 3 2 3 3" xfId="1199"/>
    <cellStyle name="Normal 2 4 2 3 2 3 3 2" xfId="3429"/>
    <cellStyle name="Normal 2 4 2 3 2 3 4" xfId="1612"/>
    <cellStyle name="Normal 2 4 2 3 2 3 4 2" xfId="3842"/>
    <cellStyle name="Normal 2 4 2 3 2 3 5" xfId="2026"/>
    <cellStyle name="Normal 2 4 2 3 2 3 5 2" xfId="4255"/>
    <cellStyle name="Normal 2 4 2 3 2 3 6" xfId="2462"/>
    <cellStyle name="Normal 2 4 2 3 2 4" xfId="774"/>
    <cellStyle name="Normal 2 4 2 3 2 4 2" xfId="3013"/>
    <cellStyle name="Normal 2 4 2 3 2 5" xfId="1196"/>
    <cellStyle name="Normal 2 4 2 3 2 5 2" xfId="3426"/>
    <cellStyle name="Normal 2 4 2 3 2 6" xfId="1609"/>
    <cellStyle name="Normal 2 4 2 3 2 6 2" xfId="3839"/>
    <cellStyle name="Normal 2 4 2 3 2 7" xfId="2023"/>
    <cellStyle name="Normal 2 4 2 3 2 7 2" xfId="4252"/>
    <cellStyle name="Normal 2 4 2 3 2 8" xfId="2459"/>
    <cellStyle name="Normal 2 4 2 3 3" xfId="286"/>
    <cellStyle name="Normal 2 4 2 3 3 2" xfId="287"/>
    <cellStyle name="Normal 2 4 2 3 3 2 2" xfId="779"/>
    <cellStyle name="Normal 2 4 2 3 3 2 2 2" xfId="3018"/>
    <cellStyle name="Normal 2 4 2 3 3 2 3" xfId="1201"/>
    <cellStyle name="Normal 2 4 2 3 3 2 3 2" xfId="3431"/>
    <cellStyle name="Normal 2 4 2 3 3 2 4" xfId="1614"/>
    <cellStyle name="Normal 2 4 2 3 3 2 4 2" xfId="3844"/>
    <cellStyle name="Normal 2 4 2 3 3 2 5" xfId="2028"/>
    <cellStyle name="Normal 2 4 2 3 3 2 5 2" xfId="4257"/>
    <cellStyle name="Normal 2 4 2 3 3 2 6" xfId="2464"/>
    <cellStyle name="Normal 2 4 2 3 3 3" xfId="778"/>
    <cellStyle name="Normal 2 4 2 3 3 3 2" xfId="3017"/>
    <cellStyle name="Normal 2 4 2 3 3 4" xfId="1200"/>
    <cellStyle name="Normal 2 4 2 3 3 4 2" xfId="3430"/>
    <cellStyle name="Normal 2 4 2 3 3 5" xfId="1613"/>
    <cellStyle name="Normal 2 4 2 3 3 5 2" xfId="3843"/>
    <cellStyle name="Normal 2 4 2 3 3 6" xfId="2027"/>
    <cellStyle name="Normal 2 4 2 3 3 6 2" xfId="4256"/>
    <cellStyle name="Normal 2 4 2 3 3 7" xfId="2463"/>
    <cellStyle name="Normal 2 4 2 3 4" xfId="288"/>
    <cellStyle name="Normal 2 4 2 3 4 2" xfId="780"/>
    <cellStyle name="Normal 2 4 2 3 4 2 2" xfId="3019"/>
    <cellStyle name="Normal 2 4 2 3 4 3" xfId="1202"/>
    <cellStyle name="Normal 2 4 2 3 4 3 2" xfId="3432"/>
    <cellStyle name="Normal 2 4 2 3 4 4" xfId="1615"/>
    <cellStyle name="Normal 2 4 2 3 4 4 2" xfId="3845"/>
    <cellStyle name="Normal 2 4 2 3 4 5" xfId="2029"/>
    <cellStyle name="Normal 2 4 2 3 4 5 2" xfId="4258"/>
    <cellStyle name="Normal 2 4 2 3 4 6" xfId="2465"/>
    <cellStyle name="Normal 2 4 2 3 5" xfId="773"/>
    <cellStyle name="Normal 2 4 2 3 5 2" xfId="3012"/>
    <cellStyle name="Normal 2 4 2 3 6" xfId="1195"/>
    <cellStyle name="Normal 2 4 2 3 6 2" xfId="3425"/>
    <cellStyle name="Normal 2 4 2 3 7" xfId="1608"/>
    <cellStyle name="Normal 2 4 2 3 7 2" xfId="3838"/>
    <cellStyle name="Normal 2 4 2 3 8" xfId="2022"/>
    <cellStyle name="Normal 2 4 2 3 8 2" xfId="4251"/>
    <cellStyle name="Normal 2 4 2 3 9" xfId="2458"/>
    <cellStyle name="Normal 2 4 2 4" xfId="289"/>
    <cellStyle name="Normal 2 4 2 4 2" xfId="290"/>
    <cellStyle name="Normal 2 4 2 4 2 2" xfId="291"/>
    <cellStyle name="Normal 2 4 2 4 2 2 2" xfId="783"/>
    <cellStyle name="Normal 2 4 2 4 2 2 2 2" xfId="3022"/>
    <cellStyle name="Normal 2 4 2 4 2 2 3" xfId="1205"/>
    <cellStyle name="Normal 2 4 2 4 2 2 3 2" xfId="3435"/>
    <cellStyle name="Normal 2 4 2 4 2 2 4" xfId="1618"/>
    <cellStyle name="Normal 2 4 2 4 2 2 4 2" xfId="3848"/>
    <cellStyle name="Normal 2 4 2 4 2 2 5" xfId="2032"/>
    <cellStyle name="Normal 2 4 2 4 2 2 5 2" xfId="4261"/>
    <cellStyle name="Normal 2 4 2 4 2 2 6" xfId="2468"/>
    <cellStyle name="Normal 2 4 2 4 2 3" xfId="782"/>
    <cellStyle name="Normal 2 4 2 4 2 3 2" xfId="3021"/>
    <cellStyle name="Normal 2 4 2 4 2 4" xfId="1204"/>
    <cellStyle name="Normal 2 4 2 4 2 4 2" xfId="3434"/>
    <cellStyle name="Normal 2 4 2 4 2 5" xfId="1617"/>
    <cellStyle name="Normal 2 4 2 4 2 5 2" xfId="3847"/>
    <cellStyle name="Normal 2 4 2 4 2 6" xfId="2031"/>
    <cellStyle name="Normal 2 4 2 4 2 6 2" xfId="4260"/>
    <cellStyle name="Normal 2 4 2 4 2 7" xfId="2467"/>
    <cellStyle name="Normal 2 4 2 4 3" xfId="292"/>
    <cellStyle name="Normal 2 4 2 4 3 2" xfId="784"/>
    <cellStyle name="Normal 2 4 2 4 3 2 2" xfId="3023"/>
    <cellStyle name="Normal 2 4 2 4 3 3" xfId="1206"/>
    <cellStyle name="Normal 2 4 2 4 3 3 2" xfId="3436"/>
    <cellStyle name="Normal 2 4 2 4 3 4" xfId="1619"/>
    <cellStyle name="Normal 2 4 2 4 3 4 2" xfId="3849"/>
    <cellStyle name="Normal 2 4 2 4 3 5" xfId="2033"/>
    <cellStyle name="Normal 2 4 2 4 3 5 2" xfId="4262"/>
    <cellStyle name="Normal 2 4 2 4 3 6" xfId="2469"/>
    <cellStyle name="Normal 2 4 2 4 4" xfId="781"/>
    <cellStyle name="Normal 2 4 2 4 4 2" xfId="3020"/>
    <cellStyle name="Normal 2 4 2 4 5" xfId="1203"/>
    <cellStyle name="Normal 2 4 2 4 5 2" xfId="3433"/>
    <cellStyle name="Normal 2 4 2 4 6" xfId="1616"/>
    <cellStyle name="Normal 2 4 2 4 6 2" xfId="3846"/>
    <cellStyle name="Normal 2 4 2 4 7" xfId="2030"/>
    <cellStyle name="Normal 2 4 2 4 7 2" xfId="4259"/>
    <cellStyle name="Normal 2 4 2 4 8" xfId="2466"/>
    <cellStyle name="Normal 2 4 2 5" xfId="293"/>
    <cellStyle name="Normal 2 4 2 5 2" xfId="294"/>
    <cellStyle name="Normal 2 4 2 5 2 2" xfId="786"/>
    <cellStyle name="Normal 2 4 2 5 2 2 2" xfId="3025"/>
    <cellStyle name="Normal 2 4 2 5 2 3" xfId="1208"/>
    <cellStyle name="Normal 2 4 2 5 2 3 2" xfId="3438"/>
    <cellStyle name="Normal 2 4 2 5 2 4" xfId="1621"/>
    <cellStyle name="Normal 2 4 2 5 2 4 2" xfId="3851"/>
    <cellStyle name="Normal 2 4 2 5 2 5" xfId="2035"/>
    <cellStyle name="Normal 2 4 2 5 2 5 2" xfId="4264"/>
    <cellStyle name="Normal 2 4 2 5 2 6" xfId="2471"/>
    <cellStyle name="Normal 2 4 2 5 3" xfId="785"/>
    <cellStyle name="Normal 2 4 2 5 3 2" xfId="3024"/>
    <cellStyle name="Normal 2 4 2 5 4" xfId="1207"/>
    <cellStyle name="Normal 2 4 2 5 4 2" xfId="3437"/>
    <cellStyle name="Normal 2 4 2 5 5" xfId="1620"/>
    <cellStyle name="Normal 2 4 2 5 5 2" xfId="3850"/>
    <cellStyle name="Normal 2 4 2 5 6" xfId="2034"/>
    <cellStyle name="Normal 2 4 2 5 6 2" xfId="4263"/>
    <cellStyle name="Normal 2 4 2 5 7" xfId="2470"/>
    <cellStyle name="Normal 2 4 2 6" xfId="295"/>
    <cellStyle name="Normal 2 4 2 6 2" xfId="787"/>
    <cellStyle name="Normal 2 4 2 6 2 2" xfId="3026"/>
    <cellStyle name="Normal 2 4 2 6 3" xfId="1209"/>
    <cellStyle name="Normal 2 4 2 6 3 2" xfId="3439"/>
    <cellStyle name="Normal 2 4 2 6 4" xfId="1622"/>
    <cellStyle name="Normal 2 4 2 6 4 2" xfId="3852"/>
    <cellStyle name="Normal 2 4 2 6 5" xfId="2036"/>
    <cellStyle name="Normal 2 4 2 6 5 2" xfId="4265"/>
    <cellStyle name="Normal 2 4 2 6 6" xfId="2472"/>
    <cellStyle name="Normal 2 4 2 7" xfId="772"/>
    <cellStyle name="Normal 2 4 2 7 2" xfId="3011"/>
    <cellStyle name="Normal 2 4 2 8" xfId="1194"/>
    <cellStyle name="Normal 2 4 2 8 2" xfId="3424"/>
    <cellStyle name="Normal 2 4 2 9" xfId="1607"/>
    <cellStyle name="Normal 2 4 2 9 2" xfId="3837"/>
    <cellStyle name="Normal 2 4 3" xfId="296"/>
    <cellStyle name="Normal 2 4 3 2" xfId="297"/>
    <cellStyle name="Normal 2 4 3 3" xfId="298"/>
    <cellStyle name="Normal 2 4 3 3 2" xfId="299"/>
    <cellStyle name="Normal 2 4 3 3 2 2" xfId="300"/>
    <cellStyle name="Normal 2 4 3 3 2 2 2" xfId="791"/>
    <cellStyle name="Normal 2 4 3 3 2 2 2 2" xfId="3030"/>
    <cellStyle name="Normal 2 4 3 3 2 2 3" xfId="1213"/>
    <cellStyle name="Normal 2 4 3 3 2 2 3 2" xfId="3443"/>
    <cellStyle name="Normal 2 4 3 3 2 2 4" xfId="1626"/>
    <cellStyle name="Normal 2 4 3 3 2 2 4 2" xfId="3856"/>
    <cellStyle name="Normal 2 4 3 3 2 2 5" xfId="2040"/>
    <cellStyle name="Normal 2 4 3 3 2 2 5 2" xfId="4269"/>
    <cellStyle name="Normal 2 4 3 3 2 2 6" xfId="2476"/>
    <cellStyle name="Normal 2 4 3 3 2 3" xfId="790"/>
    <cellStyle name="Normal 2 4 3 3 2 3 2" xfId="3029"/>
    <cellStyle name="Normal 2 4 3 3 2 4" xfId="1212"/>
    <cellStyle name="Normal 2 4 3 3 2 4 2" xfId="3442"/>
    <cellStyle name="Normal 2 4 3 3 2 5" xfId="1625"/>
    <cellStyle name="Normal 2 4 3 3 2 5 2" xfId="3855"/>
    <cellStyle name="Normal 2 4 3 3 2 6" xfId="2039"/>
    <cellStyle name="Normal 2 4 3 3 2 6 2" xfId="4268"/>
    <cellStyle name="Normal 2 4 3 3 2 7" xfId="2475"/>
    <cellStyle name="Normal 2 4 3 3 3" xfId="301"/>
    <cellStyle name="Normal 2 4 3 3 3 2" xfId="792"/>
    <cellStyle name="Normal 2 4 3 3 3 2 2" xfId="3031"/>
    <cellStyle name="Normal 2 4 3 3 3 3" xfId="1214"/>
    <cellStyle name="Normal 2 4 3 3 3 3 2" xfId="3444"/>
    <cellStyle name="Normal 2 4 3 3 3 4" xfId="1627"/>
    <cellStyle name="Normal 2 4 3 3 3 4 2" xfId="3857"/>
    <cellStyle name="Normal 2 4 3 3 3 5" xfId="2041"/>
    <cellStyle name="Normal 2 4 3 3 3 5 2" xfId="4270"/>
    <cellStyle name="Normal 2 4 3 3 3 6" xfId="2477"/>
    <cellStyle name="Normal 2 4 3 3 4" xfId="789"/>
    <cellStyle name="Normal 2 4 3 3 4 2" xfId="3028"/>
    <cellStyle name="Normal 2 4 3 3 5" xfId="1211"/>
    <cellStyle name="Normal 2 4 3 3 5 2" xfId="3441"/>
    <cellStyle name="Normal 2 4 3 3 6" xfId="1624"/>
    <cellStyle name="Normal 2 4 3 3 6 2" xfId="3854"/>
    <cellStyle name="Normal 2 4 3 3 7" xfId="2038"/>
    <cellStyle name="Normal 2 4 3 3 7 2" xfId="4267"/>
    <cellStyle name="Normal 2 4 3 3 8" xfId="2474"/>
    <cellStyle name="Normal 2 4 3 4" xfId="788"/>
    <cellStyle name="Normal 2 4 3 4 2" xfId="3027"/>
    <cellStyle name="Normal 2 4 3 5" xfId="1210"/>
    <cellStyle name="Normal 2 4 3 5 2" xfId="3440"/>
    <cellStyle name="Normal 2 4 3 6" xfId="1623"/>
    <cellStyle name="Normal 2 4 3 6 2" xfId="3853"/>
    <cellStyle name="Normal 2 4 3 7" xfId="2037"/>
    <cellStyle name="Normal 2 4 3 7 2" xfId="4266"/>
    <cellStyle name="Normal 2 4 3 8" xfId="2473"/>
    <cellStyle name="Normal 2 4 4" xfId="302"/>
    <cellStyle name="Normal 2 4 5" xfId="303"/>
    <cellStyle name="Normal 2 4 5 2" xfId="304"/>
    <cellStyle name="Normal 2 4 5 2 2" xfId="305"/>
    <cellStyle name="Normal 2 4 5 2 2 2" xfId="306"/>
    <cellStyle name="Normal 2 4 5 2 2 2 2" xfId="796"/>
    <cellStyle name="Normal 2 4 5 2 2 2 2 2" xfId="3035"/>
    <cellStyle name="Normal 2 4 5 2 2 2 3" xfId="1218"/>
    <cellStyle name="Normal 2 4 5 2 2 2 3 2" xfId="3448"/>
    <cellStyle name="Normal 2 4 5 2 2 2 4" xfId="1631"/>
    <cellStyle name="Normal 2 4 5 2 2 2 4 2" xfId="3861"/>
    <cellStyle name="Normal 2 4 5 2 2 2 5" xfId="2045"/>
    <cellStyle name="Normal 2 4 5 2 2 2 5 2" xfId="4274"/>
    <cellStyle name="Normal 2 4 5 2 2 2 6" xfId="2481"/>
    <cellStyle name="Normal 2 4 5 2 2 3" xfId="795"/>
    <cellStyle name="Normal 2 4 5 2 2 3 2" xfId="3034"/>
    <cellStyle name="Normal 2 4 5 2 2 4" xfId="1217"/>
    <cellStyle name="Normal 2 4 5 2 2 4 2" xfId="3447"/>
    <cellStyle name="Normal 2 4 5 2 2 5" xfId="1630"/>
    <cellStyle name="Normal 2 4 5 2 2 5 2" xfId="3860"/>
    <cellStyle name="Normal 2 4 5 2 2 6" xfId="2044"/>
    <cellStyle name="Normal 2 4 5 2 2 6 2" xfId="4273"/>
    <cellStyle name="Normal 2 4 5 2 2 7" xfId="2480"/>
    <cellStyle name="Normal 2 4 5 2 3" xfId="307"/>
    <cellStyle name="Normal 2 4 5 2 3 2" xfId="797"/>
    <cellStyle name="Normal 2 4 5 2 3 2 2" xfId="3036"/>
    <cellStyle name="Normal 2 4 5 2 3 3" xfId="1219"/>
    <cellStyle name="Normal 2 4 5 2 3 3 2" xfId="3449"/>
    <cellStyle name="Normal 2 4 5 2 3 4" xfId="1632"/>
    <cellStyle name="Normal 2 4 5 2 3 4 2" xfId="3862"/>
    <cellStyle name="Normal 2 4 5 2 3 5" xfId="2046"/>
    <cellStyle name="Normal 2 4 5 2 3 5 2" xfId="4275"/>
    <cellStyle name="Normal 2 4 5 2 3 6" xfId="2482"/>
    <cellStyle name="Normal 2 4 5 2 4" xfId="794"/>
    <cellStyle name="Normal 2 4 5 2 4 2" xfId="3033"/>
    <cellStyle name="Normal 2 4 5 2 5" xfId="1216"/>
    <cellStyle name="Normal 2 4 5 2 5 2" xfId="3446"/>
    <cellStyle name="Normal 2 4 5 2 6" xfId="1629"/>
    <cellStyle name="Normal 2 4 5 2 6 2" xfId="3859"/>
    <cellStyle name="Normal 2 4 5 2 7" xfId="2043"/>
    <cellStyle name="Normal 2 4 5 2 7 2" xfId="4272"/>
    <cellStyle name="Normal 2 4 5 2 8" xfId="2479"/>
    <cellStyle name="Normal 2 4 5 3" xfId="308"/>
    <cellStyle name="Normal 2 4 5 3 2" xfId="309"/>
    <cellStyle name="Normal 2 4 5 3 2 2" xfId="799"/>
    <cellStyle name="Normal 2 4 5 3 2 2 2" xfId="3038"/>
    <cellStyle name="Normal 2 4 5 3 2 3" xfId="1221"/>
    <cellStyle name="Normal 2 4 5 3 2 3 2" xfId="3451"/>
    <cellStyle name="Normal 2 4 5 3 2 4" xfId="1634"/>
    <cellStyle name="Normal 2 4 5 3 2 4 2" xfId="3864"/>
    <cellStyle name="Normal 2 4 5 3 2 5" xfId="2048"/>
    <cellStyle name="Normal 2 4 5 3 2 5 2" xfId="4277"/>
    <cellStyle name="Normal 2 4 5 3 2 6" xfId="2484"/>
    <cellStyle name="Normal 2 4 5 3 3" xfId="798"/>
    <cellStyle name="Normal 2 4 5 3 3 2" xfId="3037"/>
    <cellStyle name="Normal 2 4 5 3 4" xfId="1220"/>
    <cellStyle name="Normal 2 4 5 3 4 2" xfId="3450"/>
    <cellStyle name="Normal 2 4 5 3 5" xfId="1633"/>
    <cellStyle name="Normal 2 4 5 3 5 2" xfId="3863"/>
    <cellStyle name="Normal 2 4 5 3 6" xfId="2047"/>
    <cellStyle name="Normal 2 4 5 3 6 2" xfId="4276"/>
    <cellStyle name="Normal 2 4 5 3 7" xfId="2483"/>
    <cellStyle name="Normal 2 4 5 4" xfId="310"/>
    <cellStyle name="Normal 2 4 5 4 2" xfId="800"/>
    <cellStyle name="Normal 2 4 5 4 2 2" xfId="3039"/>
    <cellStyle name="Normal 2 4 5 4 3" xfId="1222"/>
    <cellStyle name="Normal 2 4 5 4 3 2" xfId="3452"/>
    <cellStyle name="Normal 2 4 5 4 4" xfId="1635"/>
    <cellStyle name="Normal 2 4 5 4 4 2" xfId="3865"/>
    <cellStyle name="Normal 2 4 5 4 5" xfId="2049"/>
    <cellStyle name="Normal 2 4 5 4 5 2" xfId="4278"/>
    <cellStyle name="Normal 2 4 5 4 6" xfId="2485"/>
    <cellStyle name="Normal 2 4 5 5" xfId="793"/>
    <cellStyle name="Normal 2 4 5 5 2" xfId="3032"/>
    <cellStyle name="Normal 2 4 5 6" xfId="1215"/>
    <cellStyle name="Normal 2 4 5 6 2" xfId="3445"/>
    <cellStyle name="Normal 2 4 5 7" xfId="1628"/>
    <cellStyle name="Normal 2 4 5 7 2" xfId="3858"/>
    <cellStyle name="Normal 2 4 5 8" xfId="2042"/>
    <cellStyle name="Normal 2 4 5 8 2" xfId="4271"/>
    <cellStyle name="Normal 2 4 5 9" xfId="2478"/>
    <cellStyle name="Normal 2 4 6" xfId="311"/>
    <cellStyle name="Normal 2 4 7" xfId="312"/>
    <cellStyle name="Normal 2 4 7 2" xfId="313"/>
    <cellStyle name="Normal 2 4 7 2 2" xfId="802"/>
    <cellStyle name="Normal 2 4 7 2 2 2" xfId="3041"/>
    <cellStyle name="Normal 2 4 7 2 3" xfId="1224"/>
    <cellStyle name="Normal 2 4 7 2 3 2" xfId="3454"/>
    <cellStyle name="Normal 2 4 7 2 4" xfId="1637"/>
    <cellStyle name="Normal 2 4 7 2 4 2" xfId="3867"/>
    <cellStyle name="Normal 2 4 7 2 5" xfId="2051"/>
    <cellStyle name="Normal 2 4 7 2 5 2" xfId="4280"/>
    <cellStyle name="Normal 2 4 7 2 6" xfId="2487"/>
    <cellStyle name="Normal 2 4 7 3" xfId="801"/>
    <cellStyle name="Normal 2 4 7 3 2" xfId="3040"/>
    <cellStyle name="Normal 2 4 7 4" xfId="1223"/>
    <cellStyle name="Normal 2 4 7 4 2" xfId="3453"/>
    <cellStyle name="Normal 2 4 7 5" xfId="1636"/>
    <cellStyle name="Normal 2 4 7 5 2" xfId="3866"/>
    <cellStyle name="Normal 2 4 7 6" xfId="2050"/>
    <cellStyle name="Normal 2 4 7 6 2" xfId="4279"/>
    <cellStyle name="Normal 2 4 7 7" xfId="2486"/>
    <cellStyle name="Normal 2 4 8" xfId="314"/>
    <cellStyle name="Normal 2 4 8 2" xfId="803"/>
    <cellStyle name="Normal 2 4 8 2 2" xfId="3042"/>
    <cellStyle name="Normal 2 4 8 3" xfId="1225"/>
    <cellStyle name="Normal 2 4 8 3 2" xfId="3455"/>
    <cellStyle name="Normal 2 4 8 4" xfId="1638"/>
    <cellStyle name="Normal 2 4 8 4 2" xfId="3868"/>
    <cellStyle name="Normal 2 4 8 5" xfId="2052"/>
    <cellStyle name="Normal 2 4 8 5 2" xfId="4281"/>
    <cellStyle name="Normal 2 4 8 6" xfId="2488"/>
    <cellStyle name="Normal 2 5" xfId="315"/>
    <cellStyle name="Normal 2 5 2" xfId="316"/>
    <cellStyle name="Normal 2 5 3" xfId="317"/>
    <cellStyle name="Normal 2 5 4" xfId="318"/>
    <cellStyle name="Normal 2 5 4 2" xfId="319"/>
    <cellStyle name="Normal 2 5 4 2 2" xfId="320"/>
    <cellStyle name="Normal 2 5 4 2 2 2" xfId="807"/>
    <cellStyle name="Normal 2 5 4 2 2 2 2" xfId="3046"/>
    <cellStyle name="Normal 2 5 4 2 2 3" xfId="1229"/>
    <cellStyle name="Normal 2 5 4 2 2 3 2" xfId="3459"/>
    <cellStyle name="Normal 2 5 4 2 2 4" xfId="1642"/>
    <cellStyle name="Normal 2 5 4 2 2 4 2" xfId="3872"/>
    <cellStyle name="Normal 2 5 4 2 2 5" xfId="2056"/>
    <cellStyle name="Normal 2 5 4 2 2 5 2" xfId="4285"/>
    <cellStyle name="Normal 2 5 4 2 2 6" xfId="2492"/>
    <cellStyle name="Normal 2 5 4 2 3" xfId="806"/>
    <cellStyle name="Normal 2 5 4 2 3 2" xfId="3045"/>
    <cellStyle name="Normal 2 5 4 2 4" xfId="1228"/>
    <cellStyle name="Normal 2 5 4 2 4 2" xfId="3458"/>
    <cellStyle name="Normal 2 5 4 2 5" xfId="1641"/>
    <cellStyle name="Normal 2 5 4 2 5 2" xfId="3871"/>
    <cellStyle name="Normal 2 5 4 2 6" xfId="2055"/>
    <cellStyle name="Normal 2 5 4 2 6 2" xfId="4284"/>
    <cellStyle name="Normal 2 5 4 2 7" xfId="2491"/>
    <cellStyle name="Normal 2 5 4 3" xfId="321"/>
    <cellStyle name="Normal 2 5 4 3 2" xfId="808"/>
    <cellStyle name="Normal 2 5 4 3 2 2" xfId="3047"/>
    <cellStyle name="Normal 2 5 4 3 3" xfId="1230"/>
    <cellStyle name="Normal 2 5 4 3 3 2" xfId="3460"/>
    <cellStyle name="Normal 2 5 4 3 4" xfId="1643"/>
    <cellStyle name="Normal 2 5 4 3 4 2" xfId="3873"/>
    <cellStyle name="Normal 2 5 4 3 5" xfId="2057"/>
    <cellStyle name="Normal 2 5 4 3 5 2" xfId="4286"/>
    <cellStyle name="Normal 2 5 4 3 6" xfId="2493"/>
    <cellStyle name="Normal 2 5 4 4" xfId="805"/>
    <cellStyle name="Normal 2 5 4 4 2" xfId="3044"/>
    <cellStyle name="Normal 2 5 4 5" xfId="1227"/>
    <cellStyle name="Normal 2 5 4 5 2" xfId="3457"/>
    <cellStyle name="Normal 2 5 4 6" xfId="1640"/>
    <cellStyle name="Normal 2 5 4 6 2" xfId="3870"/>
    <cellStyle name="Normal 2 5 4 7" xfId="2054"/>
    <cellStyle name="Normal 2 5 4 7 2" xfId="4283"/>
    <cellStyle name="Normal 2 5 4 8" xfId="2490"/>
    <cellStyle name="Normal 2 5 5" xfId="804"/>
    <cellStyle name="Normal 2 5 5 2" xfId="3043"/>
    <cellStyle name="Normal 2 5 6" xfId="1226"/>
    <cellStyle name="Normal 2 5 6 2" xfId="3456"/>
    <cellStyle name="Normal 2 5 7" xfId="1639"/>
    <cellStyle name="Normal 2 5 7 2" xfId="3869"/>
    <cellStyle name="Normal 2 5 8" xfId="2053"/>
    <cellStyle name="Normal 2 5 8 2" xfId="4282"/>
    <cellStyle name="Normal 2 5 9" xfId="2489"/>
    <cellStyle name="Normal 2 6" xfId="322"/>
    <cellStyle name="Normal 2 7" xfId="770"/>
    <cellStyle name="Normal 3" xfId="323"/>
    <cellStyle name="Normal 3 2" xfId="324"/>
    <cellStyle name="Normal 3 2 2" xfId="325"/>
    <cellStyle name="Normal 3 2 2 2" xfId="811"/>
    <cellStyle name="Normal 3 2 3" xfId="326"/>
    <cellStyle name="Normal 3 2 3 2" xfId="327"/>
    <cellStyle name="Normal 3 2 3 2 2" xfId="328"/>
    <cellStyle name="Normal 3 2 3 2 2 2" xfId="814"/>
    <cellStyle name="Normal 3 2 3 2 2 2 2" xfId="3051"/>
    <cellStyle name="Normal 3 2 3 2 2 3" xfId="1234"/>
    <cellStyle name="Normal 3 2 3 2 2 3 2" xfId="3464"/>
    <cellStyle name="Normal 3 2 3 2 2 4" xfId="1647"/>
    <cellStyle name="Normal 3 2 3 2 2 4 2" xfId="3877"/>
    <cellStyle name="Normal 3 2 3 2 2 5" xfId="2061"/>
    <cellStyle name="Normal 3 2 3 2 2 5 2" xfId="4290"/>
    <cellStyle name="Normal 3 2 3 2 2 6" xfId="2497"/>
    <cellStyle name="Normal 3 2 3 2 3" xfId="813"/>
    <cellStyle name="Normal 3 2 3 2 3 2" xfId="3050"/>
    <cellStyle name="Normal 3 2 3 2 4" xfId="1233"/>
    <cellStyle name="Normal 3 2 3 2 4 2" xfId="3463"/>
    <cellStyle name="Normal 3 2 3 2 5" xfId="1646"/>
    <cellStyle name="Normal 3 2 3 2 5 2" xfId="3876"/>
    <cellStyle name="Normal 3 2 3 2 6" xfId="2060"/>
    <cellStyle name="Normal 3 2 3 2 6 2" xfId="4289"/>
    <cellStyle name="Normal 3 2 3 2 7" xfId="2496"/>
    <cellStyle name="Normal 3 2 3 3" xfId="329"/>
    <cellStyle name="Normal 3 2 3 3 2" xfId="815"/>
    <cellStyle name="Normal 3 2 3 3 2 2" xfId="3052"/>
    <cellStyle name="Normal 3 2 3 3 3" xfId="1235"/>
    <cellStyle name="Normal 3 2 3 3 3 2" xfId="3465"/>
    <cellStyle name="Normal 3 2 3 3 4" xfId="1648"/>
    <cellStyle name="Normal 3 2 3 3 4 2" xfId="3878"/>
    <cellStyle name="Normal 3 2 3 3 5" xfId="2062"/>
    <cellStyle name="Normal 3 2 3 3 5 2" xfId="4291"/>
    <cellStyle name="Normal 3 2 3 3 6" xfId="2498"/>
    <cellStyle name="Normal 3 2 3 4" xfId="812"/>
    <cellStyle name="Normal 3 2 3 4 2" xfId="3049"/>
    <cellStyle name="Normal 3 2 3 5" xfId="1232"/>
    <cellStyle name="Normal 3 2 3 5 2" xfId="3462"/>
    <cellStyle name="Normal 3 2 3 6" xfId="1645"/>
    <cellStyle name="Normal 3 2 3 6 2" xfId="3875"/>
    <cellStyle name="Normal 3 2 3 7" xfId="2059"/>
    <cellStyle name="Normal 3 2 3 7 2" xfId="4288"/>
    <cellStyle name="Normal 3 2 3 8" xfId="2495"/>
    <cellStyle name="Normal 3 2 4" xfId="810"/>
    <cellStyle name="Normal 3 2 4 2" xfId="3048"/>
    <cellStyle name="Normal 3 2 5" xfId="1231"/>
    <cellStyle name="Normal 3 2 5 2" xfId="3461"/>
    <cellStyle name="Normal 3 2 6" xfId="1644"/>
    <cellStyle name="Normal 3 2 6 2" xfId="3874"/>
    <cellStyle name="Normal 3 2 7" xfId="2058"/>
    <cellStyle name="Normal 3 2 7 2" xfId="4287"/>
    <cellStyle name="Normal 3 2 8" xfId="2494"/>
    <cellStyle name="Normal 3 3" xfId="330"/>
    <cellStyle name="Normal 3 3 2" xfId="331"/>
    <cellStyle name="Normal 3 3 3" xfId="332"/>
    <cellStyle name="Normal 3 4" xfId="333"/>
    <cellStyle name="Normal 3 5" xfId="334"/>
    <cellStyle name="Normal 3 6" xfId="809"/>
    <cellStyle name="Normal 4" xfId="335"/>
    <cellStyle name="Normal 4 2" xfId="336"/>
    <cellStyle name="Normal 4 2 2" xfId="337"/>
    <cellStyle name="Normal 4 2 2 10" xfId="2063"/>
    <cellStyle name="Normal 4 2 2 10 2" xfId="4292"/>
    <cellStyle name="Normal 4 2 2 11" xfId="2499"/>
    <cellStyle name="Normal 4 2 2 2" xfId="338"/>
    <cellStyle name="Normal 4 2 2 3" xfId="339"/>
    <cellStyle name="Normal 4 2 2 3 2" xfId="340"/>
    <cellStyle name="Normal 4 2 2 3 2 2" xfId="341"/>
    <cellStyle name="Normal 4 2 2 3 2 2 2" xfId="342"/>
    <cellStyle name="Normal 4 2 2 3 2 2 2 2" xfId="820"/>
    <cellStyle name="Normal 4 2 2 3 2 2 2 2 2" xfId="3057"/>
    <cellStyle name="Normal 4 2 2 3 2 2 2 3" xfId="1240"/>
    <cellStyle name="Normal 4 2 2 3 2 2 2 3 2" xfId="3470"/>
    <cellStyle name="Normal 4 2 2 3 2 2 2 4" xfId="1653"/>
    <cellStyle name="Normal 4 2 2 3 2 2 2 4 2" xfId="3883"/>
    <cellStyle name="Normal 4 2 2 3 2 2 2 5" xfId="2067"/>
    <cellStyle name="Normal 4 2 2 3 2 2 2 5 2" xfId="4296"/>
    <cellStyle name="Normal 4 2 2 3 2 2 2 6" xfId="2503"/>
    <cellStyle name="Normal 4 2 2 3 2 2 3" xfId="819"/>
    <cellStyle name="Normal 4 2 2 3 2 2 3 2" xfId="3056"/>
    <cellStyle name="Normal 4 2 2 3 2 2 4" xfId="1239"/>
    <cellStyle name="Normal 4 2 2 3 2 2 4 2" xfId="3469"/>
    <cellStyle name="Normal 4 2 2 3 2 2 5" xfId="1652"/>
    <cellStyle name="Normal 4 2 2 3 2 2 5 2" xfId="3882"/>
    <cellStyle name="Normal 4 2 2 3 2 2 6" xfId="2066"/>
    <cellStyle name="Normal 4 2 2 3 2 2 6 2" xfId="4295"/>
    <cellStyle name="Normal 4 2 2 3 2 2 7" xfId="2502"/>
    <cellStyle name="Normal 4 2 2 3 2 3" xfId="343"/>
    <cellStyle name="Normal 4 2 2 3 2 3 2" xfId="821"/>
    <cellStyle name="Normal 4 2 2 3 2 3 2 2" xfId="3058"/>
    <cellStyle name="Normal 4 2 2 3 2 3 3" xfId="1241"/>
    <cellStyle name="Normal 4 2 2 3 2 3 3 2" xfId="3471"/>
    <cellStyle name="Normal 4 2 2 3 2 3 4" xfId="1654"/>
    <cellStyle name="Normal 4 2 2 3 2 3 4 2" xfId="3884"/>
    <cellStyle name="Normal 4 2 2 3 2 3 5" xfId="2068"/>
    <cellStyle name="Normal 4 2 2 3 2 3 5 2" xfId="4297"/>
    <cellStyle name="Normal 4 2 2 3 2 3 6" xfId="2504"/>
    <cellStyle name="Normal 4 2 2 3 2 4" xfId="818"/>
    <cellStyle name="Normal 4 2 2 3 2 4 2" xfId="3055"/>
    <cellStyle name="Normal 4 2 2 3 2 5" xfId="1238"/>
    <cellStyle name="Normal 4 2 2 3 2 5 2" xfId="3468"/>
    <cellStyle name="Normal 4 2 2 3 2 6" xfId="1651"/>
    <cellStyle name="Normal 4 2 2 3 2 6 2" xfId="3881"/>
    <cellStyle name="Normal 4 2 2 3 2 7" xfId="2065"/>
    <cellStyle name="Normal 4 2 2 3 2 7 2" xfId="4294"/>
    <cellStyle name="Normal 4 2 2 3 2 8" xfId="2501"/>
    <cellStyle name="Normal 4 2 2 3 3" xfId="344"/>
    <cellStyle name="Normal 4 2 2 3 3 2" xfId="345"/>
    <cellStyle name="Normal 4 2 2 3 3 2 2" xfId="823"/>
    <cellStyle name="Normal 4 2 2 3 3 2 2 2" xfId="3060"/>
    <cellStyle name="Normal 4 2 2 3 3 2 3" xfId="1243"/>
    <cellStyle name="Normal 4 2 2 3 3 2 3 2" xfId="3473"/>
    <cellStyle name="Normal 4 2 2 3 3 2 4" xfId="1656"/>
    <cellStyle name="Normal 4 2 2 3 3 2 4 2" xfId="3886"/>
    <cellStyle name="Normal 4 2 2 3 3 2 5" xfId="2070"/>
    <cellStyle name="Normal 4 2 2 3 3 2 5 2" xfId="4299"/>
    <cellStyle name="Normal 4 2 2 3 3 2 6" xfId="2506"/>
    <cellStyle name="Normal 4 2 2 3 3 3" xfId="822"/>
    <cellStyle name="Normal 4 2 2 3 3 3 2" xfId="3059"/>
    <cellStyle name="Normal 4 2 2 3 3 4" xfId="1242"/>
    <cellStyle name="Normal 4 2 2 3 3 4 2" xfId="3472"/>
    <cellStyle name="Normal 4 2 2 3 3 5" xfId="1655"/>
    <cellStyle name="Normal 4 2 2 3 3 5 2" xfId="3885"/>
    <cellStyle name="Normal 4 2 2 3 3 6" xfId="2069"/>
    <cellStyle name="Normal 4 2 2 3 3 6 2" xfId="4298"/>
    <cellStyle name="Normal 4 2 2 3 3 7" xfId="2505"/>
    <cellStyle name="Normal 4 2 2 3 4" xfId="346"/>
    <cellStyle name="Normal 4 2 2 3 4 2" xfId="824"/>
    <cellStyle name="Normal 4 2 2 3 4 2 2" xfId="3061"/>
    <cellStyle name="Normal 4 2 2 3 4 3" xfId="1244"/>
    <cellStyle name="Normal 4 2 2 3 4 3 2" xfId="3474"/>
    <cellStyle name="Normal 4 2 2 3 4 4" xfId="1657"/>
    <cellStyle name="Normal 4 2 2 3 4 4 2" xfId="3887"/>
    <cellStyle name="Normal 4 2 2 3 4 5" xfId="2071"/>
    <cellStyle name="Normal 4 2 2 3 4 5 2" xfId="4300"/>
    <cellStyle name="Normal 4 2 2 3 4 6" xfId="2507"/>
    <cellStyle name="Normal 4 2 2 3 5" xfId="817"/>
    <cellStyle name="Normal 4 2 2 3 5 2" xfId="3054"/>
    <cellStyle name="Normal 4 2 2 3 6" xfId="1237"/>
    <cellStyle name="Normal 4 2 2 3 6 2" xfId="3467"/>
    <cellStyle name="Normal 4 2 2 3 7" xfId="1650"/>
    <cellStyle name="Normal 4 2 2 3 7 2" xfId="3880"/>
    <cellStyle name="Normal 4 2 2 3 8" xfId="2064"/>
    <cellStyle name="Normal 4 2 2 3 8 2" xfId="4293"/>
    <cellStyle name="Normal 4 2 2 3 9" xfId="2500"/>
    <cellStyle name="Normal 4 2 2 4" xfId="347"/>
    <cellStyle name="Normal 4 2 2 4 2" xfId="348"/>
    <cellStyle name="Normal 4 2 2 4 2 2" xfId="349"/>
    <cellStyle name="Normal 4 2 2 4 2 2 2" xfId="827"/>
    <cellStyle name="Normal 4 2 2 4 2 2 2 2" xfId="3064"/>
    <cellStyle name="Normal 4 2 2 4 2 2 3" xfId="1247"/>
    <cellStyle name="Normal 4 2 2 4 2 2 3 2" xfId="3477"/>
    <cellStyle name="Normal 4 2 2 4 2 2 4" xfId="1660"/>
    <cellStyle name="Normal 4 2 2 4 2 2 4 2" xfId="3890"/>
    <cellStyle name="Normal 4 2 2 4 2 2 5" xfId="2074"/>
    <cellStyle name="Normal 4 2 2 4 2 2 5 2" xfId="4303"/>
    <cellStyle name="Normal 4 2 2 4 2 2 6" xfId="2510"/>
    <cellStyle name="Normal 4 2 2 4 2 3" xfId="826"/>
    <cellStyle name="Normal 4 2 2 4 2 3 2" xfId="3063"/>
    <cellStyle name="Normal 4 2 2 4 2 4" xfId="1246"/>
    <cellStyle name="Normal 4 2 2 4 2 4 2" xfId="3476"/>
    <cellStyle name="Normal 4 2 2 4 2 5" xfId="1659"/>
    <cellStyle name="Normal 4 2 2 4 2 5 2" xfId="3889"/>
    <cellStyle name="Normal 4 2 2 4 2 6" xfId="2073"/>
    <cellStyle name="Normal 4 2 2 4 2 6 2" xfId="4302"/>
    <cellStyle name="Normal 4 2 2 4 2 7" xfId="2509"/>
    <cellStyle name="Normal 4 2 2 4 3" xfId="350"/>
    <cellStyle name="Normal 4 2 2 4 3 2" xfId="828"/>
    <cellStyle name="Normal 4 2 2 4 3 2 2" xfId="3065"/>
    <cellStyle name="Normal 4 2 2 4 3 3" xfId="1248"/>
    <cellStyle name="Normal 4 2 2 4 3 3 2" xfId="3478"/>
    <cellStyle name="Normal 4 2 2 4 3 4" xfId="1661"/>
    <cellStyle name="Normal 4 2 2 4 3 4 2" xfId="3891"/>
    <cellStyle name="Normal 4 2 2 4 3 5" xfId="2075"/>
    <cellStyle name="Normal 4 2 2 4 3 5 2" xfId="4304"/>
    <cellStyle name="Normal 4 2 2 4 3 6" xfId="2511"/>
    <cellStyle name="Normal 4 2 2 4 4" xfId="825"/>
    <cellStyle name="Normal 4 2 2 4 4 2" xfId="3062"/>
    <cellStyle name="Normal 4 2 2 4 5" xfId="1245"/>
    <cellStyle name="Normal 4 2 2 4 5 2" xfId="3475"/>
    <cellStyle name="Normal 4 2 2 4 6" xfId="1658"/>
    <cellStyle name="Normal 4 2 2 4 6 2" xfId="3888"/>
    <cellStyle name="Normal 4 2 2 4 7" xfId="2072"/>
    <cellStyle name="Normal 4 2 2 4 7 2" xfId="4301"/>
    <cellStyle name="Normal 4 2 2 4 8" xfId="2508"/>
    <cellStyle name="Normal 4 2 2 5" xfId="351"/>
    <cellStyle name="Normal 4 2 2 5 2" xfId="352"/>
    <cellStyle name="Normal 4 2 2 5 2 2" xfId="830"/>
    <cellStyle name="Normal 4 2 2 5 2 2 2" xfId="3067"/>
    <cellStyle name="Normal 4 2 2 5 2 3" xfId="1250"/>
    <cellStyle name="Normal 4 2 2 5 2 3 2" xfId="3480"/>
    <cellStyle name="Normal 4 2 2 5 2 4" xfId="1663"/>
    <cellStyle name="Normal 4 2 2 5 2 4 2" xfId="3893"/>
    <cellStyle name="Normal 4 2 2 5 2 5" xfId="2077"/>
    <cellStyle name="Normal 4 2 2 5 2 5 2" xfId="4306"/>
    <cellStyle name="Normal 4 2 2 5 2 6" xfId="2513"/>
    <cellStyle name="Normal 4 2 2 5 3" xfId="829"/>
    <cellStyle name="Normal 4 2 2 5 3 2" xfId="3066"/>
    <cellStyle name="Normal 4 2 2 5 4" xfId="1249"/>
    <cellStyle name="Normal 4 2 2 5 4 2" xfId="3479"/>
    <cellStyle name="Normal 4 2 2 5 5" xfId="1662"/>
    <cellStyle name="Normal 4 2 2 5 5 2" xfId="3892"/>
    <cellStyle name="Normal 4 2 2 5 6" xfId="2076"/>
    <cellStyle name="Normal 4 2 2 5 6 2" xfId="4305"/>
    <cellStyle name="Normal 4 2 2 5 7" xfId="2512"/>
    <cellStyle name="Normal 4 2 2 6" xfId="353"/>
    <cellStyle name="Normal 4 2 2 6 2" xfId="831"/>
    <cellStyle name="Normal 4 2 2 6 2 2" xfId="3068"/>
    <cellStyle name="Normal 4 2 2 6 3" xfId="1251"/>
    <cellStyle name="Normal 4 2 2 6 3 2" xfId="3481"/>
    <cellStyle name="Normal 4 2 2 6 4" xfId="1664"/>
    <cellStyle name="Normal 4 2 2 6 4 2" xfId="3894"/>
    <cellStyle name="Normal 4 2 2 6 5" xfId="2078"/>
    <cellStyle name="Normal 4 2 2 6 5 2" xfId="4307"/>
    <cellStyle name="Normal 4 2 2 6 6" xfId="2514"/>
    <cellStyle name="Normal 4 2 2 7" xfId="816"/>
    <cellStyle name="Normal 4 2 2 7 2" xfId="3053"/>
    <cellStyle name="Normal 4 2 2 8" xfId="1236"/>
    <cellStyle name="Normal 4 2 2 8 2" xfId="3466"/>
    <cellStyle name="Normal 4 2 2 9" xfId="1649"/>
    <cellStyle name="Normal 4 2 2 9 2" xfId="3879"/>
    <cellStyle name="Normal 4 2 3" xfId="354"/>
    <cellStyle name="Normal 4 2 4" xfId="355"/>
    <cellStyle name="Normal 4 2 4 2" xfId="356"/>
    <cellStyle name="Normal 4 2 4 2 2" xfId="357"/>
    <cellStyle name="Normal 4 2 4 2 2 2" xfId="358"/>
    <cellStyle name="Normal 4 2 4 2 2 2 2" xfId="835"/>
    <cellStyle name="Normal 4 2 4 2 2 2 2 2" xfId="3072"/>
    <cellStyle name="Normal 4 2 4 2 2 2 3" xfId="1255"/>
    <cellStyle name="Normal 4 2 4 2 2 2 3 2" xfId="3485"/>
    <cellStyle name="Normal 4 2 4 2 2 2 4" xfId="1668"/>
    <cellStyle name="Normal 4 2 4 2 2 2 4 2" xfId="3898"/>
    <cellStyle name="Normal 4 2 4 2 2 2 5" xfId="2082"/>
    <cellStyle name="Normal 4 2 4 2 2 2 5 2" xfId="4311"/>
    <cellStyle name="Normal 4 2 4 2 2 2 6" xfId="2518"/>
    <cellStyle name="Normal 4 2 4 2 2 3" xfId="834"/>
    <cellStyle name="Normal 4 2 4 2 2 3 2" xfId="3071"/>
    <cellStyle name="Normal 4 2 4 2 2 4" xfId="1254"/>
    <cellStyle name="Normal 4 2 4 2 2 4 2" xfId="3484"/>
    <cellStyle name="Normal 4 2 4 2 2 5" xfId="1667"/>
    <cellStyle name="Normal 4 2 4 2 2 5 2" xfId="3897"/>
    <cellStyle name="Normal 4 2 4 2 2 6" xfId="2081"/>
    <cellStyle name="Normal 4 2 4 2 2 6 2" xfId="4310"/>
    <cellStyle name="Normal 4 2 4 2 2 7" xfId="2517"/>
    <cellStyle name="Normal 4 2 4 2 3" xfId="359"/>
    <cellStyle name="Normal 4 2 4 2 3 2" xfId="836"/>
    <cellStyle name="Normal 4 2 4 2 3 2 2" xfId="3073"/>
    <cellStyle name="Normal 4 2 4 2 3 3" xfId="1256"/>
    <cellStyle name="Normal 4 2 4 2 3 3 2" xfId="3486"/>
    <cellStyle name="Normal 4 2 4 2 3 4" xfId="1669"/>
    <cellStyle name="Normal 4 2 4 2 3 4 2" xfId="3899"/>
    <cellStyle name="Normal 4 2 4 2 3 5" xfId="2083"/>
    <cellStyle name="Normal 4 2 4 2 3 5 2" xfId="4312"/>
    <cellStyle name="Normal 4 2 4 2 3 6" xfId="2519"/>
    <cellStyle name="Normal 4 2 4 2 4" xfId="833"/>
    <cellStyle name="Normal 4 2 4 2 4 2" xfId="3070"/>
    <cellStyle name="Normal 4 2 4 2 5" xfId="1253"/>
    <cellStyle name="Normal 4 2 4 2 5 2" xfId="3483"/>
    <cellStyle name="Normal 4 2 4 2 6" xfId="1666"/>
    <cellStyle name="Normal 4 2 4 2 6 2" xfId="3896"/>
    <cellStyle name="Normal 4 2 4 2 7" xfId="2080"/>
    <cellStyle name="Normal 4 2 4 2 7 2" xfId="4309"/>
    <cellStyle name="Normal 4 2 4 2 8" xfId="2516"/>
    <cellStyle name="Normal 4 2 4 3" xfId="360"/>
    <cellStyle name="Normal 4 2 4 3 2" xfId="361"/>
    <cellStyle name="Normal 4 2 4 3 2 2" xfId="838"/>
    <cellStyle name="Normal 4 2 4 3 2 2 2" xfId="3075"/>
    <cellStyle name="Normal 4 2 4 3 2 3" xfId="1258"/>
    <cellStyle name="Normal 4 2 4 3 2 3 2" xfId="3488"/>
    <cellStyle name="Normal 4 2 4 3 2 4" xfId="1671"/>
    <cellStyle name="Normal 4 2 4 3 2 4 2" xfId="3901"/>
    <cellStyle name="Normal 4 2 4 3 2 5" xfId="2085"/>
    <cellStyle name="Normal 4 2 4 3 2 5 2" xfId="4314"/>
    <cellStyle name="Normal 4 2 4 3 2 6" xfId="2521"/>
    <cellStyle name="Normal 4 2 4 3 3" xfId="837"/>
    <cellStyle name="Normal 4 2 4 3 3 2" xfId="3074"/>
    <cellStyle name="Normal 4 2 4 3 4" xfId="1257"/>
    <cellStyle name="Normal 4 2 4 3 4 2" xfId="3487"/>
    <cellStyle name="Normal 4 2 4 3 5" xfId="1670"/>
    <cellStyle name="Normal 4 2 4 3 5 2" xfId="3900"/>
    <cellStyle name="Normal 4 2 4 3 6" xfId="2084"/>
    <cellStyle name="Normal 4 2 4 3 6 2" xfId="4313"/>
    <cellStyle name="Normal 4 2 4 3 7" xfId="2520"/>
    <cellStyle name="Normal 4 2 4 4" xfId="362"/>
    <cellStyle name="Normal 4 2 4 4 2" xfId="839"/>
    <cellStyle name="Normal 4 2 4 4 2 2" xfId="3076"/>
    <cellStyle name="Normal 4 2 4 4 3" xfId="1259"/>
    <cellStyle name="Normal 4 2 4 4 3 2" xfId="3489"/>
    <cellStyle name="Normal 4 2 4 4 4" xfId="1672"/>
    <cellStyle name="Normal 4 2 4 4 4 2" xfId="3902"/>
    <cellStyle name="Normal 4 2 4 4 5" xfId="2086"/>
    <cellStyle name="Normal 4 2 4 4 5 2" xfId="4315"/>
    <cellStyle name="Normal 4 2 4 4 6" xfId="2522"/>
    <cellStyle name="Normal 4 2 4 5" xfId="832"/>
    <cellStyle name="Normal 4 2 4 5 2" xfId="3069"/>
    <cellStyle name="Normal 4 2 4 6" xfId="1252"/>
    <cellStyle name="Normal 4 2 4 6 2" xfId="3482"/>
    <cellStyle name="Normal 4 2 4 7" xfId="1665"/>
    <cellStyle name="Normal 4 2 4 7 2" xfId="3895"/>
    <cellStyle name="Normal 4 2 4 8" xfId="2079"/>
    <cellStyle name="Normal 4 2 4 8 2" xfId="4308"/>
    <cellStyle name="Normal 4 2 4 9" xfId="2515"/>
    <cellStyle name="Normal 4 2 5" xfId="363"/>
    <cellStyle name="Normal 4 2 5 2" xfId="364"/>
    <cellStyle name="Normal 4 2 5 2 2" xfId="841"/>
    <cellStyle name="Normal 4 2 5 2 2 2" xfId="3078"/>
    <cellStyle name="Normal 4 2 5 2 3" xfId="1261"/>
    <cellStyle name="Normal 4 2 5 2 3 2" xfId="3491"/>
    <cellStyle name="Normal 4 2 5 2 4" xfId="1674"/>
    <cellStyle name="Normal 4 2 5 2 4 2" xfId="3904"/>
    <cellStyle name="Normal 4 2 5 2 5" xfId="2088"/>
    <cellStyle name="Normal 4 2 5 2 5 2" xfId="4317"/>
    <cellStyle name="Normal 4 2 5 2 6" xfId="2524"/>
    <cellStyle name="Normal 4 2 5 3" xfId="840"/>
    <cellStyle name="Normal 4 2 5 3 2" xfId="3077"/>
    <cellStyle name="Normal 4 2 5 4" xfId="1260"/>
    <cellStyle name="Normal 4 2 5 4 2" xfId="3490"/>
    <cellStyle name="Normal 4 2 5 5" xfId="1673"/>
    <cellStyle name="Normal 4 2 5 5 2" xfId="3903"/>
    <cellStyle name="Normal 4 2 5 6" xfId="2087"/>
    <cellStyle name="Normal 4 2 5 6 2" xfId="4316"/>
    <cellStyle name="Normal 4 2 5 7" xfId="2523"/>
    <cellStyle name="Normal 4 2 6" xfId="365"/>
    <cellStyle name="Normal 4 2 6 2" xfId="842"/>
    <cellStyle name="Normal 4 2 6 2 2" xfId="3079"/>
    <cellStyle name="Normal 4 2 6 3" xfId="1262"/>
    <cellStyle name="Normal 4 2 6 3 2" xfId="3492"/>
    <cellStyle name="Normal 4 2 6 4" xfId="1675"/>
    <cellStyle name="Normal 4 2 6 4 2" xfId="3905"/>
    <cellStyle name="Normal 4 2 6 5" xfId="2089"/>
    <cellStyle name="Normal 4 2 6 5 2" xfId="4318"/>
    <cellStyle name="Normal 4 2 6 6" xfId="2525"/>
    <cellStyle name="Normal 4 3" xfId="366"/>
    <cellStyle name="Normal 4 3 2" xfId="367"/>
    <cellStyle name="Normal 4 3 2 2" xfId="368"/>
    <cellStyle name="Normal 4 3 2 2 2" xfId="369"/>
    <cellStyle name="Normal 4 3 2 2 2 2" xfId="370"/>
    <cellStyle name="Normal 4 3 2 2 2 2 2" xfId="371"/>
    <cellStyle name="Normal 4 3 2 2 2 2 2 2" xfId="847"/>
    <cellStyle name="Normal 4 3 2 2 2 2 2 2 2" xfId="3083"/>
    <cellStyle name="Normal 4 3 2 2 2 2 2 3" xfId="1266"/>
    <cellStyle name="Normal 4 3 2 2 2 2 2 3 2" xfId="3496"/>
    <cellStyle name="Normal 4 3 2 2 2 2 2 4" xfId="1679"/>
    <cellStyle name="Normal 4 3 2 2 2 2 2 4 2" xfId="3909"/>
    <cellStyle name="Normal 4 3 2 2 2 2 2 5" xfId="2093"/>
    <cellStyle name="Normal 4 3 2 2 2 2 2 5 2" xfId="4322"/>
    <cellStyle name="Normal 4 3 2 2 2 2 2 6" xfId="2529"/>
    <cellStyle name="Normal 4 3 2 2 2 2 3" xfId="846"/>
    <cellStyle name="Normal 4 3 2 2 2 2 3 2" xfId="3082"/>
    <cellStyle name="Normal 4 3 2 2 2 2 4" xfId="1265"/>
    <cellStyle name="Normal 4 3 2 2 2 2 4 2" xfId="3495"/>
    <cellStyle name="Normal 4 3 2 2 2 2 5" xfId="1678"/>
    <cellStyle name="Normal 4 3 2 2 2 2 5 2" xfId="3908"/>
    <cellStyle name="Normal 4 3 2 2 2 2 6" xfId="2092"/>
    <cellStyle name="Normal 4 3 2 2 2 2 6 2" xfId="4321"/>
    <cellStyle name="Normal 4 3 2 2 2 2 7" xfId="2528"/>
    <cellStyle name="Normal 4 3 2 2 2 3" xfId="372"/>
    <cellStyle name="Normal 4 3 2 2 2 3 2" xfId="848"/>
    <cellStyle name="Normal 4 3 2 2 2 3 2 2" xfId="3084"/>
    <cellStyle name="Normal 4 3 2 2 2 3 3" xfId="1267"/>
    <cellStyle name="Normal 4 3 2 2 2 3 3 2" xfId="3497"/>
    <cellStyle name="Normal 4 3 2 2 2 3 4" xfId="1680"/>
    <cellStyle name="Normal 4 3 2 2 2 3 4 2" xfId="3910"/>
    <cellStyle name="Normal 4 3 2 2 2 3 5" xfId="2094"/>
    <cellStyle name="Normal 4 3 2 2 2 3 5 2" xfId="4323"/>
    <cellStyle name="Normal 4 3 2 2 2 3 6" xfId="2530"/>
    <cellStyle name="Normal 4 3 2 2 2 4" xfId="845"/>
    <cellStyle name="Normal 4 3 2 2 2 4 2" xfId="3081"/>
    <cellStyle name="Normal 4 3 2 2 2 5" xfId="1264"/>
    <cellStyle name="Normal 4 3 2 2 2 5 2" xfId="3494"/>
    <cellStyle name="Normal 4 3 2 2 2 6" xfId="1677"/>
    <cellStyle name="Normal 4 3 2 2 2 6 2" xfId="3907"/>
    <cellStyle name="Normal 4 3 2 2 2 7" xfId="2091"/>
    <cellStyle name="Normal 4 3 2 2 2 7 2" xfId="4320"/>
    <cellStyle name="Normal 4 3 2 2 2 8" xfId="2527"/>
    <cellStyle name="Normal 4 3 2 3" xfId="373"/>
    <cellStyle name="Normal 4 3 2 3 2" xfId="849"/>
    <cellStyle name="Normal 4 3 2 4" xfId="844"/>
    <cellStyle name="Normal 4 3 3" xfId="374"/>
    <cellStyle name="Normal 4 3 3 2" xfId="375"/>
    <cellStyle name="Normal 4 3 3 2 2" xfId="376"/>
    <cellStyle name="Normal 4 3 3 2 2 2" xfId="852"/>
    <cellStyle name="Normal 4 3 3 2 2 2 2" xfId="3087"/>
    <cellStyle name="Normal 4 3 3 2 2 3" xfId="1270"/>
    <cellStyle name="Normal 4 3 3 2 2 3 2" xfId="3500"/>
    <cellStyle name="Normal 4 3 3 2 2 4" xfId="1683"/>
    <cellStyle name="Normal 4 3 3 2 2 4 2" xfId="3913"/>
    <cellStyle name="Normal 4 3 3 2 2 5" xfId="2097"/>
    <cellStyle name="Normal 4 3 3 2 2 5 2" xfId="4326"/>
    <cellStyle name="Normal 4 3 3 2 2 6" xfId="2533"/>
    <cellStyle name="Normal 4 3 3 2 3" xfId="851"/>
    <cellStyle name="Normal 4 3 3 2 3 2" xfId="3086"/>
    <cellStyle name="Normal 4 3 3 2 4" xfId="1269"/>
    <cellStyle name="Normal 4 3 3 2 4 2" xfId="3499"/>
    <cellStyle name="Normal 4 3 3 2 5" xfId="1682"/>
    <cellStyle name="Normal 4 3 3 2 5 2" xfId="3912"/>
    <cellStyle name="Normal 4 3 3 2 6" xfId="2096"/>
    <cellStyle name="Normal 4 3 3 2 6 2" xfId="4325"/>
    <cellStyle name="Normal 4 3 3 2 7" xfId="2532"/>
    <cellStyle name="Normal 4 3 3 3" xfId="377"/>
    <cellStyle name="Normal 4 3 3 3 2" xfId="853"/>
    <cellStyle name="Normal 4 3 3 3 2 2" xfId="3088"/>
    <cellStyle name="Normal 4 3 3 3 3" xfId="1271"/>
    <cellStyle name="Normal 4 3 3 3 3 2" xfId="3501"/>
    <cellStyle name="Normal 4 3 3 3 4" xfId="1684"/>
    <cellStyle name="Normal 4 3 3 3 4 2" xfId="3914"/>
    <cellStyle name="Normal 4 3 3 3 5" xfId="2098"/>
    <cellStyle name="Normal 4 3 3 3 5 2" xfId="4327"/>
    <cellStyle name="Normal 4 3 3 3 6" xfId="2534"/>
    <cellStyle name="Normal 4 3 3 4" xfId="850"/>
    <cellStyle name="Normal 4 3 3 4 2" xfId="3085"/>
    <cellStyle name="Normal 4 3 3 5" xfId="1268"/>
    <cellStyle name="Normal 4 3 3 5 2" xfId="3498"/>
    <cellStyle name="Normal 4 3 3 6" xfId="1681"/>
    <cellStyle name="Normal 4 3 3 6 2" xfId="3911"/>
    <cellStyle name="Normal 4 3 3 7" xfId="2095"/>
    <cellStyle name="Normal 4 3 3 7 2" xfId="4324"/>
    <cellStyle name="Normal 4 3 3 8" xfId="2531"/>
    <cellStyle name="Normal 4 3 4" xfId="843"/>
    <cellStyle name="Normal 4 3 4 2" xfId="3080"/>
    <cellStyle name="Normal 4 3 5" xfId="1263"/>
    <cellStyle name="Normal 4 3 5 2" xfId="3493"/>
    <cellStyle name="Normal 4 3 6" xfId="1676"/>
    <cellStyle name="Normal 4 3 6 2" xfId="3906"/>
    <cellStyle name="Normal 4 3 7" xfId="2090"/>
    <cellStyle name="Normal 4 3 7 2" xfId="4319"/>
    <cellStyle name="Normal 4 3 8" xfId="2526"/>
    <cellStyle name="Normal 4 4" xfId="378"/>
    <cellStyle name="Normal 4 4 10" xfId="2535"/>
    <cellStyle name="Normal 4 4 2" xfId="379"/>
    <cellStyle name="Normal 4 4 2 2" xfId="380"/>
    <cellStyle name="Normal 4 4 2 2 2" xfId="381"/>
    <cellStyle name="Normal 4 4 2 2 2 2" xfId="382"/>
    <cellStyle name="Normal 4 4 2 2 2 2 2" xfId="858"/>
    <cellStyle name="Normal 4 4 2 2 2 2 2 2" xfId="3093"/>
    <cellStyle name="Normal 4 4 2 2 2 2 3" xfId="1276"/>
    <cellStyle name="Normal 4 4 2 2 2 2 3 2" xfId="3506"/>
    <cellStyle name="Normal 4 4 2 2 2 2 4" xfId="1689"/>
    <cellStyle name="Normal 4 4 2 2 2 2 4 2" xfId="3919"/>
    <cellStyle name="Normal 4 4 2 2 2 2 5" xfId="2103"/>
    <cellStyle name="Normal 4 4 2 2 2 2 5 2" xfId="4332"/>
    <cellStyle name="Normal 4 4 2 2 2 2 6" xfId="2539"/>
    <cellStyle name="Normal 4 4 2 2 2 3" xfId="857"/>
    <cellStyle name="Normal 4 4 2 2 2 3 2" xfId="3092"/>
    <cellStyle name="Normal 4 4 2 2 2 4" xfId="1275"/>
    <cellStyle name="Normal 4 4 2 2 2 4 2" xfId="3505"/>
    <cellStyle name="Normal 4 4 2 2 2 5" xfId="1688"/>
    <cellStyle name="Normal 4 4 2 2 2 5 2" xfId="3918"/>
    <cellStyle name="Normal 4 4 2 2 2 6" xfId="2102"/>
    <cellStyle name="Normal 4 4 2 2 2 6 2" xfId="4331"/>
    <cellStyle name="Normal 4 4 2 2 2 7" xfId="2538"/>
    <cellStyle name="Normal 4 4 2 2 3" xfId="383"/>
    <cellStyle name="Normal 4 4 2 2 3 2" xfId="859"/>
    <cellStyle name="Normal 4 4 2 2 3 2 2" xfId="3094"/>
    <cellStyle name="Normal 4 4 2 2 3 3" xfId="1277"/>
    <cellStyle name="Normal 4 4 2 2 3 3 2" xfId="3507"/>
    <cellStyle name="Normal 4 4 2 2 3 4" xfId="1690"/>
    <cellStyle name="Normal 4 4 2 2 3 4 2" xfId="3920"/>
    <cellStyle name="Normal 4 4 2 2 3 5" xfId="2104"/>
    <cellStyle name="Normal 4 4 2 2 3 5 2" xfId="4333"/>
    <cellStyle name="Normal 4 4 2 2 3 6" xfId="2540"/>
    <cellStyle name="Normal 4 4 2 2 4" xfId="856"/>
    <cellStyle name="Normal 4 4 2 2 4 2" xfId="3091"/>
    <cellStyle name="Normal 4 4 2 2 5" xfId="1274"/>
    <cellStyle name="Normal 4 4 2 2 5 2" xfId="3504"/>
    <cellStyle name="Normal 4 4 2 2 6" xfId="1687"/>
    <cellStyle name="Normal 4 4 2 2 6 2" xfId="3917"/>
    <cellStyle name="Normal 4 4 2 2 7" xfId="2101"/>
    <cellStyle name="Normal 4 4 2 2 7 2" xfId="4330"/>
    <cellStyle name="Normal 4 4 2 2 8" xfId="2537"/>
    <cellStyle name="Normal 4 4 2 3" xfId="384"/>
    <cellStyle name="Normal 4 4 2 3 2" xfId="385"/>
    <cellStyle name="Normal 4 4 2 3 2 2" xfId="861"/>
    <cellStyle name="Normal 4 4 2 3 2 2 2" xfId="3096"/>
    <cellStyle name="Normal 4 4 2 3 2 3" xfId="1279"/>
    <cellStyle name="Normal 4 4 2 3 2 3 2" xfId="3509"/>
    <cellStyle name="Normal 4 4 2 3 2 4" xfId="1692"/>
    <cellStyle name="Normal 4 4 2 3 2 4 2" xfId="3922"/>
    <cellStyle name="Normal 4 4 2 3 2 5" xfId="2106"/>
    <cellStyle name="Normal 4 4 2 3 2 5 2" xfId="4335"/>
    <cellStyle name="Normal 4 4 2 3 2 6" xfId="2542"/>
    <cellStyle name="Normal 4 4 2 3 3" xfId="860"/>
    <cellStyle name="Normal 4 4 2 3 3 2" xfId="3095"/>
    <cellStyle name="Normal 4 4 2 3 4" xfId="1278"/>
    <cellStyle name="Normal 4 4 2 3 4 2" xfId="3508"/>
    <cellStyle name="Normal 4 4 2 3 5" xfId="1691"/>
    <cellStyle name="Normal 4 4 2 3 5 2" xfId="3921"/>
    <cellStyle name="Normal 4 4 2 3 6" xfId="2105"/>
    <cellStyle name="Normal 4 4 2 3 6 2" xfId="4334"/>
    <cellStyle name="Normal 4 4 2 3 7" xfId="2541"/>
    <cellStyle name="Normal 4 4 2 4" xfId="386"/>
    <cellStyle name="Normal 4 4 2 4 2" xfId="862"/>
    <cellStyle name="Normal 4 4 2 4 2 2" xfId="3097"/>
    <cellStyle name="Normal 4 4 2 4 3" xfId="1280"/>
    <cellStyle name="Normal 4 4 2 4 3 2" xfId="3510"/>
    <cellStyle name="Normal 4 4 2 4 4" xfId="1693"/>
    <cellStyle name="Normal 4 4 2 4 4 2" xfId="3923"/>
    <cellStyle name="Normal 4 4 2 4 5" xfId="2107"/>
    <cellStyle name="Normal 4 4 2 4 5 2" xfId="4336"/>
    <cellStyle name="Normal 4 4 2 4 6" xfId="2543"/>
    <cellStyle name="Normal 4 4 2 5" xfId="855"/>
    <cellStyle name="Normal 4 4 2 5 2" xfId="3090"/>
    <cellStyle name="Normal 4 4 2 6" xfId="1273"/>
    <cellStyle name="Normal 4 4 2 6 2" xfId="3503"/>
    <cellStyle name="Normal 4 4 2 7" xfId="1686"/>
    <cellStyle name="Normal 4 4 2 7 2" xfId="3916"/>
    <cellStyle name="Normal 4 4 2 8" xfId="2100"/>
    <cellStyle name="Normal 4 4 2 8 2" xfId="4329"/>
    <cellStyle name="Normal 4 4 2 9" xfId="2536"/>
    <cellStyle name="Normal 4 4 3" xfId="387"/>
    <cellStyle name="Normal 4 4 3 2" xfId="388"/>
    <cellStyle name="Normal 4 4 3 2 2" xfId="389"/>
    <cellStyle name="Normal 4 4 3 2 2 2" xfId="865"/>
    <cellStyle name="Normal 4 4 3 2 2 2 2" xfId="3100"/>
    <cellStyle name="Normal 4 4 3 2 2 3" xfId="1283"/>
    <cellStyle name="Normal 4 4 3 2 2 3 2" xfId="3513"/>
    <cellStyle name="Normal 4 4 3 2 2 4" xfId="1696"/>
    <cellStyle name="Normal 4 4 3 2 2 4 2" xfId="3926"/>
    <cellStyle name="Normal 4 4 3 2 2 5" xfId="2110"/>
    <cellStyle name="Normal 4 4 3 2 2 5 2" xfId="4339"/>
    <cellStyle name="Normal 4 4 3 2 2 6" xfId="2546"/>
    <cellStyle name="Normal 4 4 3 2 3" xfId="864"/>
    <cellStyle name="Normal 4 4 3 2 3 2" xfId="3099"/>
    <cellStyle name="Normal 4 4 3 2 4" xfId="1282"/>
    <cellStyle name="Normal 4 4 3 2 4 2" xfId="3512"/>
    <cellStyle name="Normal 4 4 3 2 5" xfId="1695"/>
    <cellStyle name="Normal 4 4 3 2 5 2" xfId="3925"/>
    <cellStyle name="Normal 4 4 3 2 6" xfId="2109"/>
    <cellStyle name="Normal 4 4 3 2 6 2" xfId="4338"/>
    <cellStyle name="Normal 4 4 3 2 7" xfId="2545"/>
    <cellStyle name="Normal 4 4 3 3" xfId="390"/>
    <cellStyle name="Normal 4 4 3 3 2" xfId="866"/>
    <cellStyle name="Normal 4 4 3 3 2 2" xfId="3101"/>
    <cellStyle name="Normal 4 4 3 3 3" xfId="1284"/>
    <cellStyle name="Normal 4 4 3 3 3 2" xfId="3514"/>
    <cellStyle name="Normal 4 4 3 3 4" xfId="1697"/>
    <cellStyle name="Normal 4 4 3 3 4 2" xfId="3927"/>
    <cellStyle name="Normal 4 4 3 3 5" xfId="2111"/>
    <cellStyle name="Normal 4 4 3 3 5 2" xfId="4340"/>
    <cellStyle name="Normal 4 4 3 3 6" xfId="2547"/>
    <cellStyle name="Normal 4 4 3 4" xfId="863"/>
    <cellStyle name="Normal 4 4 3 4 2" xfId="3098"/>
    <cellStyle name="Normal 4 4 3 5" xfId="1281"/>
    <cellStyle name="Normal 4 4 3 5 2" xfId="3511"/>
    <cellStyle name="Normal 4 4 3 6" xfId="1694"/>
    <cellStyle name="Normal 4 4 3 6 2" xfId="3924"/>
    <cellStyle name="Normal 4 4 3 7" xfId="2108"/>
    <cellStyle name="Normal 4 4 3 7 2" xfId="4337"/>
    <cellStyle name="Normal 4 4 3 8" xfId="2544"/>
    <cellStyle name="Normal 4 4 4" xfId="391"/>
    <cellStyle name="Normal 4 4 4 2" xfId="392"/>
    <cellStyle name="Normal 4 4 4 2 2" xfId="868"/>
    <cellStyle name="Normal 4 4 4 2 2 2" xfId="3103"/>
    <cellStyle name="Normal 4 4 4 2 3" xfId="1286"/>
    <cellStyle name="Normal 4 4 4 2 3 2" xfId="3516"/>
    <cellStyle name="Normal 4 4 4 2 4" xfId="1699"/>
    <cellStyle name="Normal 4 4 4 2 4 2" xfId="3929"/>
    <cellStyle name="Normal 4 4 4 2 5" xfId="2113"/>
    <cellStyle name="Normal 4 4 4 2 5 2" xfId="4342"/>
    <cellStyle name="Normal 4 4 4 2 6" xfId="2549"/>
    <cellStyle name="Normal 4 4 4 3" xfId="867"/>
    <cellStyle name="Normal 4 4 4 3 2" xfId="3102"/>
    <cellStyle name="Normal 4 4 4 4" xfId="1285"/>
    <cellStyle name="Normal 4 4 4 4 2" xfId="3515"/>
    <cellStyle name="Normal 4 4 4 5" xfId="1698"/>
    <cellStyle name="Normal 4 4 4 5 2" xfId="3928"/>
    <cellStyle name="Normal 4 4 4 6" xfId="2112"/>
    <cellStyle name="Normal 4 4 4 6 2" xfId="4341"/>
    <cellStyle name="Normal 4 4 4 7" xfId="2548"/>
    <cellStyle name="Normal 4 4 5" xfId="393"/>
    <cellStyle name="Normal 4 4 5 2" xfId="869"/>
    <cellStyle name="Normal 4 4 5 2 2" xfId="3104"/>
    <cellStyle name="Normal 4 4 5 3" xfId="1287"/>
    <cellStyle name="Normal 4 4 5 3 2" xfId="3517"/>
    <cellStyle name="Normal 4 4 5 4" xfId="1700"/>
    <cellStyle name="Normal 4 4 5 4 2" xfId="3930"/>
    <cellStyle name="Normal 4 4 5 5" xfId="2114"/>
    <cellStyle name="Normal 4 4 5 5 2" xfId="4343"/>
    <cellStyle name="Normal 4 4 5 6" xfId="2550"/>
    <cellStyle name="Normal 4 4 6" xfId="854"/>
    <cellStyle name="Normal 4 4 6 2" xfId="3089"/>
    <cellStyle name="Normal 4 4 7" xfId="1272"/>
    <cellStyle name="Normal 4 4 7 2" xfId="3502"/>
    <cellStyle name="Normal 4 4 8" xfId="1685"/>
    <cellStyle name="Normal 4 4 8 2" xfId="3915"/>
    <cellStyle name="Normal 4 4 9" xfId="2099"/>
    <cellStyle name="Normal 4 4 9 2" xfId="4328"/>
    <cellStyle name="Normal 4 5" xfId="394"/>
    <cellStyle name="Normal 4 6" xfId="395"/>
    <cellStyle name="Normal 4 6 2" xfId="396"/>
    <cellStyle name="Normal 4 6 2 2" xfId="397"/>
    <cellStyle name="Normal 4 6 2 2 2" xfId="398"/>
    <cellStyle name="Normal 4 6 2 2 2 2" xfId="873"/>
    <cellStyle name="Normal 4 6 2 2 2 2 2" xfId="3108"/>
    <cellStyle name="Normal 4 6 2 2 2 3" xfId="1291"/>
    <cellStyle name="Normal 4 6 2 2 2 3 2" xfId="3521"/>
    <cellStyle name="Normal 4 6 2 2 2 4" xfId="1704"/>
    <cellStyle name="Normal 4 6 2 2 2 4 2" xfId="3934"/>
    <cellStyle name="Normal 4 6 2 2 2 5" xfId="2118"/>
    <cellStyle name="Normal 4 6 2 2 2 5 2" xfId="4347"/>
    <cellStyle name="Normal 4 6 2 2 2 6" xfId="2554"/>
    <cellStyle name="Normal 4 6 2 2 3" xfId="872"/>
    <cellStyle name="Normal 4 6 2 2 3 2" xfId="3107"/>
    <cellStyle name="Normal 4 6 2 2 4" xfId="1290"/>
    <cellStyle name="Normal 4 6 2 2 4 2" xfId="3520"/>
    <cellStyle name="Normal 4 6 2 2 5" xfId="1703"/>
    <cellStyle name="Normal 4 6 2 2 5 2" xfId="3933"/>
    <cellStyle name="Normal 4 6 2 2 6" xfId="2117"/>
    <cellStyle name="Normal 4 6 2 2 6 2" xfId="4346"/>
    <cellStyle name="Normal 4 6 2 2 7" xfId="2553"/>
    <cellStyle name="Normal 4 6 2 3" xfId="399"/>
    <cellStyle name="Normal 4 6 2 3 2" xfId="874"/>
    <cellStyle name="Normal 4 6 2 3 2 2" xfId="3109"/>
    <cellStyle name="Normal 4 6 2 3 3" xfId="1292"/>
    <cellStyle name="Normal 4 6 2 3 3 2" xfId="3522"/>
    <cellStyle name="Normal 4 6 2 3 4" xfId="1705"/>
    <cellStyle name="Normal 4 6 2 3 4 2" xfId="3935"/>
    <cellStyle name="Normal 4 6 2 3 5" xfId="2119"/>
    <cellStyle name="Normal 4 6 2 3 5 2" xfId="4348"/>
    <cellStyle name="Normal 4 6 2 3 6" xfId="2555"/>
    <cellStyle name="Normal 4 6 2 4" xfId="871"/>
    <cellStyle name="Normal 4 6 2 4 2" xfId="3106"/>
    <cellStyle name="Normal 4 6 2 5" xfId="1289"/>
    <cellStyle name="Normal 4 6 2 5 2" xfId="3519"/>
    <cellStyle name="Normal 4 6 2 6" xfId="1702"/>
    <cellStyle name="Normal 4 6 2 6 2" xfId="3932"/>
    <cellStyle name="Normal 4 6 2 7" xfId="2116"/>
    <cellStyle name="Normal 4 6 2 7 2" xfId="4345"/>
    <cellStyle name="Normal 4 6 2 8" xfId="2552"/>
    <cellStyle name="Normal 4 6 3" xfId="400"/>
    <cellStyle name="Normal 4 6 3 2" xfId="401"/>
    <cellStyle name="Normal 4 6 3 2 2" xfId="876"/>
    <cellStyle name="Normal 4 6 3 2 2 2" xfId="3111"/>
    <cellStyle name="Normal 4 6 3 2 3" xfId="1294"/>
    <cellStyle name="Normal 4 6 3 2 3 2" xfId="3524"/>
    <cellStyle name="Normal 4 6 3 2 4" xfId="1707"/>
    <cellStyle name="Normal 4 6 3 2 4 2" xfId="3937"/>
    <cellStyle name="Normal 4 6 3 2 5" xfId="2121"/>
    <cellStyle name="Normal 4 6 3 2 5 2" xfId="4350"/>
    <cellStyle name="Normal 4 6 3 2 6" xfId="2557"/>
    <cellStyle name="Normal 4 6 3 3" xfId="875"/>
    <cellStyle name="Normal 4 6 3 3 2" xfId="3110"/>
    <cellStyle name="Normal 4 6 3 4" xfId="1293"/>
    <cellStyle name="Normal 4 6 3 4 2" xfId="3523"/>
    <cellStyle name="Normal 4 6 3 5" xfId="1706"/>
    <cellStyle name="Normal 4 6 3 5 2" xfId="3936"/>
    <cellStyle name="Normal 4 6 3 6" xfId="2120"/>
    <cellStyle name="Normal 4 6 3 6 2" xfId="4349"/>
    <cellStyle name="Normal 4 6 3 7" xfId="2556"/>
    <cellStyle name="Normal 4 6 4" xfId="402"/>
    <cellStyle name="Normal 4 6 4 2" xfId="877"/>
    <cellStyle name="Normal 4 6 4 2 2" xfId="3112"/>
    <cellStyle name="Normal 4 6 4 3" xfId="1295"/>
    <cellStyle name="Normal 4 6 4 3 2" xfId="3525"/>
    <cellStyle name="Normal 4 6 4 4" xfId="1708"/>
    <cellStyle name="Normal 4 6 4 4 2" xfId="3938"/>
    <cellStyle name="Normal 4 6 4 5" xfId="2122"/>
    <cellStyle name="Normal 4 6 4 5 2" xfId="4351"/>
    <cellStyle name="Normal 4 6 4 6" xfId="2558"/>
    <cellStyle name="Normal 4 6 5" xfId="870"/>
    <cellStyle name="Normal 4 6 5 2" xfId="3105"/>
    <cellStyle name="Normal 4 6 6" xfId="1288"/>
    <cellStyle name="Normal 4 6 6 2" xfId="3518"/>
    <cellStyle name="Normal 4 6 7" xfId="1701"/>
    <cellStyle name="Normal 4 6 7 2" xfId="3931"/>
    <cellStyle name="Normal 4 6 8" xfId="2115"/>
    <cellStyle name="Normal 4 6 8 2" xfId="4344"/>
    <cellStyle name="Normal 4 6 9" xfId="2551"/>
    <cellStyle name="Normal 4 7" xfId="403"/>
    <cellStyle name="Normal 4 7 2" xfId="404"/>
    <cellStyle name="Normal 4 7 2 2" xfId="879"/>
    <cellStyle name="Normal 4 7 2 2 2" xfId="3114"/>
    <cellStyle name="Normal 4 7 2 3" xfId="1297"/>
    <cellStyle name="Normal 4 7 2 3 2" xfId="3527"/>
    <cellStyle name="Normal 4 7 2 4" xfId="1710"/>
    <cellStyle name="Normal 4 7 2 4 2" xfId="3940"/>
    <cellStyle name="Normal 4 7 2 5" xfId="2124"/>
    <cellStyle name="Normal 4 7 2 5 2" xfId="4353"/>
    <cellStyle name="Normal 4 7 2 6" xfId="2560"/>
    <cellStyle name="Normal 4 7 3" xfId="878"/>
    <cellStyle name="Normal 4 7 3 2" xfId="3113"/>
    <cellStyle name="Normal 4 7 4" xfId="1296"/>
    <cellStyle name="Normal 4 7 4 2" xfId="3526"/>
    <cellStyle name="Normal 4 7 5" xfId="1709"/>
    <cellStyle name="Normal 4 7 5 2" xfId="3939"/>
    <cellStyle name="Normal 4 7 6" xfId="2123"/>
    <cellStyle name="Normal 4 7 6 2" xfId="4352"/>
    <cellStyle name="Normal 4 7 7" xfId="2559"/>
    <cellStyle name="Normal 4 8" xfId="405"/>
    <cellStyle name="Normal 4 8 2" xfId="880"/>
    <cellStyle name="Normal 4 8 2 2" xfId="3115"/>
    <cellStyle name="Normal 4 8 3" xfId="1298"/>
    <cellStyle name="Normal 4 8 3 2" xfId="3528"/>
    <cellStyle name="Normal 4 8 4" xfId="1711"/>
    <cellStyle name="Normal 4 8 4 2" xfId="3941"/>
    <cellStyle name="Normal 4 8 5" xfId="2125"/>
    <cellStyle name="Normal 4 8 5 2" xfId="4354"/>
    <cellStyle name="Normal 4 8 6" xfId="2561"/>
    <cellStyle name="Normal 5" xfId="406"/>
    <cellStyle name="Normal 5 10" xfId="1712"/>
    <cellStyle name="Normal 5 10 2" xfId="3942"/>
    <cellStyle name="Normal 5 11" xfId="2126"/>
    <cellStyle name="Normal 5 11 2" xfId="4355"/>
    <cellStyle name="Normal 5 12" xfId="2562"/>
    <cellStyle name="Normal 5 2" xfId="407"/>
    <cellStyle name="Normal 5 2 10" xfId="2127"/>
    <cellStyle name="Normal 5 2 10 2" xfId="4356"/>
    <cellStyle name="Normal 5 2 11" xfId="2563"/>
    <cellStyle name="Normal 5 2 2" xfId="408"/>
    <cellStyle name="Normal 5 2 2 10" xfId="2564"/>
    <cellStyle name="Normal 5 2 2 2" xfId="409"/>
    <cellStyle name="Normal 5 2 2 2 2" xfId="410"/>
    <cellStyle name="Normal 5 2 2 2 2 2" xfId="411"/>
    <cellStyle name="Normal 5 2 2 2 2 2 2" xfId="412"/>
    <cellStyle name="Normal 5 2 2 2 2 2 2 2" xfId="887"/>
    <cellStyle name="Normal 5 2 2 2 2 2 2 2 2" xfId="3122"/>
    <cellStyle name="Normal 5 2 2 2 2 2 2 3" xfId="1305"/>
    <cellStyle name="Normal 5 2 2 2 2 2 2 3 2" xfId="3535"/>
    <cellStyle name="Normal 5 2 2 2 2 2 2 4" xfId="1718"/>
    <cellStyle name="Normal 5 2 2 2 2 2 2 4 2" xfId="3948"/>
    <cellStyle name="Normal 5 2 2 2 2 2 2 5" xfId="2132"/>
    <cellStyle name="Normal 5 2 2 2 2 2 2 5 2" xfId="4361"/>
    <cellStyle name="Normal 5 2 2 2 2 2 2 6" xfId="2568"/>
    <cellStyle name="Normal 5 2 2 2 2 2 3" xfId="886"/>
    <cellStyle name="Normal 5 2 2 2 2 2 3 2" xfId="3121"/>
    <cellStyle name="Normal 5 2 2 2 2 2 4" xfId="1304"/>
    <cellStyle name="Normal 5 2 2 2 2 2 4 2" xfId="3534"/>
    <cellStyle name="Normal 5 2 2 2 2 2 5" xfId="1717"/>
    <cellStyle name="Normal 5 2 2 2 2 2 5 2" xfId="3947"/>
    <cellStyle name="Normal 5 2 2 2 2 2 6" xfId="2131"/>
    <cellStyle name="Normal 5 2 2 2 2 2 6 2" xfId="4360"/>
    <cellStyle name="Normal 5 2 2 2 2 2 7" xfId="2567"/>
    <cellStyle name="Normal 5 2 2 2 2 3" xfId="413"/>
    <cellStyle name="Normal 5 2 2 2 2 3 2" xfId="888"/>
    <cellStyle name="Normal 5 2 2 2 2 3 2 2" xfId="3123"/>
    <cellStyle name="Normal 5 2 2 2 2 3 3" xfId="1306"/>
    <cellStyle name="Normal 5 2 2 2 2 3 3 2" xfId="3536"/>
    <cellStyle name="Normal 5 2 2 2 2 3 4" xfId="1719"/>
    <cellStyle name="Normal 5 2 2 2 2 3 4 2" xfId="3949"/>
    <cellStyle name="Normal 5 2 2 2 2 3 5" xfId="2133"/>
    <cellStyle name="Normal 5 2 2 2 2 3 5 2" xfId="4362"/>
    <cellStyle name="Normal 5 2 2 2 2 3 6" xfId="2569"/>
    <cellStyle name="Normal 5 2 2 2 2 4" xfId="885"/>
    <cellStyle name="Normal 5 2 2 2 2 4 2" xfId="3120"/>
    <cellStyle name="Normal 5 2 2 2 2 5" xfId="1303"/>
    <cellStyle name="Normal 5 2 2 2 2 5 2" xfId="3533"/>
    <cellStyle name="Normal 5 2 2 2 2 6" xfId="1716"/>
    <cellStyle name="Normal 5 2 2 2 2 6 2" xfId="3946"/>
    <cellStyle name="Normal 5 2 2 2 2 7" xfId="2130"/>
    <cellStyle name="Normal 5 2 2 2 2 7 2" xfId="4359"/>
    <cellStyle name="Normal 5 2 2 2 2 8" xfId="2566"/>
    <cellStyle name="Normal 5 2 2 2 3" xfId="414"/>
    <cellStyle name="Normal 5 2 2 2 3 2" xfId="415"/>
    <cellStyle name="Normal 5 2 2 2 3 2 2" xfId="890"/>
    <cellStyle name="Normal 5 2 2 2 3 2 2 2" xfId="3125"/>
    <cellStyle name="Normal 5 2 2 2 3 2 3" xfId="1308"/>
    <cellStyle name="Normal 5 2 2 2 3 2 3 2" xfId="3538"/>
    <cellStyle name="Normal 5 2 2 2 3 2 4" xfId="1721"/>
    <cellStyle name="Normal 5 2 2 2 3 2 4 2" xfId="3951"/>
    <cellStyle name="Normal 5 2 2 2 3 2 5" xfId="2135"/>
    <cellStyle name="Normal 5 2 2 2 3 2 5 2" xfId="4364"/>
    <cellStyle name="Normal 5 2 2 2 3 2 6" xfId="2571"/>
    <cellStyle name="Normal 5 2 2 2 3 3" xfId="889"/>
    <cellStyle name="Normal 5 2 2 2 3 3 2" xfId="3124"/>
    <cellStyle name="Normal 5 2 2 2 3 4" xfId="1307"/>
    <cellStyle name="Normal 5 2 2 2 3 4 2" xfId="3537"/>
    <cellStyle name="Normal 5 2 2 2 3 5" xfId="1720"/>
    <cellStyle name="Normal 5 2 2 2 3 5 2" xfId="3950"/>
    <cellStyle name="Normal 5 2 2 2 3 6" xfId="2134"/>
    <cellStyle name="Normal 5 2 2 2 3 6 2" xfId="4363"/>
    <cellStyle name="Normal 5 2 2 2 3 7" xfId="2570"/>
    <cellStyle name="Normal 5 2 2 2 4" xfId="416"/>
    <cellStyle name="Normal 5 2 2 2 4 2" xfId="891"/>
    <cellStyle name="Normal 5 2 2 2 4 2 2" xfId="3126"/>
    <cellStyle name="Normal 5 2 2 2 4 3" xfId="1309"/>
    <cellStyle name="Normal 5 2 2 2 4 3 2" xfId="3539"/>
    <cellStyle name="Normal 5 2 2 2 4 4" xfId="1722"/>
    <cellStyle name="Normal 5 2 2 2 4 4 2" xfId="3952"/>
    <cellStyle name="Normal 5 2 2 2 4 5" xfId="2136"/>
    <cellStyle name="Normal 5 2 2 2 4 5 2" xfId="4365"/>
    <cellStyle name="Normal 5 2 2 2 4 6" xfId="2572"/>
    <cellStyle name="Normal 5 2 2 2 5" xfId="884"/>
    <cellStyle name="Normal 5 2 2 2 5 2" xfId="3119"/>
    <cellStyle name="Normal 5 2 2 2 6" xfId="1302"/>
    <cellStyle name="Normal 5 2 2 2 6 2" xfId="3532"/>
    <cellStyle name="Normal 5 2 2 2 7" xfId="1715"/>
    <cellStyle name="Normal 5 2 2 2 7 2" xfId="3945"/>
    <cellStyle name="Normal 5 2 2 2 8" xfId="2129"/>
    <cellStyle name="Normal 5 2 2 2 8 2" xfId="4358"/>
    <cellStyle name="Normal 5 2 2 2 9" xfId="2565"/>
    <cellStyle name="Normal 5 2 2 3" xfId="417"/>
    <cellStyle name="Normal 5 2 2 3 2" xfId="418"/>
    <cellStyle name="Normal 5 2 2 3 2 2" xfId="419"/>
    <cellStyle name="Normal 5 2 2 3 2 2 2" xfId="894"/>
    <cellStyle name="Normal 5 2 2 3 2 2 2 2" xfId="3129"/>
    <cellStyle name="Normal 5 2 2 3 2 2 3" xfId="1312"/>
    <cellStyle name="Normal 5 2 2 3 2 2 3 2" xfId="3542"/>
    <cellStyle name="Normal 5 2 2 3 2 2 4" xfId="1725"/>
    <cellStyle name="Normal 5 2 2 3 2 2 4 2" xfId="3955"/>
    <cellStyle name="Normal 5 2 2 3 2 2 5" xfId="2139"/>
    <cellStyle name="Normal 5 2 2 3 2 2 5 2" xfId="4368"/>
    <cellStyle name="Normal 5 2 2 3 2 2 6" xfId="2575"/>
    <cellStyle name="Normal 5 2 2 3 2 3" xfId="893"/>
    <cellStyle name="Normal 5 2 2 3 2 3 2" xfId="3128"/>
    <cellStyle name="Normal 5 2 2 3 2 4" xfId="1311"/>
    <cellStyle name="Normal 5 2 2 3 2 4 2" xfId="3541"/>
    <cellStyle name="Normal 5 2 2 3 2 5" xfId="1724"/>
    <cellStyle name="Normal 5 2 2 3 2 5 2" xfId="3954"/>
    <cellStyle name="Normal 5 2 2 3 2 6" xfId="2138"/>
    <cellStyle name="Normal 5 2 2 3 2 6 2" xfId="4367"/>
    <cellStyle name="Normal 5 2 2 3 2 7" xfId="2574"/>
    <cellStyle name="Normal 5 2 2 3 3" xfId="420"/>
    <cellStyle name="Normal 5 2 2 3 3 2" xfId="895"/>
    <cellStyle name="Normal 5 2 2 3 3 2 2" xfId="3130"/>
    <cellStyle name="Normal 5 2 2 3 3 3" xfId="1313"/>
    <cellStyle name="Normal 5 2 2 3 3 3 2" xfId="3543"/>
    <cellStyle name="Normal 5 2 2 3 3 4" xfId="1726"/>
    <cellStyle name="Normal 5 2 2 3 3 4 2" xfId="3956"/>
    <cellStyle name="Normal 5 2 2 3 3 5" xfId="2140"/>
    <cellStyle name="Normal 5 2 2 3 3 5 2" xfId="4369"/>
    <cellStyle name="Normal 5 2 2 3 3 6" xfId="2576"/>
    <cellStyle name="Normal 5 2 2 3 4" xfId="892"/>
    <cellStyle name="Normal 5 2 2 3 4 2" xfId="3127"/>
    <cellStyle name="Normal 5 2 2 3 5" xfId="1310"/>
    <cellStyle name="Normal 5 2 2 3 5 2" xfId="3540"/>
    <cellStyle name="Normal 5 2 2 3 6" xfId="1723"/>
    <cellStyle name="Normal 5 2 2 3 6 2" xfId="3953"/>
    <cellStyle name="Normal 5 2 2 3 7" xfId="2137"/>
    <cellStyle name="Normal 5 2 2 3 7 2" xfId="4366"/>
    <cellStyle name="Normal 5 2 2 3 8" xfId="2573"/>
    <cellStyle name="Normal 5 2 2 4" xfId="421"/>
    <cellStyle name="Normal 5 2 2 4 2" xfId="422"/>
    <cellStyle name="Normal 5 2 2 4 2 2" xfId="897"/>
    <cellStyle name="Normal 5 2 2 4 2 2 2" xfId="3132"/>
    <cellStyle name="Normal 5 2 2 4 2 3" xfId="1315"/>
    <cellStyle name="Normal 5 2 2 4 2 3 2" xfId="3545"/>
    <cellStyle name="Normal 5 2 2 4 2 4" xfId="1728"/>
    <cellStyle name="Normal 5 2 2 4 2 4 2" xfId="3958"/>
    <cellStyle name="Normal 5 2 2 4 2 5" xfId="2142"/>
    <cellStyle name="Normal 5 2 2 4 2 5 2" xfId="4371"/>
    <cellStyle name="Normal 5 2 2 4 2 6" xfId="2578"/>
    <cellStyle name="Normal 5 2 2 4 3" xfId="896"/>
    <cellStyle name="Normal 5 2 2 4 3 2" xfId="3131"/>
    <cellStyle name="Normal 5 2 2 4 4" xfId="1314"/>
    <cellStyle name="Normal 5 2 2 4 4 2" xfId="3544"/>
    <cellStyle name="Normal 5 2 2 4 5" xfId="1727"/>
    <cellStyle name="Normal 5 2 2 4 5 2" xfId="3957"/>
    <cellStyle name="Normal 5 2 2 4 6" xfId="2141"/>
    <cellStyle name="Normal 5 2 2 4 6 2" xfId="4370"/>
    <cellStyle name="Normal 5 2 2 4 7" xfId="2577"/>
    <cellStyle name="Normal 5 2 2 5" xfId="423"/>
    <cellStyle name="Normal 5 2 2 5 2" xfId="898"/>
    <cellStyle name="Normal 5 2 2 5 2 2" xfId="3133"/>
    <cellStyle name="Normal 5 2 2 5 3" xfId="1316"/>
    <cellStyle name="Normal 5 2 2 5 3 2" xfId="3546"/>
    <cellStyle name="Normal 5 2 2 5 4" xfId="1729"/>
    <cellStyle name="Normal 5 2 2 5 4 2" xfId="3959"/>
    <cellStyle name="Normal 5 2 2 5 5" xfId="2143"/>
    <cellStyle name="Normal 5 2 2 5 5 2" xfId="4372"/>
    <cellStyle name="Normal 5 2 2 5 6" xfId="2579"/>
    <cellStyle name="Normal 5 2 2 6" xfId="883"/>
    <cellStyle name="Normal 5 2 2 6 2" xfId="3118"/>
    <cellStyle name="Normal 5 2 2 7" xfId="1301"/>
    <cellStyle name="Normal 5 2 2 7 2" xfId="3531"/>
    <cellStyle name="Normal 5 2 2 8" xfId="1714"/>
    <cellStyle name="Normal 5 2 2 8 2" xfId="3944"/>
    <cellStyle name="Normal 5 2 2 9" xfId="2128"/>
    <cellStyle name="Normal 5 2 2 9 2" xfId="4357"/>
    <cellStyle name="Normal 5 2 3" xfId="424"/>
    <cellStyle name="Normal 5 2 3 2" xfId="425"/>
    <cellStyle name="Normal 5 2 3 2 2" xfId="426"/>
    <cellStyle name="Normal 5 2 3 2 2 2" xfId="427"/>
    <cellStyle name="Normal 5 2 3 2 2 2 2" xfId="902"/>
    <cellStyle name="Normal 5 2 3 2 2 2 2 2" xfId="3137"/>
    <cellStyle name="Normal 5 2 3 2 2 2 3" xfId="1320"/>
    <cellStyle name="Normal 5 2 3 2 2 2 3 2" xfId="3550"/>
    <cellStyle name="Normal 5 2 3 2 2 2 4" xfId="1733"/>
    <cellStyle name="Normal 5 2 3 2 2 2 4 2" xfId="3963"/>
    <cellStyle name="Normal 5 2 3 2 2 2 5" xfId="2147"/>
    <cellStyle name="Normal 5 2 3 2 2 2 5 2" xfId="4376"/>
    <cellStyle name="Normal 5 2 3 2 2 2 6" xfId="2583"/>
    <cellStyle name="Normal 5 2 3 2 2 3" xfId="901"/>
    <cellStyle name="Normal 5 2 3 2 2 3 2" xfId="3136"/>
    <cellStyle name="Normal 5 2 3 2 2 4" xfId="1319"/>
    <cellStyle name="Normal 5 2 3 2 2 4 2" xfId="3549"/>
    <cellStyle name="Normal 5 2 3 2 2 5" xfId="1732"/>
    <cellStyle name="Normal 5 2 3 2 2 5 2" xfId="3962"/>
    <cellStyle name="Normal 5 2 3 2 2 6" xfId="2146"/>
    <cellStyle name="Normal 5 2 3 2 2 6 2" xfId="4375"/>
    <cellStyle name="Normal 5 2 3 2 2 7" xfId="2582"/>
    <cellStyle name="Normal 5 2 3 2 3" xfId="428"/>
    <cellStyle name="Normal 5 2 3 2 3 2" xfId="903"/>
    <cellStyle name="Normal 5 2 3 2 3 2 2" xfId="3138"/>
    <cellStyle name="Normal 5 2 3 2 3 3" xfId="1321"/>
    <cellStyle name="Normal 5 2 3 2 3 3 2" xfId="3551"/>
    <cellStyle name="Normal 5 2 3 2 3 4" xfId="1734"/>
    <cellStyle name="Normal 5 2 3 2 3 4 2" xfId="3964"/>
    <cellStyle name="Normal 5 2 3 2 3 5" xfId="2148"/>
    <cellStyle name="Normal 5 2 3 2 3 5 2" xfId="4377"/>
    <cellStyle name="Normal 5 2 3 2 3 6" xfId="2584"/>
    <cellStyle name="Normal 5 2 3 2 4" xfId="900"/>
    <cellStyle name="Normal 5 2 3 2 4 2" xfId="3135"/>
    <cellStyle name="Normal 5 2 3 2 5" xfId="1318"/>
    <cellStyle name="Normal 5 2 3 2 5 2" xfId="3548"/>
    <cellStyle name="Normal 5 2 3 2 6" xfId="1731"/>
    <cellStyle name="Normal 5 2 3 2 6 2" xfId="3961"/>
    <cellStyle name="Normal 5 2 3 2 7" xfId="2145"/>
    <cellStyle name="Normal 5 2 3 2 7 2" xfId="4374"/>
    <cellStyle name="Normal 5 2 3 2 8" xfId="2581"/>
    <cellStyle name="Normal 5 2 3 3" xfId="429"/>
    <cellStyle name="Normal 5 2 3 3 2" xfId="430"/>
    <cellStyle name="Normal 5 2 3 3 2 2" xfId="905"/>
    <cellStyle name="Normal 5 2 3 3 2 2 2" xfId="3140"/>
    <cellStyle name="Normal 5 2 3 3 2 3" xfId="1323"/>
    <cellStyle name="Normal 5 2 3 3 2 3 2" xfId="3553"/>
    <cellStyle name="Normal 5 2 3 3 2 4" xfId="1736"/>
    <cellStyle name="Normal 5 2 3 3 2 4 2" xfId="3966"/>
    <cellStyle name="Normal 5 2 3 3 2 5" xfId="2150"/>
    <cellStyle name="Normal 5 2 3 3 2 5 2" xfId="4379"/>
    <cellStyle name="Normal 5 2 3 3 2 6" xfId="2586"/>
    <cellStyle name="Normal 5 2 3 3 3" xfId="904"/>
    <cellStyle name="Normal 5 2 3 3 3 2" xfId="3139"/>
    <cellStyle name="Normal 5 2 3 3 4" xfId="1322"/>
    <cellStyle name="Normal 5 2 3 3 4 2" xfId="3552"/>
    <cellStyle name="Normal 5 2 3 3 5" xfId="1735"/>
    <cellStyle name="Normal 5 2 3 3 5 2" xfId="3965"/>
    <cellStyle name="Normal 5 2 3 3 6" xfId="2149"/>
    <cellStyle name="Normal 5 2 3 3 6 2" xfId="4378"/>
    <cellStyle name="Normal 5 2 3 3 7" xfId="2585"/>
    <cellStyle name="Normal 5 2 3 4" xfId="431"/>
    <cellStyle name="Normal 5 2 3 4 2" xfId="906"/>
    <cellStyle name="Normal 5 2 3 4 2 2" xfId="3141"/>
    <cellStyle name="Normal 5 2 3 4 3" xfId="1324"/>
    <cellStyle name="Normal 5 2 3 4 3 2" xfId="3554"/>
    <cellStyle name="Normal 5 2 3 4 4" xfId="1737"/>
    <cellStyle name="Normal 5 2 3 4 4 2" xfId="3967"/>
    <cellStyle name="Normal 5 2 3 4 5" xfId="2151"/>
    <cellStyle name="Normal 5 2 3 4 5 2" xfId="4380"/>
    <cellStyle name="Normal 5 2 3 4 6" xfId="2587"/>
    <cellStyle name="Normal 5 2 3 5" xfId="899"/>
    <cellStyle name="Normal 5 2 3 5 2" xfId="3134"/>
    <cellStyle name="Normal 5 2 3 6" xfId="1317"/>
    <cellStyle name="Normal 5 2 3 6 2" xfId="3547"/>
    <cellStyle name="Normal 5 2 3 7" xfId="1730"/>
    <cellStyle name="Normal 5 2 3 7 2" xfId="3960"/>
    <cellStyle name="Normal 5 2 3 8" xfId="2144"/>
    <cellStyle name="Normal 5 2 3 8 2" xfId="4373"/>
    <cellStyle name="Normal 5 2 3 9" xfId="2580"/>
    <cellStyle name="Normal 5 2 4" xfId="432"/>
    <cellStyle name="Normal 5 2 4 2" xfId="433"/>
    <cellStyle name="Normal 5 2 4 2 2" xfId="434"/>
    <cellStyle name="Normal 5 2 4 2 2 2" xfId="909"/>
    <cellStyle name="Normal 5 2 4 2 2 2 2" xfId="3144"/>
    <cellStyle name="Normal 5 2 4 2 2 3" xfId="1327"/>
    <cellStyle name="Normal 5 2 4 2 2 3 2" xfId="3557"/>
    <cellStyle name="Normal 5 2 4 2 2 4" xfId="1740"/>
    <cellStyle name="Normal 5 2 4 2 2 4 2" xfId="3970"/>
    <cellStyle name="Normal 5 2 4 2 2 5" xfId="2154"/>
    <cellStyle name="Normal 5 2 4 2 2 5 2" xfId="4383"/>
    <cellStyle name="Normal 5 2 4 2 2 6" xfId="2590"/>
    <cellStyle name="Normal 5 2 4 2 3" xfId="908"/>
    <cellStyle name="Normal 5 2 4 2 3 2" xfId="3143"/>
    <cellStyle name="Normal 5 2 4 2 4" xfId="1326"/>
    <cellStyle name="Normal 5 2 4 2 4 2" xfId="3556"/>
    <cellStyle name="Normal 5 2 4 2 5" xfId="1739"/>
    <cellStyle name="Normal 5 2 4 2 5 2" xfId="3969"/>
    <cellStyle name="Normal 5 2 4 2 6" xfId="2153"/>
    <cellStyle name="Normal 5 2 4 2 6 2" xfId="4382"/>
    <cellStyle name="Normal 5 2 4 2 7" xfId="2589"/>
    <cellStyle name="Normal 5 2 4 3" xfId="435"/>
    <cellStyle name="Normal 5 2 4 3 2" xfId="910"/>
    <cellStyle name="Normal 5 2 4 3 2 2" xfId="3145"/>
    <cellStyle name="Normal 5 2 4 3 3" xfId="1328"/>
    <cellStyle name="Normal 5 2 4 3 3 2" xfId="3558"/>
    <cellStyle name="Normal 5 2 4 3 4" xfId="1741"/>
    <cellStyle name="Normal 5 2 4 3 4 2" xfId="3971"/>
    <cellStyle name="Normal 5 2 4 3 5" xfId="2155"/>
    <cellStyle name="Normal 5 2 4 3 5 2" xfId="4384"/>
    <cellStyle name="Normal 5 2 4 3 6" xfId="2591"/>
    <cellStyle name="Normal 5 2 4 4" xfId="907"/>
    <cellStyle name="Normal 5 2 4 4 2" xfId="3142"/>
    <cellStyle name="Normal 5 2 4 5" xfId="1325"/>
    <cellStyle name="Normal 5 2 4 5 2" xfId="3555"/>
    <cellStyle name="Normal 5 2 4 6" xfId="1738"/>
    <cellStyle name="Normal 5 2 4 6 2" xfId="3968"/>
    <cellStyle name="Normal 5 2 4 7" xfId="2152"/>
    <cellStyle name="Normal 5 2 4 7 2" xfId="4381"/>
    <cellStyle name="Normal 5 2 4 8" xfId="2588"/>
    <cellStyle name="Normal 5 2 5" xfId="436"/>
    <cellStyle name="Normal 5 2 5 2" xfId="437"/>
    <cellStyle name="Normal 5 2 5 2 2" xfId="912"/>
    <cellStyle name="Normal 5 2 5 2 2 2" xfId="3147"/>
    <cellStyle name="Normal 5 2 5 2 3" xfId="1330"/>
    <cellStyle name="Normal 5 2 5 2 3 2" xfId="3560"/>
    <cellStyle name="Normal 5 2 5 2 4" xfId="1743"/>
    <cellStyle name="Normal 5 2 5 2 4 2" xfId="3973"/>
    <cellStyle name="Normal 5 2 5 2 5" xfId="2157"/>
    <cellStyle name="Normal 5 2 5 2 5 2" xfId="4386"/>
    <cellStyle name="Normal 5 2 5 2 6" xfId="2593"/>
    <cellStyle name="Normal 5 2 5 3" xfId="911"/>
    <cellStyle name="Normal 5 2 5 3 2" xfId="3146"/>
    <cellStyle name="Normal 5 2 5 4" xfId="1329"/>
    <cellStyle name="Normal 5 2 5 4 2" xfId="3559"/>
    <cellStyle name="Normal 5 2 5 5" xfId="1742"/>
    <cellStyle name="Normal 5 2 5 5 2" xfId="3972"/>
    <cellStyle name="Normal 5 2 5 6" xfId="2156"/>
    <cellStyle name="Normal 5 2 5 6 2" xfId="4385"/>
    <cellStyle name="Normal 5 2 5 7" xfId="2592"/>
    <cellStyle name="Normal 5 2 6" xfId="438"/>
    <cellStyle name="Normal 5 2 6 2" xfId="913"/>
    <cellStyle name="Normal 5 2 6 2 2" xfId="3148"/>
    <cellStyle name="Normal 5 2 6 3" xfId="1331"/>
    <cellStyle name="Normal 5 2 6 3 2" xfId="3561"/>
    <cellStyle name="Normal 5 2 6 4" xfId="1744"/>
    <cellStyle name="Normal 5 2 6 4 2" xfId="3974"/>
    <cellStyle name="Normal 5 2 6 5" xfId="2158"/>
    <cellStyle name="Normal 5 2 6 5 2" xfId="4387"/>
    <cellStyle name="Normal 5 2 6 6" xfId="2594"/>
    <cellStyle name="Normal 5 2 7" xfId="882"/>
    <cellStyle name="Normal 5 2 7 2" xfId="3117"/>
    <cellStyle name="Normal 5 2 8" xfId="1300"/>
    <cellStyle name="Normal 5 2 8 2" xfId="3530"/>
    <cellStyle name="Normal 5 2 9" xfId="1713"/>
    <cellStyle name="Normal 5 2 9 2" xfId="3943"/>
    <cellStyle name="Normal 5 3" xfId="439"/>
    <cellStyle name="Normal 5 3 10" xfId="2159"/>
    <cellStyle name="Normal 5 3 10 2" xfId="4388"/>
    <cellStyle name="Normal 5 3 11" xfId="2595"/>
    <cellStyle name="Normal 5 3 2" xfId="440"/>
    <cellStyle name="Normal 5 3 2 2" xfId="915"/>
    <cellStyle name="Normal 5 3 3" xfId="441"/>
    <cellStyle name="Normal 5 3 3 2" xfId="442"/>
    <cellStyle name="Normal 5 3 3 2 2" xfId="443"/>
    <cellStyle name="Normal 5 3 3 2 2 2" xfId="444"/>
    <cellStyle name="Normal 5 3 3 2 2 2 2" xfId="919"/>
    <cellStyle name="Normal 5 3 3 2 2 2 2 2" xfId="3153"/>
    <cellStyle name="Normal 5 3 3 2 2 2 3" xfId="1336"/>
    <cellStyle name="Normal 5 3 3 2 2 2 3 2" xfId="3566"/>
    <cellStyle name="Normal 5 3 3 2 2 2 4" xfId="1749"/>
    <cellStyle name="Normal 5 3 3 2 2 2 4 2" xfId="3979"/>
    <cellStyle name="Normal 5 3 3 2 2 2 5" xfId="2163"/>
    <cellStyle name="Normal 5 3 3 2 2 2 5 2" xfId="4392"/>
    <cellStyle name="Normal 5 3 3 2 2 2 6" xfId="2599"/>
    <cellStyle name="Normal 5 3 3 2 2 3" xfId="918"/>
    <cellStyle name="Normal 5 3 3 2 2 3 2" xfId="3152"/>
    <cellStyle name="Normal 5 3 3 2 2 4" xfId="1335"/>
    <cellStyle name="Normal 5 3 3 2 2 4 2" xfId="3565"/>
    <cellStyle name="Normal 5 3 3 2 2 5" xfId="1748"/>
    <cellStyle name="Normal 5 3 3 2 2 5 2" xfId="3978"/>
    <cellStyle name="Normal 5 3 3 2 2 6" xfId="2162"/>
    <cellStyle name="Normal 5 3 3 2 2 6 2" xfId="4391"/>
    <cellStyle name="Normal 5 3 3 2 2 7" xfId="2598"/>
    <cellStyle name="Normal 5 3 3 2 3" xfId="445"/>
    <cellStyle name="Normal 5 3 3 2 3 2" xfId="920"/>
    <cellStyle name="Normal 5 3 3 2 3 2 2" xfId="3154"/>
    <cellStyle name="Normal 5 3 3 2 3 3" xfId="1337"/>
    <cellStyle name="Normal 5 3 3 2 3 3 2" xfId="3567"/>
    <cellStyle name="Normal 5 3 3 2 3 4" xfId="1750"/>
    <cellStyle name="Normal 5 3 3 2 3 4 2" xfId="3980"/>
    <cellStyle name="Normal 5 3 3 2 3 5" xfId="2164"/>
    <cellStyle name="Normal 5 3 3 2 3 5 2" xfId="4393"/>
    <cellStyle name="Normal 5 3 3 2 3 6" xfId="2600"/>
    <cellStyle name="Normal 5 3 3 2 4" xfId="917"/>
    <cellStyle name="Normal 5 3 3 2 4 2" xfId="3151"/>
    <cellStyle name="Normal 5 3 3 2 5" xfId="1334"/>
    <cellStyle name="Normal 5 3 3 2 5 2" xfId="3564"/>
    <cellStyle name="Normal 5 3 3 2 6" xfId="1747"/>
    <cellStyle name="Normal 5 3 3 2 6 2" xfId="3977"/>
    <cellStyle name="Normal 5 3 3 2 7" xfId="2161"/>
    <cellStyle name="Normal 5 3 3 2 7 2" xfId="4390"/>
    <cellStyle name="Normal 5 3 3 2 8" xfId="2597"/>
    <cellStyle name="Normal 5 3 3 3" xfId="446"/>
    <cellStyle name="Normal 5 3 3 3 2" xfId="447"/>
    <cellStyle name="Normal 5 3 3 3 2 2" xfId="922"/>
    <cellStyle name="Normal 5 3 3 3 2 2 2" xfId="3156"/>
    <cellStyle name="Normal 5 3 3 3 2 3" xfId="1339"/>
    <cellStyle name="Normal 5 3 3 3 2 3 2" xfId="3569"/>
    <cellStyle name="Normal 5 3 3 3 2 4" xfId="1752"/>
    <cellStyle name="Normal 5 3 3 3 2 4 2" xfId="3982"/>
    <cellStyle name="Normal 5 3 3 3 2 5" xfId="2166"/>
    <cellStyle name="Normal 5 3 3 3 2 5 2" xfId="4395"/>
    <cellStyle name="Normal 5 3 3 3 2 6" xfId="2602"/>
    <cellStyle name="Normal 5 3 3 3 3" xfId="921"/>
    <cellStyle name="Normal 5 3 3 3 3 2" xfId="3155"/>
    <cellStyle name="Normal 5 3 3 3 4" xfId="1338"/>
    <cellStyle name="Normal 5 3 3 3 4 2" xfId="3568"/>
    <cellStyle name="Normal 5 3 3 3 5" xfId="1751"/>
    <cellStyle name="Normal 5 3 3 3 5 2" xfId="3981"/>
    <cellStyle name="Normal 5 3 3 3 6" xfId="2165"/>
    <cellStyle name="Normal 5 3 3 3 6 2" xfId="4394"/>
    <cellStyle name="Normal 5 3 3 3 7" xfId="2601"/>
    <cellStyle name="Normal 5 3 3 4" xfId="448"/>
    <cellStyle name="Normal 5 3 3 4 2" xfId="923"/>
    <cellStyle name="Normal 5 3 3 4 2 2" xfId="3157"/>
    <cellStyle name="Normal 5 3 3 4 3" xfId="1340"/>
    <cellStyle name="Normal 5 3 3 4 3 2" xfId="3570"/>
    <cellStyle name="Normal 5 3 3 4 4" xfId="1753"/>
    <cellStyle name="Normal 5 3 3 4 4 2" xfId="3983"/>
    <cellStyle name="Normal 5 3 3 4 5" xfId="2167"/>
    <cellStyle name="Normal 5 3 3 4 5 2" xfId="4396"/>
    <cellStyle name="Normal 5 3 3 4 6" xfId="2603"/>
    <cellStyle name="Normal 5 3 3 5" xfId="916"/>
    <cellStyle name="Normal 5 3 3 5 2" xfId="3150"/>
    <cellStyle name="Normal 5 3 3 6" xfId="1333"/>
    <cellStyle name="Normal 5 3 3 6 2" xfId="3563"/>
    <cellStyle name="Normal 5 3 3 7" xfId="1746"/>
    <cellStyle name="Normal 5 3 3 7 2" xfId="3976"/>
    <cellStyle name="Normal 5 3 3 8" xfId="2160"/>
    <cellStyle name="Normal 5 3 3 8 2" xfId="4389"/>
    <cellStyle name="Normal 5 3 3 9" xfId="2596"/>
    <cellStyle name="Normal 5 3 4" xfId="449"/>
    <cellStyle name="Normal 5 3 4 2" xfId="450"/>
    <cellStyle name="Normal 5 3 4 2 2" xfId="451"/>
    <cellStyle name="Normal 5 3 4 2 2 2" xfId="926"/>
    <cellStyle name="Normal 5 3 4 2 2 2 2" xfId="3160"/>
    <cellStyle name="Normal 5 3 4 2 2 3" xfId="1343"/>
    <cellStyle name="Normal 5 3 4 2 2 3 2" xfId="3573"/>
    <cellStyle name="Normal 5 3 4 2 2 4" xfId="1756"/>
    <cellStyle name="Normal 5 3 4 2 2 4 2" xfId="3986"/>
    <cellStyle name="Normal 5 3 4 2 2 5" xfId="2170"/>
    <cellStyle name="Normal 5 3 4 2 2 5 2" xfId="4399"/>
    <cellStyle name="Normal 5 3 4 2 2 6" xfId="2606"/>
    <cellStyle name="Normal 5 3 4 2 3" xfId="925"/>
    <cellStyle name="Normal 5 3 4 2 3 2" xfId="3159"/>
    <cellStyle name="Normal 5 3 4 2 4" xfId="1342"/>
    <cellStyle name="Normal 5 3 4 2 4 2" xfId="3572"/>
    <cellStyle name="Normal 5 3 4 2 5" xfId="1755"/>
    <cellStyle name="Normal 5 3 4 2 5 2" xfId="3985"/>
    <cellStyle name="Normal 5 3 4 2 6" xfId="2169"/>
    <cellStyle name="Normal 5 3 4 2 6 2" xfId="4398"/>
    <cellStyle name="Normal 5 3 4 2 7" xfId="2605"/>
    <cellStyle name="Normal 5 3 4 3" xfId="452"/>
    <cellStyle name="Normal 5 3 4 3 2" xfId="927"/>
    <cellStyle name="Normal 5 3 4 3 2 2" xfId="3161"/>
    <cellStyle name="Normal 5 3 4 3 3" xfId="1344"/>
    <cellStyle name="Normal 5 3 4 3 3 2" xfId="3574"/>
    <cellStyle name="Normal 5 3 4 3 4" xfId="1757"/>
    <cellStyle name="Normal 5 3 4 3 4 2" xfId="3987"/>
    <cellStyle name="Normal 5 3 4 3 5" xfId="2171"/>
    <cellStyle name="Normal 5 3 4 3 5 2" xfId="4400"/>
    <cellStyle name="Normal 5 3 4 3 6" xfId="2607"/>
    <cellStyle name="Normal 5 3 4 4" xfId="924"/>
    <cellStyle name="Normal 5 3 4 4 2" xfId="3158"/>
    <cellStyle name="Normal 5 3 4 5" xfId="1341"/>
    <cellStyle name="Normal 5 3 4 5 2" xfId="3571"/>
    <cellStyle name="Normal 5 3 4 6" xfId="1754"/>
    <cellStyle name="Normal 5 3 4 6 2" xfId="3984"/>
    <cellStyle name="Normal 5 3 4 7" xfId="2168"/>
    <cellStyle name="Normal 5 3 4 7 2" xfId="4397"/>
    <cellStyle name="Normal 5 3 4 8" xfId="2604"/>
    <cellStyle name="Normal 5 3 5" xfId="453"/>
    <cellStyle name="Normal 5 3 5 2" xfId="454"/>
    <cellStyle name="Normal 5 3 5 2 2" xfId="929"/>
    <cellStyle name="Normal 5 3 5 2 2 2" xfId="3163"/>
    <cellStyle name="Normal 5 3 5 2 3" xfId="1346"/>
    <cellStyle name="Normal 5 3 5 2 3 2" xfId="3576"/>
    <cellStyle name="Normal 5 3 5 2 4" xfId="1759"/>
    <cellStyle name="Normal 5 3 5 2 4 2" xfId="3989"/>
    <cellStyle name="Normal 5 3 5 2 5" xfId="2173"/>
    <cellStyle name="Normal 5 3 5 2 5 2" xfId="4402"/>
    <cellStyle name="Normal 5 3 5 2 6" xfId="2609"/>
    <cellStyle name="Normal 5 3 5 3" xfId="928"/>
    <cellStyle name="Normal 5 3 5 3 2" xfId="3162"/>
    <cellStyle name="Normal 5 3 5 4" xfId="1345"/>
    <cellStyle name="Normal 5 3 5 4 2" xfId="3575"/>
    <cellStyle name="Normal 5 3 5 5" xfId="1758"/>
    <cellStyle name="Normal 5 3 5 5 2" xfId="3988"/>
    <cellStyle name="Normal 5 3 5 6" xfId="2172"/>
    <cellStyle name="Normal 5 3 5 6 2" xfId="4401"/>
    <cellStyle name="Normal 5 3 5 7" xfId="2608"/>
    <cellStyle name="Normal 5 3 6" xfId="455"/>
    <cellStyle name="Normal 5 3 6 2" xfId="930"/>
    <cellStyle name="Normal 5 3 6 2 2" xfId="3164"/>
    <cellStyle name="Normal 5 3 6 3" xfId="1347"/>
    <cellStyle name="Normal 5 3 6 3 2" xfId="3577"/>
    <cellStyle name="Normal 5 3 6 4" xfId="1760"/>
    <cellStyle name="Normal 5 3 6 4 2" xfId="3990"/>
    <cellStyle name="Normal 5 3 6 5" xfId="2174"/>
    <cellStyle name="Normal 5 3 6 5 2" xfId="4403"/>
    <cellStyle name="Normal 5 3 6 6" xfId="2610"/>
    <cellStyle name="Normal 5 3 7" xfId="914"/>
    <cellStyle name="Normal 5 3 7 2" xfId="3149"/>
    <cellStyle name="Normal 5 3 8" xfId="1332"/>
    <cellStyle name="Normal 5 3 8 2" xfId="3562"/>
    <cellStyle name="Normal 5 3 9" xfId="1745"/>
    <cellStyle name="Normal 5 3 9 2" xfId="3975"/>
    <cellStyle name="Normal 5 4" xfId="456"/>
    <cellStyle name="Normal 5 4 2" xfId="457"/>
    <cellStyle name="Normal 5 4 2 2" xfId="458"/>
    <cellStyle name="Normal 5 4 2 2 2" xfId="459"/>
    <cellStyle name="Normal 5 4 2 2 2 2" xfId="934"/>
    <cellStyle name="Normal 5 4 2 2 2 2 2" xfId="3168"/>
    <cellStyle name="Normal 5 4 2 2 2 3" xfId="1351"/>
    <cellStyle name="Normal 5 4 2 2 2 3 2" xfId="3581"/>
    <cellStyle name="Normal 5 4 2 2 2 4" xfId="1764"/>
    <cellStyle name="Normal 5 4 2 2 2 4 2" xfId="3994"/>
    <cellStyle name="Normal 5 4 2 2 2 5" xfId="2178"/>
    <cellStyle name="Normal 5 4 2 2 2 5 2" xfId="4407"/>
    <cellStyle name="Normal 5 4 2 2 2 6" xfId="2614"/>
    <cellStyle name="Normal 5 4 2 2 3" xfId="933"/>
    <cellStyle name="Normal 5 4 2 2 3 2" xfId="3167"/>
    <cellStyle name="Normal 5 4 2 2 4" xfId="1350"/>
    <cellStyle name="Normal 5 4 2 2 4 2" xfId="3580"/>
    <cellStyle name="Normal 5 4 2 2 5" xfId="1763"/>
    <cellStyle name="Normal 5 4 2 2 5 2" xfId="3993"/>
    <cellStyle name="Normal 5 4 2 2 6" xfId="2177"/>
    <cellStyle name="Normal 5 4 2 2 6 2" xfId="4406"/>
    <cellStyle name="Normal 5 4 2 2 7" xfId="2613"/>
    <cellStyle name="Normal 5 4 2 3" xfId="460"/>
    <cellStyle name="Normal 5 4 2 3 2" xfId="935"/>
    <cellStyle name="Normal 5 4 2 3 2 2" xfId="3169"/>
    <cellStyle name="Normal 5 4 2 3 3" xfId="1352"/>
    <cellStyle name="Normal 5 4 2 3 3 2" xfId="3582"/>
    <cellStyle name="Normal 5 4 2 3 4" xfId="1765"/>
    <cellStyle name="Normal 5 4 2 3 4 2" xfId="3995"/>
    <cellStyle name="Normal 5 4 2 3 5" xfId="2179"/>
    <cellStyle name="Normal 5 4 2 3 5 2" xfId="4408"/>
    <cellStyle name="Normal 5 4 2 3 6" xfId="2615"/>
    <cellStyle name="Normal 5 4 2 4" xfId="932"/>
    <cellStyle name="Normal 5 4 2 4 2" xfId="3166"/>
    <cellStyle name="Normal 5 4 2 5" xfId="1349"/>
    <cellStyle name="Normal 5 4 2 5 2" xfId="3579"/>
    <cellStyle name="Normal 5 4 2 6" xfId="1762"/>
    <cellStyle name="Normal 5 4 2 6 2" xfId="3992"/>
    <cellStyle name="Normal 5 4 2 7" xfId="2176"/>
    <cellStyle name="Normal 5 4 2 7 2" xfId="4405"/>
    <cellStyle name="Normal 5 4 2 8" xfId="2612"/>
    <cellStyle name="Normal 5 4 3" xfId="461"/>
    <cellStyle name="Normal 5 4 3 2" xfId="462"/>
    <cellStyle name="Normal 5 4 3 2 2" xfId="937"/>
    <cellStyle name="Normal 5 4 3 2 2 2" xfId="3171"/>
    <cellStyle name="Normal 5 4 3 2 3" xfId="1354"/>
    <cellStyle name="Normal 5 4 3 2 3 2" xfId="3584"/>
    <cellStyle name="Normal 5 4 3 2 4" xfId="1767"/>
    <cellStyle name="Normal 5 4 3 2 4 2" xfId="3997"/>
    <cellStyle name="Normal 5 4 3 2 5" xfId="2181"/>
    <cellStyle name="Normal 5 4 3 2 5 2" xfId="4410"/>
    <cellStyle name="Normal 5 4 3 2 6" xfId="2617"/>
    <cellStyle name="Normal 5 4 3 3" xfId="936"/>
    <cellStyle name="Normal 5 4 3 3 2" xfId="3170"/>
    <cellStyle name="Normal 5 4 3 4" xfId="1353"/>
    <cellStyle name="Normal 5 4 3 4 2" xfId="3583"/>
    <cellStyle name="Normal 5 4 3 5" xfId="1766"/>
    <cellStyle name="Normal 5 4 3 5 2" xfId="3996"/>
    <cellStyle name="Normal 5 4 3 6" xfId="2180"/>
    <cellStyle name="Normal 5 4 3 6 2" xfId="4409"/>
    <cellStyle name="Normal 5 4 3 7" xfId="2616"/>
    <cellStyle name="Normal 5 4 4" xfId="463"/>
    <cellStyle name="Normal 5 4 4 2" xfId="938"/>
    <cellStyle name="Normal 5 4 4 2 2" xfId="3172"/>
    <cellStyle name="Normal 5 4 4 3" xfId="1355"/>
    <cellStyle name="Normal 5 4 4 3 2" xfId="3585"/>
    <cellStyle name="Normal 5 4 4 4" xfId="1768"/>
    <cellStyle name="Normal 5 4 4 4 2" xfId="3998"/>
    <cellStyle name="Normal 5 4 4 5" xfId="2182"/>
    <cellStyle name="Normal 5 4 4 5 2" xfId="4411"/>
    <cellStyle name="Normal 5 4 4 6" xfId="2618"/>
    <cellStyle name="Normal 5 4 5" xfId="931"/>
    <cellStyle name="Normal 5 4 5 2" xfId="3165"/>
    <cellStyle name="Normal 5 4 6" xfId="1348"/>
    <cellStyle name="Normal 5 4 6 2" xfId="3578"/>
    <cellStyle name="Normal 5 4 7" xfId="1761"/>
    <cellStyle name="Normal 5 4 7 2" xfId="3991"/>
    <cellStyle name="Normal 5 4 8" xfId="2175"/>
    <cellStyle name="Normal 5 4 8 2" xfId="4404"/>
    <cellStyle name="Normal 5 4 9" xfId="2611"/>
    <cellStyle name="Normal 5 5" xfId="464"/>
    <cellStyle name="Normal 5 5 2" xfId="465"/>
    <cellStyle name="Normal 5 5 2 2" xfId="466"/>
    <cellStyle name="Normal 5 5 2 2 2" xfId="941"/>
    <cellStyle name="Normal 5 5 2 2 2 2" xfId="3175"/>
    <cellStyle name="Normal 5 5 2 2 3" xfId="1358"/>
    <cellStyle name="Normal 5 5 2 2 3 2" xfId="3588"/>
    <cellStyle name="Normal 5 5 2 2 4" xfId="1771"/>
    <cellStyle name="Normal 5 5 2 2 4 2" xfId="4001"/>
    <cellStyle name="Normal 5 5 2 2 5" xfId="2185"/>
    <cellStyle name="Normal 5 5 2 2 5 2" xfId="4414"/>
    <cellStyle name="Normal 5 5 2 2 6" xfId="2621"/>
    <cellStyle name="Normal 5 5 2 3" xfId="940"/>
    <cellStyle name="Normal 5 5 2 3 2" xfId="3174"/>
    <cellStyle name="Normal 5 5 2 4" xfId="1357"/>
    <cellStyle name="Normal 5 5 2 4 2" xfId="3587"/>
    <cellStyle name="Normal 5 5 2 5" xfId="1770"/>
    <cellStyle name="Normal 5 5 2 5 2" xfId="4000"/>
    <cellStyle name="Normal 5 5 2 6" xfId="2184"/>
    <cellStyle name="Normal 5 5 2 6 2" xfId="4413"/>
    <cellStyle name="Normal 5 5 2 7" xfId="2620"/>
    <cellStyle name="Normal 5 5 3" xfId="467"/>
    <cellStyle name="Normal 5 5 3 2" xfId="942"/>
    <cellStyle name="Normal 5 5 3 2 2" xfId="3176"/>
    <cellStyle name="Normal 5 5 3 3" xfId="1359"/>
    <cellStyle name="Normal 5 5 3 3 2" xfId="3589"/>
    <cellStyle name="Normal 5 5 3 4" xfId="1772"/>
    <cellStyle name="Normal 5 5 3 4 2" xfId="4002"/>
    <cellStyle name="Normal 5 5 3 5" xfId="2186"/>
    <cellStyle name="Normal 5 5 3 5 2" xfId="4415"/>
    <cellStyle name="Normal 5 5 3 6" xfId="2622"/>
    <cellStyle name="Normal 5 5 4" xfId="939"/>
    <cellStyle name="Normal 5 5 4 2" xfId="3173"/>
    <cellStyle name="Normal 5 5 5" xfId="1356"/>
    <cellStyle name="Normal 5 5 5 2" xfId="3586"/>
    <cellStyle name="Normal 5 5 6" xfId="1769"/>
    <cellStyle name="Normal 5 5 6 2" xfId="3999"/>
    <cellStyle name="Normal 5 5 7" xfId="2183"/>
    <cellStyle name="Normal 5 5 7 2" xfId="4412"/>
    <cellStyle name="Normal 5 5 8" xfId="2619"/>
    <cellStyle name="Normal 5 6" xfId="468"/>
    <cellStyle name="Normal 5 6 2" xfId="469"/>
    <cellStyle name="Normal 5 6 2 2" xfId="944"/>
    <cellStyle name="Normal 5 6 2 2 2" xfId="3178"/>
    <cellStyle name="Normal 5 6 2 3" xfId="1361"/>
    <cellStyle name="Normal 5 6 2 3 2" xfId="3591"/>
    <cellStyle name="Normal 5 6 2 4" xfId="1774"/>
    <cellStyle name="Normal 5 6 2 4 2" xfId="4004"/>
    <cellStyle name="Normal 5 6 2 5" xfId="2188"/>
    <cellStyle name="Normal 5 6 2 5 2" xfId="4417"/>
    <cellStyle name="Normal 5 6 2 6" xfId="2624"/>
    <cellStyle name="Normal 5 6 3" xfId="943"/>
    <cellStyle name="Normal 5 6 3 2" xfId="3177"/>
    <cellStyle name="Normal 5 6 4" xfId="1360"/>
    <cellStyle name="Normal 5 6 4 2" xfId="3590"/>
    <cellStyle name="Normal 5 6 5" xfId="1773"/>
    <cellStyle name="Normal 5 6 5 2" xfId="4003"/>
    <cellStyle name="Normal 5 6 6" xfId="2187"/>
    <cellStyle name="Normal 5 6 6 2" xfId="4416"/>
    <cellStyle name="Normal 5 6 7" xfId="2623"/>
    <cellStyle name="Normal 5 7" xfId="470"/>
    <cellStyle name="Normal 5 7 2" xfId="945"/>
    <cellStyle name="Normal 5 7 2 2" xfId="3179"/>
    <cellStyle name="Normal 5 7 3" xfId="1362"/>
    <cellStyle name="Normal 5 7 3 2" xfId="3592"/>
    <cellStyle name="Normal 5 7 4" xfId="1775"/>
    <cellStyle name="Normal 5 7 4 2" xfId="4005"/>
    <cellStyle name="Normal 5 7 5" xfId="2189"/>
    <cellStyle name="Normal 5 7 5 2" xfId="4418"/>
    <cellStyle name="Normal 5 7 6" xfId="2625"/>
    <cellStyle name="Normal 5 8" xfId="881"/>
    <cellStyle name="Normal 5 8 2" xfId="3116"/>
    <cellStyle name="Normal 5 9" xfId="1299"/>
    <cellStyle name="Normal 5 9 2" xfId="3529"/>
    <cellStyle name="Normal 6" xfId="471"/>
    <cellStyle name="Normal 6 2" xfId="472"/>
    <cellStyle name="Normal 6 3" xfId="473"/>
    <cellStyle name="Normal 6 3 2" xfId="474"/>
    <cellStyle name="Normal 6 3 3" xfId="475"/>
    <cellStyle name="Normal 7" xfId="476"/>
    <cellStyle name="Normal 7 2" xfId="477"/>
    <cellStyle name="Normal 8" xfId="478"/>
    <cellStyle name="Normal 8 10" xfId="2190"/>
    <cellStyle name="Normal 8 10 2" xfId="4419"/>
    <cellStyle name="Normal 8 11" xfId="2626"/>
    <cellStyle name="Normal 8 2" xfId="479"/>
    <cellStyle name="Normal 8 2 10" xfId="2627"/>
    <cellStyle name="Normal 8 2 2" xfId="480"/>
    <cellStyle name="Normal 8 2 2 2" xfId="481"/>
    <cellStyle name="Normal 8 2 2 2 2" xfId="482"/>
    <cellStyle name="Normal 8 2 2 2 2 2" xfId="483"/>
    <cellStyle name="Normal 8 2 2 2 2 2 2" xfId="951"/>
    <cellStyle name="Normal 8 2 2 2 2 2 2 2" xfId="3185"/>
    <cellStyle name="Normal 8 2 2 2 2 2 3" xfId="1368"/>
    <cellStyle name="Normal 8 2 2 2 2 2 3 2" xfId="3598"/>
    <cellStyle name="Normal 8 2 2 2 2 2 4" xfId="1781"/>
    <cellStyle name="Normal 8 2 2 2 2 2 4 2" xfId="4011"/>
    <cellStyle name="Normal 8 2 2 2 2 2 5" xfId="2195"/>
    <cellStyle name="Normal 8 2 2 2 2 2 5 2" xfId="4424"/>
    <cellStyle name="Normal 8 2 2 2 2 2 6" xfId="2631"/>
    <cellStyle name="Normal 8 2 2 2 2 3" xfId="950"/>
    <cellStyle name="Normal 8 2 2 2 2 3 2" xfId="3184"/>
    <cellStyle name="Normal 8 2 2 2 2 4" xfId="1367"/>
    <cellStyle name="Normal 8 2 2 2 2 4 2" xfId="3597"/>
    <cellStyle name="Normal 8 2 2 2 2 5" xfId="1780"/>
    <cellStyle name="Normal 8 2 2 2 2 5 2" xfId="4010"/>
    <cellStyle name="Normal 8 2 2 2 2 6" xfId="2194"/>
    <cellStyle name="Normal 8 2 2 2 2 6 2" xfId="4423"/>
    <cellStyle name="Normal 8 2 2 2 2 7" xfId="2630"/>
    <cellStyle name="Normal 8 2 2 2 3" xfId="484"/>
    <cellStyle name="Normal 8 2 2 2 3 2" xfId="952"/>
    <cellStyle name="Normal 8 2 2 2 3 2 2" xfId="3186"/>
    <cellStyle name="Normal 8 2 2 2 3 3" xfId="1369"/>
    <cellStyle name="Normal 8 2 2 2 3 3 2" xfId="3599"/>
    <cellStyle name="Normal 8 2 2 2 3 4" xfId="1782"/>
    <cellStyle name="Normal 8 2 2 2 3 4 2" xfId="4012"/>
    <cellStyle name="Normal 8 2 2 2 3 5" xfId="2196"/>
    <cellStyle name="Normal 8 2 2 2 3 5 2" xfId="4425"/>
    <cellStyle name="Normal 8 2 2 2 3 6" xfId="2632"/>
    <cellStyle name="Normal 8 2 2 2 4" xfId="949"/>
    <cellStyle name="Normal 8 2 2 2 4 2" xfId="3183"/>
    <cellStyle name="Normal 8 2 2 2 5" xfId="1366"/>
    <cellStyle name="Normal 8 2 2 2 5 2" xfId="3596"/>
    <cellStyle name="Normal 8 2 2 2 6" xfId="1779"/>
    <cellStyle name="Normal 8 2 2 2 6 2" xfId="4009"/>
    <cellStyle name="Normal 8 2 2 2 7" xfId="2193"/>
    <cellStyle name="Normal 8 2 2 2 7 2" xfId="4422"/>
    <cellStyle name="Normal 8 2 2 2 8" xfId="2629"/>
    <cellStyle name="Normal 8 2 2 3" xfId="485"/>
    <cellStyle name="Normal 8 2 2 3 2" xfId="486"/>
    <cellStyle name="Normal 8 2 2 3 2 2" xfId="954"/>
    <cellStyle name="Normal 8 2 2 3 2 2 2" xfId="3188"/>
    <cellStyle name="Normal 8 2 2 3 2 3" xfId="1371"/>
    <cellStyle name="Normal 8 2 2 3 2 3 2" xfId="3601"/>
    <cellStyle name="Normal 8 2 2 3 2 4" xfId="1784"/>
    <cellStyle name="Normal 8 2 2 3 2 4 2" xfId="4014"/>
    <cellStyle name="Normal 8 2 2 3 2 5" xfId="2198"/>
    <cellStyle name="Normal 8 2 2 3 2 5 2" xfId="4427"/>
    <cellStyle name="Normal 8 2 2 3 2 6" xfId="2634"/>
    <cellStyle name="Normal 8 2 2 3 3" xfId="953"/>
    <cellStyle name="Normal 8 2 2 3 3 2" xfId="3187"/>
    <cellStyle name="Normal 8 2 2 3 4" xfId="1370"/>
    <cellStyle name="Normal 8 2 2 3 4 2" xfId="3600"/>
    <cellStyle name="Normal 8 2 2 3 5" xfId="1783"/>
    <cellStyle name="Normal 8 2 2 3 5 2" xfId="4013"/>
    <cellStyle name="Normal 8 2 2 3 6" xfId="2197"/>
    <cellStyle name="Normal 8 2 2 3 6 2" xfId="4426"/>
    <cellStyle name="Normal 8 2 2 3 7" xfId="2633"/>
    <cellStyle name="Normal 8 2 2 4" xfId="487"/>
    <cellStyle name="Normal 8 2 2 4 2" xfId="955"/>
    <cellStyle name="Normal 8 2 2 4 2 2" xfId="3189"/>
    <cellStyle name="Normal 8 2 2 4 3" xfId="1372"/>
    <cellStyle name="Normal 8 2 2 4 3 2" xfId="3602"/>
    <cellStyle name="Normal 8 2 2 4 4" xfId="1785"/>
    <cellStyle name="Normal 8 2 2 4 4 2" xfId="4015"/>
    <cellStyle name="Normal 8 2 2 4 5" xfId="2199"/>
    <cellStyle name="Normal 8 2 2 4 5 2" xfId="4428"/>
    <cellStyle name="Normal 8 2 2 4 6" xfId="2635"/>
    <cellStyle name="Normal 8 2 2 5" xfId="948"/>
    <cellStyle name="Normal 8 2 2 5 2" xfId="3182"/>
    <cellStyle name="Normal 8 2 2 6" xfId="1365"/>
    <cellStyle name="Normal 8 2 2 6 2" xfId="3595"/>
    <cellStyle name="Normal 8 2 2 7" xfId="1778"/>
    <cellStyle name="Normal 8 2 2 7 2" xfId="4008"/>
    <cellStyle name="Normal 8 2 2 8" xfId="2192"/>
    <cellStyle name="Normal 8 2 2 8 2" xfId="4421"/>
    <cellStyle name="Normal 8 2 2 9" xfId="2628"/>
    <cellStyle name="Normal 8 2 3" xfId="488"/>
    <cellStyle name="Normal 8 2 3 2" xfId="489"/>
    <cellStyle name="Normal 8 2 3 2 2" xfId="490"/>
    <cellStyle name="Normal 8 2 3 2 2 2" xfId="958"/>
    <cellStyle name="Normal 8 2 3 2 2 2 2" xfId="3192"/>
    <cellStyle name="Normal 8 2 3 2 2 3" xfId="1375"/>
    <cellStyle name="Normal 8 2 3 2 2 3 2" xfId="3605"/>
    <cellStyle name="Normal 8 2 3 2 2 4" xfId="1788"/>
    <cellStyle name="Normal 8 2 3 2 2 4 2" xfId="4018"/>
    <cellStyle name="Normal 8 2 3 2 2 5" xfId="2202"/>
    <cellStyle name="Normal 8 2 3 2 2 5 2" xfId="4431"/>
    <cellStyle name="Normal 8 2 3 2 2 6" xfId="2638"/>
    <cellStyle name="Normal 8 2 3 2 3" xfId="957"/>
    <cellStyle name="Normal 8 2 3 2 3 2" xfId="3191"/>
    <cellStyle name="Normal 8 2 3 2 4" xfId="1374"/>
    <cellStyle name="Normal 8 2 3 2 4 2" xfId="3604"/>
    <cellStyle name="Normal 8 2 3 2 5" xfId="1787"/>
    <cellStyle name="Normal 8 2 3 2 5 2" xfId="4017"/>
    <cellStyle name="Normal 8 2 3 2 6" xfId="2201"/>
    <cellStyle name="Normal 8 2 3 2 6 2" xfId="4430"/>
    <cellStyle name="Normal 8 2 3 2 7" xfId="2637"/>
    <cellStyle name="Normal 8 2 3 3" xfId="491"/>
    <cellStyle name="Normal 8 2 3 3 2" xfId="959"/>
    <cellStyle name="Normal 8 2 3 3 2 2" xfId="3193"/>
    <cellStyle name="Normal 8 2 3 3 3" xfId="1376"/>
    <cellStyle name="Normal 8 2 3 3 3 2" xfId="3606"/>
    <cellStyle name="Normal 8 2 3 3 4" xfId="1789"/>
    <cellStyle name="Normal 8 2 3 3 4 2" xfId="4019"/>
    <cellStyle name="Normal 8 2 3 3 5" xfId="2203"/>
    <cellStyle name="Normal 8 2 3 3 5 2" xfId="4432"/>
    <cellStyle name="Normal 8 2 3 3 6" xfId="2639"/>
    <cellStyle name="Normal 8 2 3 4" xfId="956"/>
    <cellStyle name="Normal 8 2 3 4 2" xfId="3190"/>
    <cellStyle name="Normal 8 2 3 5" xfId="1373"/>
    <cellStyle name="Normal 8 2 3 5 2" xfId="3603"/>
    <cellStyle name="Normal 8 2 3 6" xfId="1786"/>
    <cellStyle name="Normal 8 2 3 6 2" xfId="4016"/>
    <cellStyle name="Normal 8 2 3 7" xfId="2200"/>
    <cellStyle name="Normal 8 2 3 7 2" xfId="4429"/>
    <cellStyle name="Normal 8 2 3 8" xfId="2636"/>
    <cellStyle name="Normal 8 2 4" xfId="492"/>
    <cellStyle name="Normal 8 2 4 2" xfId="493"/>
    <cellStyle name="Normal 8 2 4 2 2" xfId="961"/>
    <cellStyle name="Normal 8 2 4 2 2 2" xfId="3195"/>
    <cellStyle name="Normal 8 2 4 2 3" xfId="1378"/>
    <cellStyle name="Normal 8 2 4 2 3 2" xfId="3608"/>
    <cellStyle name="Normal 8 2 4 2 4" xfId="1791"/>
    <cellStyle name="Normal 8 2 4 2 4 2" xfId="4021"/>
    <cellStyle name="Normal 8 2 4 2 5" xfId="2205"/>
    <cellStyle name="Normal 8 2 4 2 5 2" xfId="4434"/>
    <cellStyle name="Normal 8 2 4 2 6" xfId="2641"/>
    <cellStyle name="Normal 8 2 4 3" xfId="960"/>
    <cellStyle name="Normal 8 2 4 3 2" xfId="3194"/>
    <cellStyle name="Normal 8 2 4 4" xfId="1377"/>
    <cellStyle name="Normal 8 2 4 4 2" xfId="3607"/>
    <cellStyle name="Normal 8 2 4 5" xfId="1790"/>
    <cellStyle name="Normal 8 2 4 5 2" xfId="4020"/>
    <cellStyle name="Normal 8 2 4 6" xfId="2204"/>
    <cellStyle name="Normal 8 2 4 6 2" xfId="4433"/>
    <cellStyle name="Normal 8 2 4 7" xfId="2640"/>
    <cellStyle name="Normal 8 2 5" xfId="494"/>
    <cellStyle name="Normal 8 2 5 2" xfId="962"/>
    <cellStyle name="Normal 8 2 5 2 2" xfId="3196"/>
    <cellStyle name="Normal 8 2 5 3" xfId="1379"/>
    <cellStyle name="Normal 8 2 5 3 2" xfId="3609"/>
    <cellStyle name="Normal 8 2 5 4" xfId="1792"/>
    <cellStyle name="Normal 8 2 5 4 2" xfId="4022"/>
    <cellStyle name="Normal 8 2 5 5" xfId="2206"/>
    <cellStyle name="Normal 8 2 5 5 2" xfId="4435"/>
    <cellStyle name="Normal 8 2 5 6" xfId="2642"/>
    <cellStyle name="Normal 8 2 6" xfId="947"/>
    <cellStyle name="Normal 8 2 6 2" xfId="3181"/>
    <cellStyle name="Normal 8 2 7" xfId="1364"/>
    <cellStyle name="Normal 8 2 7 2" xfId="3594"/>
    <cellStyle name="Normal 8 2 8" xfId="1777"/>
    <cellStyle name="Normal 8 2 8 2" xfId="4007"/>
    <cellStyle name="Normal 8 2 9" xfId="2191"/>
    <cellStyle name="Normal 8 2 9 2" xfId="4420"/>
    <cellStyle name="Normal 8 3" xfId="495"/>
    <cellStyle name="Normal 8 3 2" xfId="496"/>
    <cellStyle name="Normal 8 3 2 2" xfId="497"/>
    <cellStyle name="Normal 8 3 2 2 2" xfId="498"/>
    <cellStyle name="Normal 8 3 2 2 2 2" xfId="966"/>
    <cellStyle name="Normal 8 3 2 2 2 2 2" xfId="3200"/>
    <cellStyle name="Normal 8 3 2 2 2 3" xfId="1383"/>
    <cellStyle name="Normal 8 3 2 2 2 3 2" xfId="3613"/>
    <cellStyle name="Normal 8 3 2 2 2 4" xfId="1796"/>
    <cellStyle name="Normal 8 3 2 2 2 4 2" xfId="4026"/>
    <cellStyle name="Normal 8 3 2 2 2 5" xfId="2210"/>
    <cellStyle name="Normal 8 3 2 2 2 5 2" xfId="4439"/>
    <cellStyle name="Normal 8 3 2 2 2 6" xfId="2646"/>
    <cellStyle name="Normal 8 3 2 2 3" xfId="965"/>
    <cellStyle name="Normal 8 3 2 2 3 2" xfId="3199"/>
    <cellStyle name="Normal 8 3 2 2 4" xfId="1382"/>
    <cellStyle name="Normal 8 3 2 2 4 2" xfId="3612"/>
    <cellStyle name="Normal 8 3 2 2 5" xfId="1795"/>
    <cellStyle name="Normal 8 3 2 2 5 2" xfId="4025"/>
    <cellStyle name="Normal 8 3 2 2 6" xfId="2209"/>
    <cellStyle name="Normal 8 3 2 2 6 2" xfId="4438"/>
    <cellStyle name="Normal 8 3 2 2 7" xfId="2645"/>
    <cellStyle name="Normal 8 3 2 3" xfId="499"/>
    <cellStyle name="Normal 8 3 2 3 2" xfId="967"/>
    <cellStyle name="Normal 8 3 2 3 2 2" xfId="3201"/>
    <cellStyle name="Normal 8 3 2 3 3" xfId="1384"/>
    <cellStyle name="Normal 8 3 2 3 3 2" xfId="3614"/>
    <cellStyle name="Normal 8 3 2 3 4" xfId="1797"/>
    <cellStyle name="Normal 8 3 2 3 4 2" xfId="4027"/>
    <cellStyle name="Normal 8 3 2 3 5" xfId="2211"/>
    <cellStyle name="Normal 8 3 2 3 5 2" xfId="4440"/>
    <cellStyle name="Normal 8 3 2 3 6" xfId="2647"/>
    <cellStyle name="Normal 8 3 2 4" xfId="964"/>
    <cellStyle name="Normal 8 3 2 4 2" xfId="3198"/>
    <cellStyle name="Normal 8 3 2 5" xfId="1381"/>
    <cellStyle name="Normal 8 3 2 5 2" xfId="3611"/>
    <cellStyle name="Normal 8 3 2 6" xfId="1794"/>
    <cellStyle name="Normal 8 3 2 6 2" xfId="4024"/>
    <cellStyle name="Normal 8 3 2 7" xfId="2208"/>
    <cellStyle name="Normal 8 3 2 7 2" xfId="4437"/>
    <cellStyle name="Normal 8 3 2 8" xfId="2644"/>
    <cellStyle name="Normal 8 3 3" xfId="500"/>
    <cellStyle name="Normal 8 3 3 2" xfId="501"/>
    <cellStyle name="Normal 8 3 3 2 2" xfId="969"/>
    <cellStyle name="Normal 8 3 3 2 2 2" xfId="3203"/>
    <cellStyle name="Normal 8 3 3 2 3" xfId="1386"/>
    <cellStyle name="Normal 8 3 3 2 3 2" xfId="3616"/>
    <cellStyle name="Normal 8 3 3 2 4" xfId="1799"/>
    <cellStyle name="Normal 8 3 3 2 4 2" xfId="4029"/>
    <cellStyle name="Normal 8 3 3 2 5" xfId="2213"/>
    <cellStyle name="Normal 8 3 3 2 5 2" xfId="4442"/>
    <cellStyle name="Normal 8 3 3 2 6" xfId="2649"/>
    <cellStyle name="Normal 8 3 3 3" xfId="968"/>
    <cellStyle name="Normal 8 3 3 3 2" xfId="3202"/>
    <cellStyle name="Normal 8 3 3 4" xfId="1385"/>
    <cellStyle name="Normal 8 3 3 4 2" xfId="3615"/>
    <cellStyle name="Normal 8 3 3 5" xfId="1798"/>
    <cellStyle name="Normal 8 3 3 5 2" xfId="4028"/>
    <cellStyle name="Normal 8 3 3 6" xfId="2212"/>
    <cellStyle name="Normal 8 3 3 6 2" xfId="4441"/>
    <cellStyle name="Normal 8 3 3 7" xfId="2648"/>
    <cellStyle name="Normal 8 3 4" xfId="502"/>
    <cellStyle name="Normal 8 3 4 2" xfId="970"/>
    <cellStyle name="Normal 8 3 4 2 2" xfId="3204"/>
    <cellStyle name="Normal 8 3 4 3" xfId="1387"/>
    <cellStyle name="Normal 8 3 4 3 2" xfId="3617"/>
    <cellStyle name="Normal 8 3 4 4" xfId="1800"/>
    <cellStyle name="Normal 8 3 4 4 2" xfId="4030"/>
    <cellStyle name="Normal 8 3 4 5" xfId="2214"/>
    <cellStyle name="Normal 8 3 4 5 2" xfId="4443"/>
    <cellStyle name="Normal 8 3 4 6" xfId="2650"/>
    <cellStyle name="Normal 8 3 5" xfId="963"/>
    <cellStyle name="Normal 8 3 5 2" xfId="3197"/>
    <cellStyle name="Normal 8 3 6" xfId="1380"/>
    <cellStyle name="Normal 8 3 6 2" xfId="3610"/>
    <cellStyle name="Normal 8 3 7" xfId="1793"/>
    <cellStyle name="Normal 8 3 7 2" xfId="4023"/>
    <cellStyle name="Normal 8 3 8" xfId="2207"/>
    <cellStyle name="Normal 8 3 8 2" xfId="4436"/>
    <cellStyle name="Normal 8 3 9" xfId="2643"/>
    <cellStyle name="Normal 8 4" xfId="503"/>
    <cellStyle name="Normal 8 4 2" xfId="504"/>
    <cellStyle name="Normal 8 4 2 2" xfId="505"/>
    <cellStyle name="Normal 8 4 2 2 2" xfId="973"/>
    <cellStyle name="Normal 8 4 2 2 2 2" xfId="3207"/>
    <cellStyle name="Normal 8 4 2 2 3" xfId="1390"/>
    <cellStyle name="Normal 8 4 2 2 3 2" xfId="3620"/>
    <cellStyle name="Normal 8 4 2 2 4" xfId="1803"/>
    <cellStyle name="Normal 8 4 2 2 4 2" xfId="4033"/>
    <cellStyle name="Normal 8 4 2 2 5" xfId="2217"/>
    <cellStyle name="Normal 8 4 2 2 5 2" xfId="4446"/>
    <cellStyle name="Normal 8 4 2 2 6" xfId="2653"/>
    <cellStyle name="Normal 8 4 2 3" xfId="972"/>
    <cellStyle name="Normal 8 4 2 3 2" xfId="3206"/>
    <cellStyle name="Normal 8 4 2 4" xfId="1389"/>
    <cellStyle name="Normal 8 4 2 4 2" xfId="3619"/>
    <cellStyle name="Normal 8 4 2 5" xfId="1802"/>
    <cellStyle name="Normal 8 4 2 5 2" xfId="4032"/>
    <cellStyle name="Normal 8 4 2 6" xfId="2216"/>
    <cellStyle name="Normal 8 4 2 6 2" xfId="4445"/>
    <cellStyle name="Normal 8 4 2 7" xfId="2652"/>
    <cellStyle name="Normal 8 4 3" xfId="506"/>
    <cellStyle name="Normal 8 4 3 2" xfId="974"/>
    <cellStyle name="Normal 8 4 3 2 2" xfId="3208"/>
    <cellStyle name="Normal 8 4 3 3" xfId="1391"/>
    <cellStyle name="Normal 8 4 3 3 2" xfId="3621"/>
    <cellStyle name="Normal 8 4 3 4" xfId="1804"/>
    <cellStyle name="Normal 8 4 3 4 2" xfId="4034"/>
    <cellStyle name="Normal 8 4 3 5" xfId="2218"/>
    <cellStyle name="Normal 8 4 3 5 2" xfId="4447"/>
    <cellStyle name="Normal 8 4 3 6" xfId="2654"/>
    <cellStyle name="Normal 8 4 4" xfId="971"/>
    <cellStyle name="Normal 8 4 4 2" xfId="3205"/>
    <cellStyle name="Normal 8 4 5" xfId="1388"/>
    <cellStyle name="Normal 8 4 5 2" xfId="3618"/>
    <cellStyle name="Normal 8 4 6" xfId="1801"/>
    <cellStyle name="Normal 8 4 6 2" xfId="4031"/>
    <cellStyle name="Normal 8 4 7" xfId="2215"/>
    <cellStyle name="Normal 8 4 7 2" xfId="4444"/>
    <cellStyle name="Normal 8 4 8" xfId="2651"/>
    <cellStyle name="Normal 8 5" xfId="507"/>
    <cellStyle name="Normal 8 5 2" xfId="508"/>
    <cellStyle name="Normal 8 5 2 2" xfId="976"/>
    <cellStyle name="Normal 8 5 2 2 2" xfId="3210"/>
    <cellStyle name="Normal 8 5 2 3" xfId="1393"/>
    <cellStyle name="Normal 8 5 2 3 2" xfId="3623"/>
    <cellStyle name="Normal 8 5 2 4" xfId="1806"/>
    <cellStyle name="Normal 8 5 2 4 2" xfId="4036"/>
    <cellStyle name="Normal 8 5 2 5" xfId="2220"/>
    <cellStyle name="Normal 8 5 2 5 2" xfId="4449"/>
    <cellStyle name="Normal 8 5 2 6" xfId="2656"/>
    <cellStyle name="Normal 8 5 3" xfId="975"/>
    <cellStyle name="Normal 8 5 3 2" xfId="3209"/>
    <cellStyle name="Normal 8 5 4" xfId="1392"/>
    <cellStyle name="Normal 8 5 4 2" xfId="3622"/>
    <cellStyle name="Normal 8 5 5" xfId="1805"/>
    <cellStyle name="Normal 8 5 5 2" xfId="4035"/>
    <cellStyle name="Normal 8 5 6" xfId="2219"/>
    <cellStyle name="Normal 8 5 6 2" xfId="4448"/>
    <cellStyle name="Normal 8 5 7" xfId="2655"/>
    <cellStyle name="Normal 8 6" xfId="509"/>
    <cellStyle name="Normal 8 6 2" xfId="977"/>
    <cellStyle name="Normal 8 6 2 2" xfId="3211"/>
    <cellStyle name="Normal 8 6 3" xfId="1394"/>
    <cellStyle name="Normal 8 6 3 2" xfId="3624"/>
    <cellStyle name="Normal 8 6 4" xfId="1807"/>
    <cellStyle name="Normal 8 6 4 2" xfId="4037"/>
    <cellStyle name="Normal 8 6 5" xfId="2221"/>
    <cellStyle name="Normal 8 6 5 2" xfId="4450"/>
    <cellStyle name="Normal 8 6 6" xfId="2657"/>
    <cellStyle name="Normal 8 7" xfId="946"/>
    <cellStyle name="Normal 8 7 2" xfId="3180"/>
    <cellStyle name="Normal 8 8" xfId="1363"/>
    <cellStyle name="Normal 8 8 2" xfId="3593"/>
    <cellStyle name="Normal 8 9" xfId="1776"/>
    <cellStyle name="Normal 8 9 2" xfId="4006"/>
    <cellStyle name="Normal 9" xfId="510"/>
    <cellStyle name="Normal 9 2" xfId="511"/>
    <cellStyle name="Normal 9 2 10" xfId="2658"/>
    <cellStyle name="Normal 9 2 2" xfId="512"/>
    <cellStyle name="Normal 9 2 2 2" xfId="513"/>
    <cellStyle name="Normal 9 2 2 2 2" xfId="514"/>
    <cellStyle name="Normal 9 2 2 2 2 2" xfId="515"/>
    <cellStyle name="Normal 9 2 2 2 2 2 2" xfId="983"/>
    <cellStyle name="Normal 9 2 2 2 2 2 2 2" xfId="3216"/>
    <cellStyle name="Normal 9 2 2 2 2 2 3" xfId="1399"/>
    <cellStyle name="Normal 9 2 2 2 2 2 3 2" xfId="3629"/>
    <cellStyle name="Normal 9 2 2 2 2 2 4" xfId="1812"/>
    <cellStyle name="Normal 9 2 2 2 2 2 4 2" xfId="4042"/>
    <cellStyle name="Normal 9 2 2 2 2 2 5" xfId="2226"/>
    <cellStyle name="Normal 9 2 2 2 2 2 5 2" xfId="4455"/>
    <cellStyle name="Normal 9 2 2 2 2 2 6" xfId="2662"/>
    <cellStyle name="Normal 9 2 2 2 2 3" xfId="982"/>
    <cellStyle name="Normal 9 2 2 2 2 3 2" xfId="3215"/>
    <cellStyle name="Normal 9 2 2 2 2 4" xfId="1398"/>
    <cellStyle name="Normal 9 2 2 2 2 4 2" xfId="3628"/>
    <cellStyle name="Normal 9 2 2 2 2 5" xfId="1811"/>
    <cellStyle name="Normal 9 2 2 2 2 5 2" xfId="4041"/>
    <cellStyle name="Normal 9 2 2 2 2 6" xfId="2225"/>
    <cellStyle name="Normal 9 2 2 2 2 6 2" xfId="4454"/>
    <cellStyle name="Normal 9 2 2 2 2 7" xfId="2661"/>
    <cellStyle name="Normal 9 2 2 2 3" xfId="516"/>
    <cellStyle name="Normal 9 2 2 2 3 2" xfId="984"/>
    <cellStyle name="Normal 9 2 2 2 3 2 2" xfId="3217"/>
    <cellStyle name="Normal 9 2 2 2 3 3" xfId="1400"/>
    <cellStyle name="Normal 9 2 2 2 3 3 2" xfId="3630"/>
    <cellStyle name="Normal 9 2 2 2 3 4" xfId="1813"/>
    <cellStyle name="Normal 9 2 2 2 3 4 2" xfId="4043"/>
    <cellStyle name="Normal 9 2 2 2 3 5" xfId="2227"/>
    <cellStyle name="Normal 9 2 2 2 3 5 2" xfId="4456"/>
    <cellStyle name="Normal 9 2 2 2 3 6" xfId="2663"/>
    <cellStyle name="Normal 9 2 2 2 4" xfId="981"/>
    <cellStyle name="Normal 9 2 2 2 4 2" xfId="3214"/>
    <cellStyle name="Normal 9 2 2 2 5" xfId="1397"/>
    <cellStyle name="Normal 9 2 2 2 5 2" xfId="3627"/>
    <cellStyle name="Normal 9 2 2 2 6" xfId="1810"/>
    <cellStyle name="Normal 9 2 2 2 6 2" xfId="4040"/>
    <cellStyle name="Normal 9 2 2 2 7" xfId="2224"/>
    <cellStyle name="Normal 9 2 2 2 7 2" xfId="4453"/>
    <cellStyle name="Normal 9 2 2 2 8" xfId="2660"/>
    <cellStyle name="Normal 9 2 2 3" xfId="517"/>
    <cellStyle name="Normal 9 2 2 3 2" xfId="518"/>
    <cellStyle name="Normal 9 2 2 3 2 2" xfId="986"/>
    <cellStyle name="Normal 9 2 2 3 2 2 2" xfId="3219"/>
    <cellStyle name="Normal 9 2 2 3 2 3" xfId="1402"/>
    <cellStyle name="Normal 9 2 2 3 2 3 2" xfId="3632"/>
    <cellStyle name="Normal 9 2 2 3 2 4" xfId="1815"/>
    <cellStyle name="Normal 9 2 2 3 2 4 2" xfId="4045"/>
    <cellStyle name="Normal 9 2 2 3 2 5" xfId="2229"/>
    <cellStyle name="Normal 9 2 2 3 2 5 2" xfId="4458"/>
    <cellStyle name="Normal 9 2 2 3 2 6" xfId="2665"/>
    <cellStyle name="Normal 9 2 2 3 3" xfId="985"/>
    <cellStyle name="Normal 9 2 2 3 3 2" xfId="3218"/>
    <cellStyle name="Normal 9 2 2 3 4" xfId="1401"/>
    <cellStyle name="Normal 9 2 2 3 4 2" xfId="3631"/>
    <cellStyle name="Normal 9 2 2 3 5" xfId="1814"/>
    <cellStyle name="Normal 9 2 2 3 5 2" xfId="4044"/>
    <cellStyle name="Normal 9 2 2 3 6" xfId="2228"/>
    <cellStyle name="Normal 9 2 2 3 6 2" xfId="4457"/>
    <cellStyle name="Normal 9 2 2 3 7" xfId="2664"/>
    <cellStyle name="Normal 9 2 2 4" xfId="519"/>
    <cellStyle name="Normal 9 2 2 4 2" xfId="987"/>
    <cellStyle name="Normal 9 2 2 4 2 2" xfId="3220"/>
    <cellStyle name="Normal 9 2 2 4 3" xfId="1403"/>
    <cellStyle name="Normal 9 2 2 4 3 2" xfId="3633"/>
    <cellStyle name="Normal 9 2 2 4 4" xfId="1816"/>
    <cellStyle name="Normal 9 2 2 4 4 2" xfId="4046"/>
    <cellStyle name="Normal 9 2 2 4 5" xfId="2230"/>
    <cellStyle name="Normal 9 2 2 4 5 2" xfId="4459"/>
    <cellStyle name="Normal 9 2 2 4 6" xfId="2666"/>
    <cellStyle name="Normal 9 2 2 5" xfId="980"/>
    <cellStyle name="Normal 9 2 2 5 2" xfId="3213"/>
    <cellStyle name="Normal 9 2 2 6" xfId="1396"/>
    <cellStyle name="Normal 9 2 2 6 2" xfId="3626"/>
    <cellStyle name="Normal 9 2 2 7" xfId="1809"/>
    <cellStyle name="Normal 9 2 2 7 2" xfId="4039"/>
    <cellStyle name="Normal 9 2 2 8" xfId="2223"/>
    <cellStyle name="Normal 9 2 2 8 2" xfId="4452"/>
    <cellStyle name="Normal 9 2 2 9" xfId="2659"/>
    <cellStyle name="Normal 9 2 3" xfId="520"/>
    <cellStyle name="Normal 9 2 3 2" xfId="521"/>
    <cellStyle name="Normal 9 2 3 2 2" xfId="522"/>
    <cellStyle name="Normal 9 2 3 2 2 2" xfId="990"/>
    <cellStyle name="Normal 9 2 3 2 2 2 2" xfId="3223"/>
    <cellStyle name="Normal 9 2 3 2 2 3" xfId="1406"/>
    <cellStyle name="Normal 9 2 3 2 2 3 2" xfId="3636"/>
    <cellStyle name="Normal 9 2 3 2 2 4" xfId="1819"/>
    <cellStyle name="Normal 9 2 3 2 2 4 2" xfId="4049"/>
    <cellStyle name="Normal 9 2 3 2 2 5" xfId="2233"/>
    <cellStyle name="Normal 9 2 3 2 2 5 2" xfId="4462"/>
    <cellStyle name="Normal 9 2 3 2 2 6" xfId="2669"/>
    <cellStyle name="Normal 9 2 3 2 3" xfId="989"/>
    <cellStyle name="Normal 9 2 3 2 3 2" xfId="3222"/>
    <cellStyle name="Normal 9 2 3 2 4" xfId="1405"/>
    <cellStyle name="Normal 9 2 3 2 4 2" xfId="3635"/>
    <cellStyle name="Normal 9 2 3 2 5" xfId="1818"/>
    <cellStyle name="Normal 9 2 3 2 5 2" xfId="4048"/>
    <cellStyle name="Normal 9 2 3 2 6" xfId="2232"/>
    <cellStyle name="Normal 9 2 3 2 6 2" xfId="4461"/>
    <cellStyle name="Normal 9 2 3 2 7" xfId="2668"/>
    <cellStyle name="Normal 9 2 3 3" xfId="523"/>
    <cellStyle name="Normal 9 2 3 3 2" xfId="991"/>
    <cellStyle name="Normal 9 2 3 3 2 2" xfId="3224"/>
    <cellStyle name="Normal 9 2 3 3 3" xfId="1407"/>
    <cellStyle name="Normal 9 2 3 3 3 2" xfId="3637"/>
    <cellStyle name="Normal 9 2 3 3 4" xfId="1820"/>
    <cellStyle name="Normal 9 2 3 3 4 2" xfId="4050"/>
    <cellStyle name="Normal 9 2 3 3 5" xfId="2234"/>
    <cellStyle name="Normal 9 2 3 3 5 2" xfId="4463"/>
    <cellStyle name="Normal 9 2 3 3 6" xfId="2670"/>
    <cellStyle name="Normal 9 2 3 4" xfId="988"/>
    <cellStyle name="Normal 9 2 3 4 2" xfId="3221"/>
    <cellStyle name="Normal 9 2 3 5" xfId="1404"/>
    <cellStyle name="Normal 9 2 3 5 2" xfId="3634"/>
    <cellStyle name="Normal 9 2 3 6" xfId="1817"/>
    <cellStyle name="Normal 9 2 3 6 2" xfId="4047"/>
    <cellStyle name="Normal 9 2 3 7" xfId="2231"/>
    <cellStyle name="Normal 9 2 3 7 2" xfId="4460"/>
    <cellStyle name="Normal 9 2 3 8" xfId="2667"/>
    <cellStyle name="Normal 9 2 4" xfId="524"/>
    <cellStyle name="Normal 9 2 4 2" xfId="525"/>
    <cellStyle name="Normal 9 2 4 2 2" xfId="993"/>
    <cellStyle name="Normal 9 2 4 2 2 2" xfId="3226"/>
    <cellStyle name="Normal 9 2 4 2 3" xfId="1409"/>
    <cellStyle name="Normal 9 2 4 2 3 2" xfId="3639"/>
    <cellStyle name="Normal 9 2 4 2 4" xfId="1822"/>
    <cellStyle name="Normal 9 2 4 2 4 2" xfId="4052"/>
    <cellStyle name="Normal 9 2 4 2 5" xfId="2236"/>
    <cellStyle name="Normal 9 2 4 2 5 2" xfId="4465"/>
    <cellStyle name="Normal 9 2 4 2 6" xfId="2672"/>
    <cellStyle name="Normal 9 2 4 3" xfId="992"/>
    <cellStyle name="Normal 9 2 4 3 2" xfId="3225"/>
    <cellStyle name="Normal 9 2 4 4" xfId="1408"/>
    <cellStyle name="Normal 9 2 4 4 2" xfId="3638"/>
    <cellStyle name="Normal 9 2 4 5" xfId="1821"/>
    <cellStyle name="Normal 9 2 4 5 2" xfId="4051"/>
    <cellStyle name="Normal 9 2 4 6" xfId="2235"/>
    <cellStyle name="Normal 9 2 4 6 2" xfId="4464"/>
    <cellStyle name="Normal 9 2 4 7" xfId="2671"/>
    <cellStyle name="Normal 9 2 5" xfId="526"/>
    <cellStyle name="Normal 9 2 5 2" xfId="994"/>
    <cellStyle name="Normal 9 2 5 2 2" xfId="3227"/>
    <cellStyle name="Normal 9 2 5 3" xfId="1410"/>
    <cellStyle name="Normal 9 2 5 3 2" xfId="3640"/>
    <cellStyle name="Normal 9 2 5 4" xfId="1823"/>
    <cellStyle name="Normal 9 2 5 4 2" xfId="4053"/>
    <cellStyle name="Normal 9 2 5 5" xfId="2237"/>
    <cellStyle name="Normal 9 2 5 5 2" xfId="4466"/>
    <cellStyle name="Normal 9 2 5 6" xfId="2673"/>
    <cellStyle name="Normal 9 2 6" xfId="979"/>
    <cellStyle name="Normal 9 2 6 2" xfId="3212"/>
    <cellStyle name="Normal 9 2 7" xfId="1395"/>
    <cellStyle name="Normal 9 2 7 2" xfId="3625"/>
    <cellStyle name="Normal 9 2 8" xfId="1808"/>
    <cellStyle name="Normal 9 2 8 2" xfId="4038"/>
    <cellStyle name="Normal 9 2 9" xfId="2222"/>
    <cellStyle name="Normal 9 2 9 2" xfId="4451"/>
    <cellStyle name="Normal 9 3" xfId="527"/>
    <cellStyle name="Normal 9 3 2" xfId="528"/>
    <cellStyle name="Normal 9 3 2 2" xfId="529"/>
    <cellStyle name="Normal 9 3 2 2 2" xfId="530"/>
    <cellStyle name="Normal 9 3 2 2 2 2" xfId="998"/>
    <cellStyle name="Normal 9 3 2 2 2 2 2" xfId="3231"/>
    <cellStyle name="Normal 9 3 2 2 2 3" xfId="1414"/>
    <cellStyle name="Normal 9 3 2 2 2 3 2" xfId="3644"/>
    <cellStyle name="Normal 9 3 2 2 2 4" xfId="1827"/>
    <cellStyle name="Normal 9 3 2 2 2 4 2" xfId="4057"/>
    <cellStyle name="Normal 9 3 2 2 2 5" xfId="2241"/>
    <cellStyle name="Normal 9 3 2 2 2 5 2" xfId="4470"/>
    <cellStyle name="Normal 9 3 2 2 2 6" xfId="2677"/>
    <cellStyle name="Normal 9 3 2 2 3" xfId="997"/>
    <cellStyle name="Normal 9 3 2 2 3 2" xfId="3230"/>
    <cellStyle name="Normal 9 3 2 2 4" xfId="1413"/>
    <cellStyle name="Normal 9 3 2 2 4 2" xfId="3643"/>
    <cellStyle name="Normal 9 3 2 2 5" xfId="1826"/>
    <cellStyle name="Normal 9 3 2 2 5 2" xfId="4056"/>
    <cellStyle name="Normal 9 3 2 2 6" xfId="2240"/>
    <cellStyle name="Normal 9 3 2 2 6 2" xfId="4469"/>
    <cellStyle name="Normal 9 3 2 2 7" xfId="2676"/>
    <cellStyle name="Normal 9 3 2 3" xfId="531"/>
    <cellStyle name="Normal 9 3 2 3 2" xfId="999"/>
    <cellStyle name="Normal 9 3 2 3 2 2" xfId="3232"/>
    <cellStyle name="Normal 9 3 2 3 3" xfId="1415"/>
    <cellStyle name="Normal 9 3 2 3 3 2" xfId="3645"/>
    <cellStyle name="Normal 9 3 2 3 4" xfId="1828"/>
    <cellStyle name="Normal 9 3 2 3 4 2" xfId="4058"/>
    <cellStyle name="Normal 9 3 2 3 5" xfId="2242"/>
    <cellStyle name="Normal 9 3 2 3 5 2" xfId="4471"/>
    <cellStyle name="Normal 9 3 2 3 6" xfId="2678"/>
    <cellStyle name="Normal 9 3 2 4" xfId="996"/>
    <cellStyle name="Normal 9 3 2 4 2" xfId="3229"/>
    <cellStyle name="Normal 9 3 2 5" xfId="1412"/>
    <cellStyle name="Normal 9 3 2 5 2" xfId="3642"/>
    <cellStyle name="Normal 9 3 2 6" xfId="1825"/>
    <cellStyle name="Normal 9 3 2 6 2" xfId="4055"/>
    <cellStyle name="Normal 9 3 2 7" xfId="2239"/>
    <cellStyle name="Normal 9 3 2 7 2" xfId="4468"/>
    <cellStyle name="Normal 9 3 2 8" xfId="2675"/>
    <cellStyle name="Normal 9 3 3" xfId="532"/>
    <cellStyle name="Normal 9 3 3 2" xfId="533"/>
    <cellStyle name="Normal 9 3 3 2 2" xfId="1001"/>
    <cellStyle name="Normal 9 3 3 2 2 2" xfId="3234"/>
    <cellStyle name="Normal 9 3 3 2 3" xfId="1417"/>
    <cellStyle name="Normal 9 3 3 2 3 2" xfId="3647"/>
    <cellStyle name="Normal 9 3 3 2 4" xfId="1830"/>
    <cellStyle name="Normal 9 3 3 2 4 2" xfId="4060"/>
    <cellStyle name="Normal 9 3 3 2 5" xfId="2244"/>
    <cellStyle name="Normal 9 3 3 2 5 2" xfId="4473"/>
    <cellStyle name="Normal 9 3 3 2 6" xfId="2680"/>
    <cellStyle name="Normal 9 3 3 3" xfId="1000"/>
    <cellStyle name="Normal 9 3 3 3 2" xfId="3233"/>
    <cellStyle name="Normal 9 3 3 4" xfId="1416"/>
    <cellStyle name="Normal 9 3 3 4 2" xfId="3646"/>
    <cellStyle name="Normal 9 3 3 5" xfId="1829"/>
    <cellStyle name="Normal 9 3 3 5 2" xfId="4059"/>
    <cellStyle name="Normal 9 3 3 6" xfId="2243"/>
    <cellStyle name="Normal 9 3 3 6 2" xfId="4472"/>
    <cellStyle name="Normal 9 3 3 7" xfId="2679"/>
    <cellStyle name="Normal 9 3 4" xfId="534"/>
    <cellStyle name="Normal 9 3 4 2" xfId="1002"/>
    <cellStyle name="Normal 9 3 4 2 2" xfId="3235"/>
    <cellStyle name="Normal 9 3 4 3" xfId="1418"/>
    <cellStyle name="Normal 9 3 4 3 2" xfId="3648"/>
    <cellStyle name="Normal 9 3 4 4" xfId="1831"/>
    <cellStyle name="Normal 9 3 4 4 2" xfId="4061"/>
    <cellStyle name="Normal 9 3 4 5" xfId="2245"/>
    <cellStyle name="Normal 9 3 4 5 2" xfId="4474"/>
    <cellStyle name="Normal 9 3 4 6" xfId="2681"/>
    <cellStyle name="Normal 9 3 5" xfId="995"/>
    <cellStyle name="Normal 9 3 5 2" xfId="3228"/>
    <cellStyle name="Normal 9 3 6" xfId="1411"/>
    <cellStyle name="Normal 9 3 6 2" xfId="3641"/>
    <cellStyle name="Normal 9 3 7" xfId="1824"/>
    <cellStyle name="Normal 9 3 7 2" xfId="4054"/>
    <cellStyle name="Normal 9 3 8" xfId="2238"/>
    <cellStyle name="Normal 9 3 8 2" xfId="4467"/>
    <cellStyle name="Normal 9 3 9" xfId="2674"/>
    <cellStyle name="Normal 9 4" xfId="535"/>
    <cellStyle name="Normal 9 4 2" xfId="1003"/>
    <cellStyle name="Normal 9 5" xfId="536"/>
    <cellStyle name="Normal 9 5 2" xfId="537"/>
    <cellStyle name="Normal 9 5 2 2" xfId="1005"/>
    <cellStyle name="Normal 9 5 2 2 2" xfId="3237"/>
    <cellStyle name="Normal 9 5 2 3" xfId="1420"/>
    <cellStyle name="Normal 9 5 2 3 2" xfId="3650"/>
    <cellStyle name="Normal 9 5 2 4" xfId="1833"/>
    <cellStyle name="Normal 9 5 2 4 2" xfId="4063"/>
    <cellStyle name="Normal 9 5 2 5" xfId="2247"/>
    <cellStyle name="Normal 9 5 2 5 2" xfId="4476"/>
    <cellStyle name="Normal 9 5 2 6" xfId="2683"/>
    <cellStyle name="Normal 9 5 3" xfId="1004"/>
    <cellStyle name="Normal 9 5 3 2" xfId="3236"/>
    <cellStyle name="Normal 9 5 4" xfId="1419"/>
    <cellStyle name="Normal 9 5 4 2" xfId="3649"/>
    <cellStyle name="Normal 9 5 5" xfId="1832"/>
    <cellStyle name="Normal 9 5 5 2" xfId="4062"/>
    <cellStyle name="Normal 9 5 6" xfId="2246"/>
    <cellStyle name="Normal 9 5 6 2" xfId="4475"/>
    <cellStyle name="Normal 9 5 7" xfId="2682"/>
    <cellStyle name="Normal 9 6" xfId="538"/>
    <cellStyle name="Normal 9 6 2" xfId="1006"/>
    <cellStyle name="Normal 9 6 2 2" xfId="3238"/>
    <cellStyle name="Normal 9 6 3" xfId="1421"/>
    <cellStyle name="Normal 9 6 3 2" xfId="3651"/>
    <cellStyle name="Normal 9 6 4" xfId="1834"/>
    <cellStyle name="Normal 9 6 4 2" xfId="4064"/>
    <cellStyle name="Normal 9 6 5" xfId="2248"/>
    <cellStyle name="Normal 9 6 5 2" xfId="4477"/>
    <cellStyle name="Normal 9 6 6" xfId="2684"/>
    <cellStyle name="Normal 9 7" xfId="978"/>
    <cellStyle name="Normal_07-190 basis matrix" xfId="539"/>
    <cellStyle name="Normal_07-190 basis matrix 2" xfId="540"/>
    <cellStyle name="Normal_1" xfId="541"/>
    <cellStyle name="Normal_100%RENTS" xfId="542"/>
    <cellStyle name="Normal_CTCAC 9% Application 7-18-07 practice run 3" xfId="543"/>
    <cellStyle name="Normal_CTCAC 9% Application 7-18-07 practice run 3 2" xfId="544"/>
    <cellStyle name="Normal_CTCAC 9% Application 7-18-07 practice run 3 3" xfId="1835"/>
    <cellStyle name="Note 2" xfId="545"/>
    <cellStyle name="Note 2 2" xfId="546"/>
    <cellStyle name="Note 2 2 10" xfId="2825"/>
    <cellStyle name="Note 2 2 2" xfId="547"/>
    <cellStyle name="Note 2 2 2 2" xfId="548"/>
    <cellStyle name="Note 2 2 2 2 2" xfId="1009"/>
    <cellStyle name="Note 2 2 2 2 2 2" xfId="3241"/>
    <cellStyle name="Note 2 2 2 2 3" xfId="1424"/>
    <cellStyle name="Note 2 2 2 2 3 2" xfId="3654"/>
    <cellStyle name="Note 2 2 2 2 4" xfId="1838"/>
    <cellStyle name="Note 2 2 2 2 4 2" xfId="4067"/>
    <cellStyle name="Note 2 2 2 2 5" xfId="2251"/>
    <cellStyle name="Note 2 2 2 2 5 2" xfId="4480"/>
    <cellStyle name="Note 2 2 2 2 6" xfId="2687"/>
    <cellStyle name="Note 2 2 2 2 7" xfId="2746"/>
    <cellStyle name="Note 2 2 2 2 8" xfId="2827"/>
    <cellStyle name="Note 2 2 2 3" xfId="1008"/>
    <cellStyle name="Note 2 2 2 3 2" xfId="3240"/>
    <cellStyle name="Note 2 2 2 4" xfId="1423"/>
    <cellStyle name="Note 2 2 2 4 2" xfId="3653"/>
    <cellStyle name="Note 2 2 2 5" xfId="1837"/>
    <cellStyle name="Note 2 2 2 5 2" xfId="4066"/>
    <cellStyle name="Note 2 2 2 6" xfId="2250"/>
    <cellStyle name="Note 2 2 2 6 2" xfId="4479"/>
    <cellStyle name="Note 2 2 2 7" xfId="2686"/>
    <cellStyle name="Note 2 2 2 8" xfId="2745"/>
    <cellStyle name="Note 2 2 2 9" xfId="2826"/>
    <cellStyle name="Note 2 2 3" xfId="549"/>
    <cellStyle name="Note 2 2 3 2" xfId="1010"/>
    <cellStyle name="Note 2 2 3 2 2" xfId="3242"/>
    <cellStyle name="Note 2 2 3 3" xfId="1425"/>
    <cellStyle name="Note 2 2 3 3 2" xfId="3655"/>
    <cellStyle name="Note 2 2 3 4" xfId="1839"/>
    <cellStyle name="Note 2 2 3 4 2" xfId="4068"/>
    <cellStyle name="Note 2 2 3 5" xfId="2252"/>
    <cellStyle name="Note 2 2 3 5 2" xfId="4481"/>
    <cellStyle name="Note 2 2 3 6" xfId="2688"/>
    <cellStyle name="Note 2 2 3 7" xfId="2747"/>
    <cellStyle name="Note 2 2 3 8" xfId="2828"/>
    <cellStyle name="Note 2 2 4" xfId="1007"/>
    <cellStyle name="Note 2 2 4 2" xfId="3239"/>
    <cellStyle name="Note 2 2 5" xfId="1422"/>
    <cellStyle name="Note 2 2 5 2" xfId="3652"/>
    <cellStyle name="Note 2 2 6" xfId="1836"/>
    <cellStyle name="Note 2 2 6 2" xfId="4065"/>
    <cellStyle name="Note 2 2 7" xfId="2249"/>
    <cellStyle name="Note 2 2 7 2" xfId="4478"/>
    <cellStyle name="Note 2 2 8" xfId="2685"/>
    <cellStyle name="Note 2 2 9" xfId="2744"/>
    <cellStyle name="Note 2 3" xfId="550"/>
    <cellStyle name="Note 2 3 2" xfId="551"/>
    <cellStyle name="Note 2 3 2 2" xfId="1012"/>
    <cellStyle name="Note 2 3 2 2 2" xfId="3244"/>
    <cellStyle name="Note 2 3 2 3" xfId="1427"/>
    <cellStyle name="Note 2 3 2 3 2" xfId="3657"/>
    <cellStyle name="Note 2 3 2 4" xfId="1841"/>
    <cellStyle name="Note 2 3 2 4 2" xfId="4070"/>
    <cellStyle name="Note 2 3 2 5" xfId="2254"/>
    <cellStyle name="Note 2 3 2 5 2" xfId="4483"/>
    <cellStyle name="Note 2 3 2 6" xfId="2690"/>
    <cellStyle name="Note 2 3 2 7" xfId="2749"/>
    <cellStyle name="Note 2 3 2 8" xfId="2830"/>
    <cellStyle name="Note 2 3 3" xfId="1011"/>
    <cellStyle name="Note 2 3 3 2" xfId="3243"/>
    <cellStyle name="Note 2 3 4" xfId="1426"/>
    <cellStyle name="Note 2 3 4 2" xfId="3656"/>
    <cellStyle name="Note 2 3 5" xfId="1840"/>
    <cellStyle name="Note 2 3 5 2" xfId="4069"/>
    <cellStyle name="Note 2 3 6" xfId="2253"/>
    <cellStyle name="Note 2 3 6 2" xfId="4482"/>
    <cellStyle name="Note 2 3 7" xfId="2689"/>
    <cellStyle name="Note 2 3 8" xfId="2748"/>
    <cellStyle name="Note 2 3 9" xfId="2829"/>
    <cellStyle name="Note 2 4" xfId="552"/>
    <cellStyle name="Note 2 4 2" xfId="1013"/>
    <cellStyle name="Note 2 4 2 2" xfId="3245"/>
    <cellStyle name="Note 2 4 3" xfId="1428"/>
    <cellStyle name="Note 2 4 3 2" xfId="3658"/>
    <cellStyle name="Note 2 4 4" xfId="1842"/>
    <cellStyle name="Note 2 4 4 2" xfId="4071"/>
    <cellStyle name="Note 2 4 5" xfId="2255"/>
    <cellStyle name="Note 2 4 5 2" xfId="4484"/>
    <cellStyle name="Note 2 4 6" xfId="2691"/>
    <cellStyle name="Note 2 4 7" xfId="2750"/>
    <cellStyle name="Note 2 4 8" xfId="2831"/>
    <cellStyle name="Note 2 5" xfId="553"/>
    <cellStyle name="Note 2 5 2" xfId="1014"/>
    <cellStyle name="Note 2 5 2 2" xfId="3246"/>
    <cellStyle name="Note 2 5 3" xfId="1429"/>
    <cellStyle name="Note 2 5 3 2" xfId="3659"/>
    <cellStyle name="Note 2 5 4" xfId="1843"/>
    <cellStyle name="Note 2 5 4 2" xfId="4072"/>
    <cellStyle name="Note 2 5 5" xfId="2256"/>
    <cellStyle name="Note 2 5 5 2" xfId="4485"/>
    <cellStyle name="Note 2 5 6" xfId="2692"/>
    <cellStyle name="Note 2 5 7" xfId="2751"/>
    <cellStyle name="Note 2 5 8" xfId="2832"/>
    <cellStyle name="Note 3" xfId="554"/>
    <cellStyle name="Note 3 2" xfId="555"/>
    <cellStyle name="Note 3 2 10" xfId="2833"/>
    <cellStyle name="Note 3 2 2" xfId="556"/>
    <cellStyle name="Note 3 2 2 2" xfId="557"/>
    <cellStyle name="Note 3 2 2 2 2" xfId="1017"/>
    <cellStyle name="Note 3 2 2 2 2 2" xfId="3249"/>
    <cellStyle name="Note 3 2 2 2 3" xfId="1432"/>
    <cellStyle name="Note 3 2 2 2 3 2" xfId="3662"/>
    <cellStyle name="Note 3 2 2 2 4" xfId="1846"/>
    <cellStyle name="Note 3 2 2 2 4 2" xfId="4075"/>
    <cellStyle name="Note 3 2 2 2 5" xfId="2259"/>
    <cellStyle name="Note 3 2 2 2 5 2" xfId="4488"/>
    <cellStyle name="Note 3 2 2 2 6" xfId="2695"/>
    <cellStyle name="Note 3 2 2 2 7" xfId="2754"/>
    <cellStyle name="Note 3 2 2 2 8" xfId="2835"/>
    <cellStyle name="Note 3 2 2 3" xfId="1016"/>
    <cellStyle name="Note 3 2 2 3 2" xfId="3248"/>
    <cellStyle name="Note 3 2 2 4" xfId="1431"/>
    <cellStyle name="Note 3 2 2 4 2" xfId="3661"/>
    <cellStyle name="Note 3 2 2 5" xfId="1845"/>
    <cellStyle name="Note 3 2 2 5 2" xfId="4074"/>
    <cellStyle name="Note 3 2 2 6" xfId="2258"/>
    <cellStyle name="Note 3 2 2 6 2" xfId="4487"/>
    <cellStyle name="Note 3 2 2 7" xfId="2694"/>
    <cellStyle name="Note 3 2 2 8" xfId="2753"/>
    <cellStyle name="Note 3 2 2 9" xfId="2834"/>
    <cellStyle name="Note 3 2 3" xfId="558"/>
    <cellStyle name="Note 3 2 3 2" xfId="1018"/>
    <cellStyle name="Note 3 2 3 2 2" xfId="3250"/>
    <cellStyle name="Note 3 2 3 3" xfId="1433"/>
    <cellStyle name="Note 3 2 3 3 2" xfId="3663"/>
    <cellStyle name="Note 3 2 3 4" xfId="1847"/>
    <cellStyle name="Note 3 2 3 4 2" xfId="4076"/>
    <cellStyle name="Note 3 2 3 5" xfId="2260"/>
    <cellStyle name="Note 3 2 3 5 2" xfId="4489"/>
    <cellStyle name="Note 3 2 3 6" xfId="2696"/>
    <cellStyle name="Note 3 2 3 7" xfId="2755"/>
    <cellStyle name="Note 3 2 3 8" xfId="2836"/>
    <cellStyle name="Note 3 2 4" xfId="1015"/>
    <cellStyle name="Note 3 2 4 2" xfId="3247"/>
    <cellStyle name="Note 3 2 5" xfId="1430"/>
    <cellStyle name="Note 3 2 5 2" xfId="3660"/>
    <cellStyle name="Note 3 2 6" xfId="1844"/>
    <cellStyle name="Note 3 2 6 2" xfId="4073"/>
    <cellStyle name="Note 3 2 7" xfId="2257"/>
    <cellStyle name="Note 3 2 7 2" xfId="4486"/>
    <cellStyle name="Note 3 2 8" xfId="2693"/>
    <cellStyle name="Note 3 2 9" xfId="2752"/>
    <cellStyle name="Note 3 3" xfId="559"/>
    <cellStyle name="Note 3 3 2" xfId="560"/>
    <cellStyle name="Note 3 3 2 2" xfId="1020"/>
    <cellStyle name="Note 3 3 2 2 2" xfId="3252"/>
    <cellStyle name="Note 3 3 2 3" xfId="1435"/>
    <cellStyle name="Note 3 3 2 3 2" xfId="3665"/>
    <cellStyle name="Note 3 3 2 4" xfId="1849"/>
    <cellStyle name="Note 3 3 2 4 2" xfId="4078"/>
    <cellStyle name="Note 3 3 2 5" xfId="2262"/>
    <cellStyle name="Note 3 3 2 5 2" xfId="4491"/>
    <cellStyle name="Note 3 3 2 6" xfId="2698"/>
    <cellStyle name="Note 3 3 2 7" xfId="2757"/>
    <cellStyle name="Note 3 3 2 8" xfId="2838"/>
    <cellStyle name="Note 3 3 3" xfId="1019"/>
    <cellStyle name="Note 3 3 3 2" xfId="3251"/>
    <cellStyle name="Note 3 3 4" xfId="1434"/>
    <cellStyle name="Note 3 3 4 2" xfId="3664"/>
    <cellStyle name="Note 3 3 5" xfId="1848"/>
    <cellStyle name="Note 3 3 5 2" xfId="4077"/>
    <cellStyle name="Note 3 3 6" xfId="2261"/>
    <cellStyle name="Note 3 3 6 2" xfId="4490"/>
    <cellStyle name="Note 3 3 7" xfId="2697"/>
    <cellStyle name="Note 3 3 8" xfId="2756"/>
    <cellStyle name="Note 3 3 9" xfId="2837"/>
    <cellStyle name="Note 3 4" xfId="561"/>
    <cellStyle name="Note 3 4 2" xfId="1021"/>
    <cellStyle name="Note 3 4 2 2" xfId="3253"/>
    <cellStyle name="Note 3 4 3" xfId="1436"/>
    <cellStyle name="Note 3 4 3 2" xfId="3666"/>
    <cellStyle name="Note 3 4 4" xfId="1850"/>
    <cellStyle name="Note 3 4 4 2" xfId="4079"/>
    <cellStyle name="Note 3 4 5" xfId="2263"/>
    <cellStyle name="Note 3 4 5 2" xfId="4492"/>
    <cellStyle name="Note 3 4 6" xfId="2699"/>
    <cellStyle name="Note 3 4 7" xfId="2758"/>
    <cellStyle name="Note 3 4 8" xfId="2839"/>
    <cellStyle name="Note 3 5" xfId="562"/>
    <cellStyle name="Note 3 5 2" xfId="1022"/>
    <cellStyle name="Note 3 5 2 2" xfId="3254"/>
    <cellStyle name="Note 3 5 3" xfId="1437"/>
    <cellStyle name="Note 3 5 3 2" xfId="3667"/>
    <cellStyle name="Note 3 5 4" xfId="1851"/>
    <cellStyle name="Note 3 5 4 2" xfId="4080"/>
    <cellStyle name="Note 3 5 5" xfId="2264"/>
    <cellStyle name="Note 3 5 5 2" xfId="4493"/>
    <cellStyle name="Note 3 5 6" xfId="2700"/>
    <cellStyle name="Note 3 5 7" xfId="2759"/>
    <cellStyle name="Note 3 5 8" xfId="2840"/>
    <cellStyle name="Output" xfId="563" builtinId="21" customBuiltin="1"/>
    <cellStyle name="Output 2" xfId="564"/>
    <cellStyle name="Percent 2" xfId="1023"/>
    <cellStyle name="Text Entry" xfId="565"/>
    <cellStyle name="Title 2" xfId="566"/>
    <cellStyle name="Title 2 2" xfId="2760"/>
    <cellStyle name="Title 2 3" xfId="2841"/>
    <cellStyle name="Total" xfId="567" builtinId="25" customBuiltin="1"/>
    <cellStyle name="Total 2" xfId="568"/>
    <cellStyle name="Warning Text" xfId="569" builtinId="11" customBuiltin="1"/>
  </cellStyles>
  <dxfs count="151">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externalLink" Target="externalLinks/externalLink6.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2079</xdr:rowOff>
    </xdr:to>
    <xdr:pic>
      <xdr:nvPicPr>
        <xdr:cNvPr id="2"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3"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4" name="Picture 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24</xdr:row>
      <xdr:rowOff>0</xdr:rowOff>
    </xdr:from>
    <xdr:to>
      <xdr:col>0</xdr:col>
      <xdr:colOff>76200</xdr:colOff>
      <xdr:row>58</xdr:row>
      <xdr:rowOff>68580</xdr:rowOff>
    </xdr:to>
    <xdr:pic>
      <xdr:nvPicPr>
        <xdr:cNvPr id="5"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0</xdr:col>
      <xdr:colOff>525780</xdr:colOff>
      <xdr:row>73</xdr:row>
      <xdr:rowOff>0</xdr:rowOff>
    </xdr:to>
    <xdr:pic>
      <xdr:nvPicPr>
        <xdr:cNvPr id="6" name="Picture 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65</xdr:row>
      <xdr:rowOff>0</xdr:rowOff>
    </xdr:from>
    <xdr:to>
      <xdr:col>9</xdr:col>
      <xdr:colOff>137160</xdr:colOff>
      <xdr:row>73</xdr:row>
      <xdr:rowOff>0</xdr:rowOff>
    </xdr:to>
    <xdr:pic>
      <xdr:nvPicPr>
        <xdr:cNvPr id="7" name="Picture 7"/>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2079</xdr:rowOff>
    </xdr:to>
    <xdr:pic>
      <xdr:nvPicPr>
        <xdr:cNvPr id="8"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2010987"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24</xdr:row>
      <xdr:rowOff>0</xdr:rowOff>
    </xdr:from>
    <xdr:to>
      <xdr:col>9</xdr:col>
      <xdr:colOff>579120</xdr:colOff>
      <xdr:row>57</xdr:row>
      <xdr:rowOff>83127</xdr:rowOff>
    </xdr:to>
    <xdr:pic>
      <xdr:nvPicPr>
        <xdr:cNvPr id="9" name="Picture 4"/>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9525</xdr:colOff>
          <xdr:row>81</xdr:row>
          <xdr:rowOff>95250</xdr:rowOff>
        </xdr:to>
        <xdr:sp macro="" textlink="">
          <xdr:nvSpPr>
            <xdr:cNvPr id="53249" name="Object 1" hidden="1">
              <a:extLst>
                <a:ext uri="{63B3BB69-23CF-44E3-9099-C40C66FF867C}">
                  <a14:compatExt spid="_x0000_s53249"/>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147734</xdr:rowOff>
    </xdr:to>
    <xdr:pic>
      <xdr:nvPicPr>
        <xdr:cNvPr id="44278"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18/2018%20Application%20Files%20-%20Excel%20and%20Attachments/2018%209%25%20Application%20bifurcated%20DDA%20basis%20and%20credits%2012.05.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19/2019%20Application%20Files%20-%20Excel%20and%20Attachments/2018%204%25%20Application%20-unlocked%20for%20edit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19/submittals/non_competitive.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5.bin"/><Relationship Id="rId7" Type="http://schemas.openxmlformats.org/officeDocument/2006/relationships/image" Target="../media/image1.emf"/><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package" Target="../embeddings/Microsoft_Word_Document.docx"/><Relationship Id="rId5" Type="http://schemas.openxmlformats.org/officeDocument/2006/relationships/vmlDrawing" Target="../drawings/vmlDrawing2.vml"/><Relationship Id="rId4"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cuac/index.asp" TargetMode="External"/><Relationship Id="rId7" Type="http://schemas.openxmlformats.org/officeDocument/2006/relationships/printerSettings" Target="../printerSettings/printerSettings6.bin"/><Relationship Id="rId2" Type="http://schemas.openxmlformats.org/officeDocument/2006/relationships/hyperlink" Target="https://www.treasurer.ca.gov/ctcac/guidance.asp"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s://www.treasurer.ca.gov/ctcac/guidance.asp" TargetMode="External"/><Relationship Id="rId5" Type="http://schemas.openxmlformats.org/officeDocument/2006/relationships/hyperlink" Target="https://www.treasurer.ca.gov/ctcac/forms/reserve-certification.docx" TargetMode="External"/><Relationship Id="rId4" Type="http://schemas.openxmlformats.org/officeDocument/2006/relationships/hyperlink" Target="https://www.treasurer.ca.gov/ctcac/forms/transfer-event-questionnaire.pdf"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dimension ref="A1:AL563"/>
  <sheetViews>
    <sheetView showGridLines="0" zoomScaleNormal="100" zoomScaleSheetLayoutView="100" workbookViewId="0">
      <selection sqref="A1:AL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961" t="s">
        <v>597</v>
      </c>
      <c r="B1" s="961"/>
      <c r="C1" s="961"/>
      <c r="D1" s="961"/>
      <c r="E1" s="961"/>
      <c r="F1" s="961"/>
      <c r="G1" s="961"/>
      <c r="H1" s="961"/>
      <c r="I1" s="961"/>
      <c r="J1" s="961"/>
      <c r="K1" s="961"/>
      <c r="L1" s="961"/>
      <c r="M1" s="961"/>
      <c r="N1" s="961"/>
      <c r="O1" s="961"/>
      <c r="P1" s="961"/>
      <c r="Q1" s="961"/>
      <c r="R1" s="961"/>
      <c r="S1" s="961"/>
      <c r="T1" s="961"/>
      <c r="U1" s="961"/>
      <c r="V1" s="961"/>
      <c r="W1" s="961"/>
      <c r="X1" s="961"/>
      <c r="Y1" s="961"/>
      <c r="Z1" s="961"/>
      <c r="AA1" s="961"/>
      <c r="AB1" s="961"/>
      <c r="AC1" s="961"/>
      <c r="AD1" s="961"/>
      <c r="AE1" s="961"/>
      <c r="AF1" s="961"/>
      <c r="AG1" s="961"/>
      <c r="AH1" s="961"/>
      <c r="AI1" s="961"/>
      <c r="AJ1" s="961"/>
      <c r="AK1" s="961"/>
      <c r="AL1" s="961"/>
    </row>
    <row r="2" spans="1:38" ht="13.5" thickBot="1">
      <c r="A2" s="962"/>
      <c r="B2" s="962"/>
      <c r="C2" s="962"/>
      <c r="D2" s="962"/>
      <c r="E2" s="962"/>
      <c r="F2" s="962"/>
      <c r="G2" s="962"/>
      <c r="H2" s="962"/>
      <c r="I2" s="962"/>
      <c r="J2" s="962"/>
      <c r="K2" s="962"/>
      <c r="L2" s="962"/>
      <c r="M2" s="962"/>
      <c r="N2" s="962"/>
      <c r="O2" s="962"/>
      <c r="P2" s="962"/>
      <c r="Q2" s="962"/>
      <c r="R2" s="962"/>
      <c r="S2" s="962"/>
      <c r="T2" s="962"/>
      <c r="U2" s="962"/>
      <c r="V2" s="962"/>
      <c r="W2" s="962"/>
      <c r="X2" s="962"/>
      <c r="Y2" s="962"/>
      <c r="Z2" s="962"/>
      <c r="AA2" s="962"/>
      <c r="AB2" s="962"/>
      <c r="AC2" s="962"/>
      <c r="AD2" s="962"/>
      <c r="AE2" s="962"/>
      <c r="AF2" s="962"/>
      <c r="AG2" s="962"/>
      <c r="AH2" s="962"/>
      <c r="AI2" s="962"/>
      <c r="AJ2" s="962"/>
      <c r="AK2" s="962"/>
      <c r="AL2" s="962"/>
    </row>
    <row r="3" spans="1:38" ht="13.5" thickTop="1"/>
    <row r="4" spans="1:38" s="8" customFormat="1">
      <c r="B4" s="17" t="s">
        <v>605</v>
      </c>
      <c r="C4" s="17" t="s">
        <v>555</v>
      </c>
      <c r="D4" s="200"/>
      <c r="E4" s="200"/>
      <c r="F4" s="200"/>
      <c r="G4" s="200"/>
      <c r="H4" s="200"/>
      <c r="I4" s="200"/>
      <c r="J4" s="200"/>
      <c r="K4" s="200"/>
      <c r="L4" s="200"/>
      <c r="M4" s="200"/>
      <c r="N4" s="200"/>
      <c r="O4" s="200"/>
      <c r="P4" s="200"/>
      <c r="Q4" s="200"/>
      <c r="R4" s="200"/>
      <c r="S4" s="200"/>
      <c r="T4" s="200"/>
      <c r="U4" s="200"/>
      <c r="V4" s="200"/>
      <c r="W4" s="200"/>
      <c r="X4" s="200"/>
      <c r="Y4" s="200"/>
      <c r="Z4" s="200"/>
      <c r="AA4" s="200"/>
      <c r="AB4" s="200"/>
    </row>
    <row r="5" spans="1:38">
      <c r="B5" s="5"/>
      <c r="C5" s="5"/>
      <c r="D5" s="152"/>
      <c r="E5" s="152"/>
      <c r="F5" s="152"/>
      <c r="G5" s="152"/>
      <c r="H5" s="152"/>
      <c r="I5" s="152"/>
      <c r="J5" s="152"/>
      <c r="K5" s="152"/>
      <c r="L5" s="152"/>
      <c r="M5" s="152"/>
      <c r="N5" s="152"/>
      <c r="O5" s="152"/>
      <c r="P5" s="152"/>
      <c r="Q5" s="152"/>
      <c r="R5" s="152"/>
      <c r="S5" s="152"/>
      <c r="T5" s="152"/>
      <c r="U5" s="152"/>
      <c r="V5" s="152"/>
      <c r="W5" s="152"/>
      <c r="X5" s="152"/>
      <c r="Y5" s="152"/>
      <c r="Z5" s="152"/>
      <c r="AA5" s="152"/>
      <c r="AB5" s="152"/>
    </row>
    <row r="6" spans="1:38">
      <c r="A6" s="152"/>
      <c r="C6" s="5" t="s">
        <v>221</v>
      </c>
      <c r="D6" s="5" t="s">
        <v>353</v>
      </c>
      <c r="F6" s="152"/>
      <c r="G6" s="152"/>
      <c r="H6" s="152"/>
      <c r="I6" s="152"/>
      <c r="J6" s="152"/>
      <c r="K6" s="152"/>
      <c r="L6" s="152"/>
      <c r="M6" s="152"/>
      <c r="N6" s="152"/>
      <c r="O6" s="152"/>
      <c r="P6" s="152"/>
      <c r="Q6" s="152"/>
      <c r="R6" s="152"/>
      <c r="S6" s="152"/>
      <c r="T6" s="152"/>
      <c r="U6" s="152"/>
      <c r="V6" s="152"/>
      <c r="W6" s="152"/>
      <c r="X6" s="152"/>
      <c r="Y6" s="152"/>
      <c r="Z6" s="152"/>
      <c r="AA6" s="152"/>
      <c r="AB6" s="152"/>
    </row>
    <row r="7" spans="1:38" ht="13.15" customHeight="1">
      <c r="A7" s="337"/>
      <c r="B7" s="335"/>
      <c r="C7" s="336"/>
      <c r="D7" s="963" t="s">
        <v>1432</v>
      </c>
      <c r="E7" s="963"/>
      <c r="F7" s="963"/>
      <c r="G7" s="963"/>
      <c r="H7" s="963"/>
      <c r="I7" s="963"/>
      <c r="J7" s="963"/>
      <c r="K7" s="963"/>
      <c r="L7" s="963"/>
      <c r="M7" s="963"/>
      <c r="N7" s="963"/>
      <c r="O7" s="963"/>
      <c r="P7" s="963"/>
      <c r="Q7" s="963"/>
      <c r="R7" s="963"/>
      <c r="S7" s="963"/>
      <c r="T7" s="963"/>
      <c r="U7" s="963"/>
      <c r="V7" s="963"/>
      <c r="W7" s="963"/>
      <c r="X7" s="963"/>
      <c r="Y7" s="963"/>
      <c r="Z7" s="963"/>
      <c r="AA7" s="963"/>
      <c r="AB7" s="963"/>
      <c r="AC7" s="963"/>
      <c r="AD7" s="963"/>
      <c r="AE7" s="963"/>
      <c r="AF7" s="963"/>
      <c r="AG7" s="963"/>
      <c r="AH7" s="963"/>
      <c r="AI7" s="963"/>
      <c r="AJ7" s="963"/>
      <c r="AK7" s="963"/>
      <c r="AL7" s="770"/>
    </row>
    <row r="8" spans="1:38">
      <c r="A8" s="337"/>
      <c r="B8" s="335"/>
      <c r="C8" s="336"/>
      <c r="D8" s="963"/>
      <c r="E8" s="963"/>
      <c r="F8" s="963"/>
      <c r="G8" s="963"/>
      <c r="H8" s="963"/>
      <c r="I8" s="963"/>
      <c r="J8" s="963"/>
      <c r="K8" s="963"/>
      <c r="L8" s="963"/>
      <c r="M8" s="963"/>
      <c r="N8" s="963"/>
      <c r="O8" s="963"/>
      <c r="P8" s="963"/>
      <c r="Q8" s="963"/>
      <c r="R8" s="963"/>
      <c r="S8" s="963"/>
      <c r="T8" s="963"/>
      <c r="U8" s="963"/>
      <c r="V8" s="963"/>
      <c r="W8" s="963"/>
      <c r="X8" s="963"/>
      <c r="Y8" s="963"/>
      <c r="Z8" s="963"/>
      <c r="AA8" s="963"/>
      <c r="AB8" s="963"/>
      <c r="AC8" s="963"/>
      <c r="AD8" s="963"/>
      <c r="AE8" s="963"/>
      <c r="AF8" s="963"/>
      <c r="AG8" s="963"/>
      <c r="AH8" s="963"/>
      <c r="AI8" s="963"/>
      <c r="AJ8" s="963"/>
      <c r="AK8" s="963"/>
      <c r="AL8" s="770"/>
    </row>
    <row r="9" spans="1:38">
      <c r="A9" s="337"/>
      <c r="B9" s="335"/>
      <c r="C9" s="336"/>
      <c r="D9" s="963"/>
      <c r="E9" s="963"/>
      <c r="F9" s="963"/>
      <c r="G9" s="963"/>
      <c r="H9" s="963"/>
      <c r="I9" s="963"/>
      <c r="J9" s="963"/>
      <c r="K9" s="963"/>
      <c r="L9" s="963"/>
      <c r="M9" s="963"/>
      <c r="N9" s="963"/>
      <c r="O9" s="963"/>
      <c r="P9" s="963"/>
      <c r="Q9" s="963"/>
      <c r="R9" s="963"/>
      <c r="S9" s="963"/>
      <c r="T9" s="963"/>
      <c r="U9" s="963"/>
      <c r="V9" s="963"/>
      <c r="W9" s="963"/>
      <c r="X9" s="963"/>
      <c r="Y9" s="963"/>
      <c r="Z9" s="963"/>
      <c r="AA9" s="963"/>
      <c r="AB9" s="963"/>
      <c r="AC9" s="963"/>
      <c r="AD9" s="963"/>
      <c r="AE9" s="963"/>
      <c r="AF9" s="963"/>
      <c r="AG9" s="963"/>
      <c r="AH9" s="963"/>
      <c r="AI9" s="963"/>
      <c r="AJ9" s="963"/>
      <c r="AK9" s="963"/>
      <c r="AL9" s="770"/>
    </row>
    <row r="10" spans="1:38">
      <c r="A10" s="337"/>
      <c r="B10" s="335"/>
      <c r="C10" s="336"/>
      <c r="D10" s="795"/>
      <c r="E10" s="795"/>
      <c r="F10" s="795"/>
      <c r="G10" s="795"/>
      <c r="H10" s="795"/>
      <c r="I10" s="795"/>
      <c r="J10" s="795"/>
      <c r="K10" s="795"/>
      <c r="L10" s="795"/>
      <c r="M10" s="795"/>
      <c r="N10" s="795"/>
      <c r="O10" s="795"/>
      <c r="P10" s="795"/>
      <c r="Q10" s="795"/>
      <c r="R10" s="795"/>
      <c r="S10" s="795"/>
      <c r="T10" s="795"/>
      <c r="U10" s="795"/>
      <c r="V10" s="795"/>
      <c r="W10" s="795"/>
      <c r="X10" s="795"/>
      <c r="Y10" s="795"/>
      <c r="Z10" s="795"/>
      <c r="AA10" s="795"/>
      <c r="AB10" s="795"/>
      <c r="AC10" s="795"/>
      <c r="AD10" s="795"/>
      <c r="AE10" s="795"/>
      <c r="AF10" s="795"/>
      <c r="AG10" s="795"/>
      <c r="AH10" s="795"/>
      <c r="AI10" s="795"/>
      <c r="AJ10" s="795"/>
      <c r="AK10" s="795"/>
      <c r="AL10" s="770"/>
    </row>
    <row r="11" spans="1:38" ht="12.95" customHeight="1">
      <c r="A11" s="337"/>
      <c r="B11" s="335"/>
      <c r="C11" s="336"/>
      <c r="D11" s="963" t="s">
        <v>1440</v>
      </c>
      <c r="E11" s="963"/>
      <c r="F11" s="963"/>
      <c r="G11" s="963"/>
      <c r="H11" s="963"/>
      <c r="I11" s="963"/>
      <c r="J11" s="963"/>
      <c r="K11" s="963"/>
      <c r="L11" s="963"/>
      <c r="M11" s="963"/>
      <c r="N11" s="963"/>
      <c r="O11" s="963"/>
      <c r="P11" s="963"/>
      <c r="Q11" s="963"/>
      <c r="R11" s="963"/>
      <c r="S11" s="963"/>
      <c r="T11" s="963"/>
      <c r="U11" s="963"/>
      <c r="V11" s="963"/>
      <c r="W11" s="963"/>
      <c r="X11" s="963"/>
      <c r="Y11" s="963"/>
      <c r="Z11" s="963"/>
      <c r="AA11" s="963"/>
      <c r="AB11" s="963"/>
      <c r="AC11" s="963"/>
      <c r="AD11" s="963"/>
      <c r="AE11" s="963"/>
      <c r="AF11" s="963"/>
      <c r="AG11" s="963"/>
      <c r="AH11" s="963"/>
      <c r="AI11" s="963"/>
      <c r="AJ11" s="963"/>
      <c r="AK11" s="963"/>
      <c r="AL11" s="770"/>
    </row>
    <row r="12" spans="1:38">
      <c r="A12" s="337"/>
      <c r="B12" s="335"/>
      <c r="C12" s="336"/>
      <c r="D12" s="963"/>
      <c r="E12" s="963"/>
      <c r="F12" s="963"/>
      <c r="G12" s="963"/>
      <c r="H12" s="963"/>
      <c r="I12" s="963"/>
      <c r="J12" s="963"/>
      <c r="K12" s="963"/>
      <c r="L12" s="963"/>
      <c r="M12" s="963"/>
      <c r="N12" s="963"/>
      <c r="O12" s="963"/>
      <c r="P12" s="963"/>
      <c r="Q12" s="963"/>
      <c r="R12" s="963"/>
      <c r="S12" s="963"/>
      <c r="T12" s="963"/>
      <c r="U12" s="963"/>
      <c r="V12" s="963"/>
      <c r="W12" s="963"/>
      <c r="X12" s="963"/>
      <c r="Y12" s="963"/>
      <c r="Z12" s="963"/>
      <c r="AA12" s="963"/>
      <c r="AB12" s="963"/>
      <c r="AC12" s="963"/>
      <c r="AD12" s="963"/>
      <c r="AE12" s="963"/>
      <c r="AF12" s="963"/>
      <c r="AG12" s="963"/>
      <c r="AH12" s="963"/>
      <c r="AI12" s="963"/>
      <c r="AJ12" s="963"/>
      <c r="AK12" s="963"/>
      <c r="AL12" s="770"/>
    </row>
    <row r="13" spans="1:38" s="741" customFormat="1">
      <c r="A13" s="337"/>
      <c r="B13" s="335"/>
      <c r="C13" s="336"/>
      <c r="D13" s="963"/>
      <c r="E13" s="963"/>
      <c r="F13" s="963"/>
      <c r="G13" s="963"/>
      <c r="H13" s="963"/>
      <c r="I13" s="963"/>
      <c r="J13" s="963"/>
      <c r="K13" s="963"/>
      <c r="L13" s="963"/>
      <c r="M13" s="963"/>
      <c r="N13" s="963"/>
      <c r="O13" s="963"/>
      <c r="P13" s="963"/>
      <c r="Q13" s="963"/>
      <c r="R13" s="963"/>
      <c r="S13" s="963"/>
      <c r="T13" s="963"/>
      <c r="U13" s="963"/>
      <c r="V13" s="963"/>
      <c r="W13" s="963"/>
      <c r="X13" s="963"/>
      <c r="Y13" s="963"/>
      <c r="Z13" s="963"/>
      <c r="AA13" s="963"/>
      <c r="AB13" s="963"/>
      <c r="AC13" s="963"/>
      <c r="AD13" s="963"/>
      <c r="AE13" s="963"/>
      <c r="AF13" s="963"/>
      <c r="AG13" s="963"/>
      <c r="AH13" s="963"/>
      <c r="AI13" s="963"/>
      <c r="AJ13" s="963"/>
      <c r="AK13" s="963"/>
      <c r="AL13" s="770"/>
    </row>
    <row r="14" spans="1:38" s="741" customFormat="1" ht="13.15" customHeight="1">
      <c r="A14" s="337"/>
      <c r="B14" s="335"/>
      <c r="C14" s="336"/>
      <c r="E14" s="965" t="s">
        <v>1433</v>
      </c>
      <c r="F14" s="965"/>
      <c r="G14" s="965"/>
      <c r="H14" s="965"/>
      <c r="I14" s="965"/>
      <c r="J14" s="965"/>
      <c r="K14" s="965"/>
      <c r="L14" s="965"/>
      <c r="M14" s="965"/>
      <c r="N14" s="965"/>
      <c r="O14" s="965"/>
      <c r="P14" s="965"/>
      <c r="Q14" s="965"/>
      <c r="R14" s="965"/>
      <c r="S14" s="965"/>
      <c r="T14" s="965"/>
      <c r="U14" s="965"/>
      <c r="V14" s="965"/>
      <c r="W14" s="965"/>
      <c r="X14" s="965"/>
      <c r="Y14" s="965"/>
      <c r="Z14" s="965"/>
      <c r="AA14" s="965"/>
      <c r="AB14" s="965"/>
      <c r="AC14" s="965"/>
      <c r="AD14" s="965"/>
      <c r="AE14" s="965"/>
      <c r="AF14" s="965"/>
      <c r="AG14" s="965"/>
      <c r="AH14" s="965"/>
      <c r="AI14" s="965"/>
      <c r="AJ14" s="965"/>
      <c r="AK14" s="965"/>
      <c r="AL14" s="770"/>
    </row>
    <row r="15" spans="1:38" s="741" customFormat="1">
      <c r="A15" s="337"/>
      <c r="B15" s="335"/>
      <c r="C15" s="336"/>
      <c r="D15" s="770"/>
      <c r="E15" s="965"/>
      <c r="F15" s="965"/>
      <c r="G15" s="965"/>
      <c r="H15" s="965"/>
      <c r="I15" s="965"/>
      <c r="J15" s="965"/>
      <c r="K15" s="965"/>
      <c r="L15" s="965"/>
      <c r="M15" s="965"/>
      <c r="N15" s="965"/>
      <c r="O15" s="965"/>
      <c r="P15" s="965"/>
      <c r="Q15" s="965"/>
      <c r="R15" s="965"/>
      <c r="S15" s="965"/>
      <c r="T15" s="965"/>
      <c r="U15" s="965"/>
      <c r="V15" s="965"/>
      <c r="W15" s="965"/>
      <c r="X15" s="965"/>
      <c r="Y15" s="965"/>
      <c r="Z15" s="965"/>
      <c r="AA15" s="965"/>
      <c r="AB15" s="965"/>
      <c r="AC15" s="965"/>
      <c r="AD15" s="965"/>
      <c r="AE15" s="965"/>
      <c r="AF15" s="965"/>
      <c r="AG15" s="965"/>
      <c r="AH15" s="965"/>
      <c r="AI15" s="965"/>
      <c r="AJ15" s="965"/>
      <c r="AK15" s="965"/>
      <c r="AL15" s="770"/>
    </row>
    <row r="16" spans="1:38" s="741" customFormat="1">
      <c r="A16" s="337"/>
      <c r="B16" s="335"/>
      <c r="C16" s="336"/>
      <c r="D16" s="792"/>
      <c r="E16" s="792"/>
      <c r="F16" s="792"/>
      <c r="G16" s="792"/>
      <c r="H16" s="792"/>
      <c r="I16" s="792"/>
      <c r="J16" s="792"/>
      <c r="K16" s="792"/>
      <c r="L16" s="792"/>
      <c r="M16" s="792"/>
      <c r="N16" s="792"/>
      <c r="O16" s="792"/>
      <c r="P16" s="792"/>
      <c r="Q16" s="792"/>
      <c r="R16" s="792"/>
      <c r="S16" s="792"/>
      <c r="T16" s="792"/>
      <c r="U16" s="792"/>
      <c r="V16" s="792"/>
      <c r="W16" s="792"/>
      <c r="X16" s="792"/>
      <c r="Y16" s="792"/>
      <c r="Z16" s="792"/>
      <c r="AA16" s="792"/>
      <c r="AB16" s="792"/>
      <c r="AC16" s="792"/>
      <c r="AD16" s="792"/>
      <c r="AE16" s="792"/>
      <c r="AF16" s="792"/>
      <c r="AG16" s="792"/>
      <c r="AH16" s="792"/>
      <c r="AI16" s="792"/>
      <c r="AJ16" s="792"/>
      <c r="AK16" s="792"/>
      <c r="AL16" s="770"/>
    </row>
    <row r="17" spans="1:38" ht="13.15" customHeight="1">
      <c r="A17" s="337"/>
      <c r="B17" s="335"/>
      <c r="C17" s="336"/>
      <c r="D17" s="965" t="s">
        <v>1598</v>
      </c>
      <c r="E17" s="965"/>
      <c r="F17" s="965"/>
      <c r="G17" s="965"/>
      <c r="H17" s="965"/>
      <c r="I17" s="965"/>
      <c r="J17" s="965"/>
      <c r="K17" s="965"/>
      <c r="L17" s="965"/>
      <c r="M17" s="965"/>
      <c r="N17" s="965"/>
      <c r="O17" s="965"/>
      <c r="P17" s="965"/>
      <c r="Q17" s="965"/>
      <c r="R17" s="965"/>
      <c r="S17" s="965"/>
      <c r="T17" s="965"/>
      <c r="U17" s="965"/>
      <c r="V17" s="965"/>
      <c r="W17" s="965"/>
      <c r="X17" s="965"/>
      <c r="Y17" s="965"/>
      <c r="Z17" s="965"/>
      <c r="AA17" s="965"/>
      <c r="AB17" s="965"/>
      <c r="AC17" s="965"/>
      <c r="AD17" s="965"/>
      <c r="AE17" s="965"/>
      <c r="AF17" s="965"/>
      <c r="AG17" s="965"/>
      <c r="AH17" s="965"/>
      <c r="AI17" s="965"/>
      <c r="AJ17" s="965"/>
      <c r="AK17" s="965"/>
      <c r="AL17" s="335"/>
    </row>
    <row r="18" spans="1:38">
      <c r="A18" s="337"/>
      <c r="B18" s="335"/>
      <c r="C18" s="336"/>
      <c r="D18" s="965"/>
      <c r="E18" s="965"/>
      <c r="F18" s="965"/>
      <c r="G18" s="965"/>
      <c r="H18" s="965"/>
      <c r="I18" s="965"/>
      <c r="J18" s="965"/>
      <c r="K18" s="965"/>
      <c r="L18" s="965"/>
      <c r="M18" s="965"/>
      <c r="N18" s="965"/>
      <c r="O18" s="965"/>
      <c r="P18" s="965"/>
      <c r="Q18" s="965"/>
      <c r="R18" s="965"/>
      <c r="S18" s="965"/>
      <c r="T18" s="965"/>
      <c r="U18" s="965"/>
      <c r="V18" s="965"/>
      <c r="W18" s="965"/>
      <c r="X18" s="965"/>
      <c r="Y18" s="965"/>
      <c r="Z18" s="965"/>
      <c r="AA18" s="965"/>
      <c r="AB18" s="965"/>
      <c r="AC18" s="965"/>
      <c r="AD18" s="965"/>
      <c r="AE18" s="965"/>
      <c r="AF18" s="965"/>
      <c r="AG18" s="965"/>
      <c r="AH18" s="965"/>
      <c r="AI18" s="965"/>
      <c r="AJ18" s="965"/>
      <c r="AK18" s="965"/>
      <c r="AL18" s="335"/>
    </row>
    <row r="19" spans="1:38" s="741" customFormat="1">
      <c r="A19" s="337"/>
      <c r="B19" s="335"/>
      <c r="C19" s="336"/>
      <c r="D19" s="965"/>
      <c r="E19" s="965"/>
      <c r="F19" s="965"/>
      <c r="G19" s="965"/>
      <c r="H19" s="965"/>
      <c r="I19" s="965"/>
      <c r="J19" s="965"/>
      <c r="K19" s="965"/>
      <c r="L19" s="965"/>
      <c r="M19" s="965"/>
      <c r="N19" s="965"/>
      <c r="O19" s="965"/>
      <c r="P19" s="965"/>
      <c r="Q19" s="965"/>
      <c r="R19" s="965"/>
      <c r="S19" s="965"/>
      <c r="T19" s="965"/>
      <c r="U19" s="965"/>
      <c r="V19" s="965"/>
      <c r="W19" s="965"/>
      <c r="X19" s="965"/>
      <c r="Y19" s="965"/>
      <c r="Z19" s="965"/>
      <c r="AA19" s="965"/>
      <c r="AB19" s="965"/>
      <c r="AC19" s="965"/>
      <c r="AD19" s="965"/>
      <c r="AE19" s="965"/>
      <c r="AF19" s="965"/>
      <c r="AG19" s="965"/>
      <c r="AH19" s="965"/>
      <c r="AI19" s="965"/>
      <c r="AJ19" s="965"/>
      <c r="AK19" s="965"/>
      <c r="AL19" s="335"/>
    </row>
    <row r="20" spans="1:38" s="741" customFormat="1" ht="13.15" customHeight="1">
      <c r="A20" s="337"/>
      <c r="B20" s="335"/>
      <c r="C20" s="336"/>
      <c r="D20" s="965"/>
      <c r="E20" s="965"/>
      <c r="F20" s="965"/>
      <c r="G20" s="965"/>
      <c r="H20" s="965"/>
      <c r="I20" s="965"/>
      <c r="J20" s="965"/>
      <c r="K20" s="965"/>
      <c r="L20" s="965"/>
      <c r="M20" s="965"/>
      <c r="N20" s="965"/>
      <c r="O20" s="965"/>
      <c r="P20" s="965"/>
      <c r="Q20" s="965"/>
      <c r="R20" s="965"/>
      <c r="S20" s="965"/>
      <c r="T20" s="965"/>
      <c r="U20" s="965"/>
      <c r="V20" s="965"/>
      <c r="W20" s="965"/>
      <c r="X20" s="965"/>
      <c r="Y20" s="965"/>
      <c r="Z20" s="965"/>
      <c r="AA20" s="965"/>
      <c r="AB20" s="965"/>
      <c r="AC20" s="965"/>
      <c r="AD20" s="965"/>
      <c r="AE20" s="965"/>
      <c r="AF20" s="965"/>
      <c r="AG20" s="965"/>
      <c r="AH20" s="965"/>
      <c r="AI20" s="965"/>
      <c r="AJ20" s="965"/>
      <c r="AK20" s="965"/>
      <c r="AL20" s="335"/>
    </row>
    <row r="21" spans="1:38" s="741" customFormat="1">
      <c r="A21" s="337"/>
      <c r="B21" s="335"/>
      <c r="C21" s="336"/>
      <c r="D21" s="965"/>
      <c r="E21" s="965"/>
      <c r="F21" s="965"/>
      <c r="G21" s="965"/>
      <c r="H21" s="965"/>
      <c r="I21" s="965"/>
      <c r="J21" s="965"/>
      <c r="K21" s="965"/>
      <c r="L21" s="965"/>
      <c r="M21" s="965"/>
      <c r="N21" s="965"/>
      <c r="O21" s="965"/>
      <c r="P21" s="965"/>
      <c r="Q21" s="965"/>
      <c r="R21" s="965"/>
      <c r="S21" s="965"/>
      <c r="T21" s="965"/>
      <c r="U21" s="965"/>
      <c r="V21" s="965"/>
      <c r="W21" s="965"/>
      <c r="X21" s="965"/>
      <c r="Y21" s="965"/>
      <c r="Z21" s="965"/>
      <c r="AA21" s="965"/>
      <c r="AB21" s="965"/>
      <c r="AC21" s="965"/>
      <c r="AD21" s="965"/>
      <c r="AE21" s="965"/>
      <c r="AF21" s="965"/>
      <c r="AG21" s="965"/>
      <c r="AH21" s="965"/>
      <c r="AI21" s="965"/>
      <c r="AJ21" s="965"/>
      <c r="AK21" s="965"/>
      <c r="AL21" s="335"/>
    </row>
    <row r="22" spans="1:38" s="741" customFormat="1">
      <c r="A22" s="337"/>
      <c r="B22" s="335"/>
      <c r="C22" s="336"/>
      <c r="D22" s="965"/>
      <c r="E22" s="965"/>
      <c r="F22" s="965"/>
      <c r="G22" s="965"/>
      <c r="H22" s="965"/>
      <c r="I22" s="965"/>
      <c r="J22" s="965"/>
      <c r="K22" s="965"/>
      <c r="L22" s="965"/>
      <c r="M22" s="965"/>
      <c r="N22" s="965"/>
      <c r="O22" s="965"/>
      <c r="P22" s="965"/>
      <c r="Q22" s="965"/>
      <c r="R22" s="965"/>
      <c r="S22" s="965"/>
      <c r="T22" s="965"/>
      <c r="U22" s="965"/>
      <c r="V22" s="965"/>
      <c r="W22" s="965"/>
      <c r="X22" s="965"/>
      <c r="Y22" s="965"/>
      <c r="Z22" s="965"/>
      <c r="AA22" s="965"/>
      <c r="AB22" s="965"/>
      <c r="AC22" s="965"/>
      <c r="AD22" s="965"/>
      <c r="AE22" s="965"/>
      <c r="AF22" s="965"/>
      <c r="AG22" s="965"/>
      <c r="AH22" s="965"/>
      <c r="AI22" s="965"/>
      <c r="AJ22" s="965"/>
      <c r="AK22" s="965"/>
      <c r="AL22" s="335"/>
    </row>
    <row r="23" spans="1:38">
      <c r="A23" s="337"/>
      <c r="B23" s="335"/>
      <c r="C23" s="336"/>
      <c r="D23" s="965"/>
      <c r="E23" s="965"/>
      <c r="F23" s="965"/>
      <c r="G23" s="965"/>
      <c r="H23" s="965"/>
      <c r="I23" s="965"/>
      <c r="J23" s="965"/>
      <c r="K23" s="965"/>
      <c r="L23" s="965"/>
      <c r="M23" s="965"/>
      <c r="N23" s="965"/>
      <c r="O23" s="965"/>
      <c r="P23" s="965"/>
      <c r="Q23" s="965"/>
      <c r="R23" s="965"/>
      <c r="S23" s="965"/>
      <c r="T23" s="965"/>
      <c r="U23" s="965"/>
      <c r="V23" s="965"/>
      <c r="W23" s="965"/>
      <c r="X23" s="965"/>
      <c r="Y23" s="965"/>
      <c r="Z23" s="965"/>
      <c r="AA23" s="965"/>
      <c r="AB23" s="965"/>
      <c r="AC23" s="965"/>
      <c r="AD23" s="965"/>
      <c r="AE23" s="965"/>
      <c r="AF23" s="965"/>
      <c r="AG23" s="965"/>
      <c r="AH23" s="965"/>
      <c r="AI23" s="965"/>
      <c r="AJ23" s="965"/>
      <c r="AK23" s="965"/>
      <c r="AL23" s="335"/>
    </row>
    <row r="24" spans="1:38" s="741" customFormat="1">
      <c r="A24" s="337"/>
      <c r="B24" s="335"/>
      <c r="C24" s="336"/>
      <c r="D24" s="965"/>
      <c r="E24" s="965"/>
      <c r="F24" s="965"/>
      <c r="G24" s="965"/>
      <c r="H24" s="965"/>
      <c r="I24" s="965"/>
      <c r="J24" s="965"/>
      <c r="K24" s="965"/>
      <c r="L24" s="965"/>
      <c r="M24" s="965"/>
      <c r="N24" s="965"/>
      <c r="O24" s="965"/>
      <c r="P24" s="965"/>
      <c r="Q24" s="965"/>
      <c r="R24" s="965"/>
      <c r="S24" s="965"/>
      <c r="T24" s="965"/>
      <c r="U24" s="965"/>
      <c r="V24" s="965"/>
      <c r="W24" s="965"/>
      <c r="X24" s="965"/>
      <c r="Y24" s="965"/>
      <c r="Z24" s="965"/>
      <c r="AA24" s="965"/>
      <c r="AB24" s="965"/>
      <c r="AC24" s="965"/>
      <c r="AD24" s="965"/>
      <c r="AE24" s="965"/>
      <c r="AF24" s="965"/>
      <c r="AG24" s="965"/>
      <c r="AH24" s="965"/>
      <c r="AI24" s="965"/>
      <c r="AJ24" s="965"/>
      <c r="AK24" s="965"/>
      <c r="AL24" s="335"/>
    </row>
    <row r="25" spans="1:38" s="741" customFormat="1">
      <c r="A25" s="337"/>
      <c r="B25" s="335"/>
      <c r="C25" s="336"/>
      <c r="D25" s="965"/>
      <c r="E25" s="965"/>
      <c r="F25" s="965"/>
      <c r="G25" s="965"/>
      <c r="H25" s="965"/>
      <c r="I25" s="965"/>
      <c r="J25" s="965"/>
      <c r="K25" s="965"/>
      <c r="L25" s="965"/>
      <c r="M25" s="965"/>
      <c r="N25" s="965"/>
      <c r="O25" s="965"/>
      <c r="P25" s="965"/>
      <c r="Q25" s="965"/>
      <c r="R25" s="965"/>
      <c r="S25" s="965"/>
      <c r="T25" s="965"/>
      <c r="U25" s="965"/>
      <c r="V25" s="965"/>
      <c r="W25" s="965"/>
      <c r="X25" s="965"/>
      <c r="Y25" s="965"/>
      <c r="Z25" s="965"/>
      <c r="AA25" s="965"/>
      <c r="AB25" s="965"/>
      <c r="AC25" s="965"/>
      <c r="AD25" s="965"/>
      <c r="AE25" s="965"/>
      <c r="AF25" s="965"/>
      <c r="AG25" s="965"/>
      <c r="AH25" s="965"/>
      <c r="AI25" s="965"/>
      <c r="AJ25" s="965"/>
      <c r="AK25" s="965"/>
      <c r="AL25" s="335"/>
    </row>
    <row r="26" spans="1:38" s="741" customFormat="1" ht="11.85" customHeight="1">
      <c r="A26" s="337"/>
      <c r="B26" s="335"/>
      <c r="C26" s="336"/>
      <c r="D26" s="965"/>
      <c r="E26" s="965"/>
      <c r="F26" s="965"/>
      <c r="G26" s="965"/>
      <c r="H26" s="965"/>
      <c r="I26" s="965"/>
      <c r="J26" s="965"/>
      <c r="K26" s="965"/>
      <c r="L26" s="965"/>
      <c r="M26" s="965"/>
      <c r="N26" s="965"/>
      <c r="O26" s="965"/>
      <c r="P26" s="965"/>
      <c r="Q26" s="965"/>
      <c r="R26" s="965"/>
      <c r="S26" s="965"/>
      <c r="T26" s="965"/>
      <c r="U26" s="965"/>
      <c r="V26" s="965"/>
      <c r="W26" s="965"/>
      <c r="X26" s="965"/>
      <c r="Y26" s="965"/>
      <c r="Z26" s="965"/>
      <c r="AA26" s="965"/>
      <c r="AB26" s="965"/>
      <c r="AC26" s="965"/>
      <c r="AD26" s="965"/>
      <c r="AE26" s="965"/>
      <c r="AF26" s="965"/>
      <c r="AG26" s="965"/>
      <c r="AH26" s="965"/>
      <c r="AI26" s="965"/>
      <c r="AJ26" s="965"/>
      <c r="AK26" s="965"/>
      <c r="AL26" s="335"/>
    </row>
    <row r="27" spans="1:38" s="741" customFormat="1" ht="13.15" customHeight="1">
      <c r="A27" s="337"/>
      <c r="B27" s="335"/>
      <c r="C27" s="336"/>
      <c r="E27" s="965" t="s">
        <v>1441</v>
      </c>
      <c r="F27" s="965"/>
      <c r="G27" s="965"/>
      <c r="H27" s="965"/>
      <c r="I27" s="965"/>
      <c r="J27" s="965"/>
      <c r="K27" s="965"/>
      <c r="L27" s="965"/>
      <c r="M27" s="965"/>
      <c r="N27" s="965"/>
      <c r="O27" s="965"/>
      <c r="P27" s="965"/>
      <c r="Q27" s="965"/>
      <c r="R27" s="965"/>
      <c r="S27" s="965"/>
      <c r="T27" s="965"/>
      <c r="U27" s="965"/>
      <c r="V27" s="965"/>
      <c r="W27" s="965"/>
      <c r="X27" s="965"/>
      <c r="Y27" s="965"/>
      <c r="Z27" s="965"/>
      <c r="AA27" s="965"/>
      <c r="AB27" s="965"/>
      <c r="AC27" s="965"/>
      <c r="AD27" s="965"/>
      <c r="AE27" s="965"/>
      <c r="AF27" s="965"/>
      <c r="AG27" s="965"/>
      <c r="AH27" s="965"/>
      <c r="AI27" s="965"/>
      <c r="AJ27" s="965"/>
      <c r="AK27" s="965"/>
      <c r="AL27" s="335"/>
    </row>
    <row r="28" spans="1:38" s="741" customFormat="1">
      <c r="A28" s="337"/>
      <c r="B28" s="335"/>
      <c r="C28" s="336"/>
      <c r="D28" s="770"/>
      <c r="E28" s="965"/>
      <c r="F28" s="965"/>
      <c r="G28" s="965"/>
      <c r="H28" s="965"/>
      <c r="I28" s="965"/>
      <c r="J28" s="965"/>
      <c r="K28" s="965"/>
      <c r="L28" s="965"/>
      <c r="M28" s="965"/>
      <c r="N28" s="965"/>
      <c r="O28" s="965"/>
      <c r="P28" s="965"/>
      <c r="Q28" s="965"/>
      <c r="R28" s="965"/>
      <c r="S28" s="965"/>
      <c r="T28" s="965"/>
      <c r="U28" s="965"/>
      <c r="V28" s="965"/>
      <c r="W28" s="965"/>
      <c r="X28" s="965"/>
      <c r="Y28" s="965"/>
      <c r="Z28" s="965"/>
      <c r="AA28" s="965"/>
      <c r="AB28" s="965"/>
      <c r="AC28" s="965"/>
      <c r="AD28" s="965"/>
      <c r="AE28" s="965"/>
      <c r="AF28" s="965"/>
      <c r="AG28" s="965"/>
      <c r="AH28" s="965"/>
      <c r="AI28" s="965"/>
      <c r="AJ28" s="965"/>
      <c r="AK28" s="965"/>
      <c r="AL28" s="335"/>
    </row>
    <row r="29" spans="1:38" s="741" customFormat="1">
      <c r="A29" s="337"/>
      <c r="B29" s="335"/>
      <c r="C29" s="336"/>
      <c r="D29" s="770"/>
      <c r="E29" s="770"/>
      <c r="F29" s="770"/>
      <c r="G29" s="770"/>
      <c r="H29" s="770"/>
      <c r="I29" s="770"/>
      <c r="J29" s="770"/>
      <c r="K29" s="770"/>
      <c r="L29" s="770"/>
      <c r="M29" s="770"/>
      <c r="N29" s="770"/>
      <c r="O29" s="770"/>
      <c r="P29" s="770"/>
      <c r="Q29" s="770"/>
      <c r="R29" s="770"/>
      <c r="S29" s="770"/>
      <c r="T29" s="770"/>
      <c r="U29" s="770"/>
      <c r="V29" s="770"/>
      <c r="W29" s="770"/>
      <c r="X29" s="770"/>
      <c r="Y29" s="770"/>
      <c r="Z29" s="770"/>
      <c r="AA29" s="770"/>
      <c r="AB29" s="770"/>
      <c r="AC29" s="770"/>
      <c r="AD29" s="770"/>
      <c r="AE29" s="770"/>
      <c r="AF29" s="770"/>
      <c r="AG29" s="770"/>
      <c r="AH29" s="770"/>
      <c r="AI29" s="770"/>
      <c r="AJ29" s="770"/>
      <c r="AK29" s="770"/>
      <c r="AL29" s="335"/>
    </row>
    <row r="30" spans="1:38" s="741" customFormat="1" ht="13.15" customHeight="1">
      <c r="A30" s="337"/>
      <c r="B30" s="335"/>
      <c r="C30" s="336"/>
      <c r="D30" s="966" t="s">
        <v>1442</v>
      </c>
      <c r="E30" s="966"/>
      <c r="F30" s="966"/>
      <c r="G30" s="966"/>
      <c r="H30" s="966"/>
      <c r="I30" s="966"/>
      <c r="J30" s="966"/>
      <c r="K30" s="966"/>
      <c r="L30" s="966"/>
      <c r="M30" s="966"/>
      <c r="N30" s="966"/>
      <c r="O30" s="966"/>
      <c r="P30" s="966"/>
      <c r="Q30" s="966"/>
      <c r="R30" s="966"/>
      <c r="S30" s="966"/>
      <c r="T30" s="966"/>
      <c r="U30" s="966"/>
      <c r="V30" s="966"/>
      <c r="W30" s="966"/>
      <c r="X30" s="966"/>
      <c r="Y30" s="966"/>
      <c r="Z30" s="966"/>
      <c r="AA30" s="966"/>
      <c r="AB30" s="966"/>
      <c r="AC30" s="966"/>
      <c r="AD30" s="966"/>
      <c r="AE30" s="966"/>
      <c r="AF30" s="966"/>
      <c r="AG30" s="966"/>
      <c r="AH30" s="966"/>
      <c r="AI30" s="966"/>
      <c r="AJ30" s="966"/>
      <c r="AK30" s="966"/>
      <c r="AL30" s="335"/>
    </row>
    <row r="31" spans="1:38" s="741" customFormat="1">
      <c r="A31" s="337"/>
      <c r="B31" s="335"/>
      <c r="C31" s="336"/>
      <c r="D31" s="770"/>
      <c r="E31" s="972" t="s">
        <v>1507</v>
      </c>
      <c r="F31" s="972"/>
      <c r="G31" s="972"/>
      <c r="H31" s="972"/>
      <c r="I31" s="972"/>
      <c r="J31" s="972"/>
      <c r="K31" s="972"/>
      <c r="L31" s="972"/>
      <c r="M31" s="972"/>
      <c r="N31" s="972"/>
      <c r="O31" s="972"/>
      <c r="P31" s="972"/>
      <c r="Q31" s="972"/>
      <c r="R31" s="972"/>
      <c r="S31" s="972"/>
      <c r="T31" s="972"/>
      <c r="U31" s="972"/>
      <c r="V31" s="972"/>
      <c r="W31" s="972"/>
      <c r="X31" s="972"/>
      <c r="Y31" s="972"/>
      <c r="Z31" s="972"/>
      <c r="AA31" s="972"/>
      <c r="AB31" s="972"/>
      <c r="AC31" s="972"/>
      <c r="AD31" s="972"/>
      <c r="AE31" s="972"/>
      <c r="AF31" s="972"/>
      <c r="AG31" s="972"/>
      <c r="AH31" s="972"/>
      <c r="AI31" s="972"/>
      <c r="AJ31" s="972"/>
      <c r="AK31" s="972"/>
      <c r="AL31" s="335"/>
    </row>
    <row r="32" spans="1:38">
      <c r="A32" s="152"/>
      <c r="C32" s="5"/>
    </row>
    <row r="33" spans="1:38">
      <c r="A33" s="152"/>
      <c r="D33" s="964" t="s">
        <v>1427</v>
      </c>
      <c r="E33" s="964"/>
      <c r="F33" s="964"/>
      <c r="G33" s="964"/>
      <c r="H33" s="964"/>
      <c r="I33" s="964"/>
      <c r="J33" s="964"/>
      <c r="K33" s="964"/>
      <c r="L33" s="964"/>
      <c r="M33" s="964"/>
      <c r="N33" s="964"/>
      <c r="O33" s="964"/>
      <c r="P33" s="964"/>
      <c r="Q33" s="964"/>
      <c r="R33" s="964"/>
      <c r="S33" s="964"/>
      <c r="T33" s="964"/>
      <c r="U33" s="964"/>
      <c r="V33" s="964"/>
      <c r="W33" s="964"/>
      <c r="X33" s="964"/>
      <c r="Y33" s="964"/>
      <c r="Z33" s="964"/>
      <c r="AA33" s="964"/>
      <c r="AB33" s="964"/>
      <c r="AC33" s="964"/>
      <c r="AD33" s="964"/>
      <c r="AE33" s="964"/>
      <c r="AF33" s="964"/>
      <c r="AG33" s="964"/>
      <c r="AH33" s="964"/>
      <c r="AI33" s="964"/>
      <c r="AJ33" s="964"/>
      <c r="AK33" s="964"/>
    </row>
    <row r="34" spans="1:38">
      <c r="A34" s="152"/>
      <c r="D34" s="964"/>
      <c r="E34" s="964"/>
      <c r="F34" s="964"/>
      <c r="G34" s="964"/>
      <c r="H34" s="964"/>
      <c r="I34" s="964"/>
      <c r="J34" s="964"/>
      <c r="K34" s="964"/>
      <c r="L34" s="964"/>
      <c r="M34" s="964"/>
      <c r="N34" s="964"/>
      <c r="O34" s="964"/>
      <c r="P34" s="964"/>
      <c r="Q34" s="964"/>
      <c r="R34" s="964"/>
      <c r="S34" s="964"/>
      <c r="T34" s="964"/>
      <c r="U34" s="964"/>
      <c r="V34" s="964"/>
      <c r="W34" s="964"/>
      <c r="X34" s="964"/>
      <c r="Y34" s="964"/>
      <c r="Z34" s="964"/>
      <c r="AA34" s="964"/>
      <c r="AB34" s="964"/>
      <c r="AC34" s="964"/>
      <c r="AD34" s="964"/>
      <c r="AE34" s="964"/>
      <c r="AF34" s="964"/>
      <c r="AG34" s="964"/>
      <c r="AH34" s="964"/>
      <c r="AI34" s="964"/>
      <c r="AJ34" s="964"/>
      <c r="AK34" s="964"/>
    </row>
    <row r="35" spans="1:38">
      <c r="A35" s="152"/>
      <c r="D35" s="259"/>
      <c r="E35" s="971" t="s">
        <v>1133</v>
      </c>
      <c r="F35" s="971"/>
      <c r="G35" s="971"/>
      <c r="H35" s="971"/>
      <c r="I35" s="971"/>
      <c r="J35" s="971"/>
      <c r="K35" s="971"/>
      <c r="L35" s="971"/>
      <c r="M35" s="971"/>
      <c r="N35" s="971"/>
      <c r="O35" s="971"/>
      <c r="P35" s="971"/>
      <c r="Q35" s="971"/>
      <c r="R35" s="971"/>
      <c r="S35" s="971"/>
      <c r="T35" s="971"/>
      <c r="U35" s="971"/>
      <c r="V35" s="971"/>
      <c r="W35" s="971"/>
      <c r="X35" s="971"/>
      <c r="Y35" s="971"/>
      <c r="Z35" s="971"/>
      <c r="AA35" s="971"/>
      <c r="AB35" s="971"/>
      <c r="AC35" s="971"/>
      <c r="AD35" s="971"/>
      <c r="AE35" s="971"/>
      <c r="AF35" s="971"/>
      <c r="AG35" s="971"/>
      <c r="AH35" s="971"/>
      <c r="AI35" s="971"/>
      <c r="AJ35" s="971"/>
      <c r="AK35" s="971"/>
    </row>
    <row r="36" spans="1:38">
      <c r="A36" s="152"/>
      <c r="D36" s="259"/>
      <c r="E36" s="971" t="s">
        <v>1439</v>
      </c>
      <c r="F36" s="971"/>
      <c r="G36" s="971"/>
      <c r="H36" s="971"/>
      <c r="I36" s="971"/>
      <c r="J36" s="971"/>
      <c r="K36" s="971"/>
      <c r="L36" s="971"/>
      <c r="M36" s="971"/>
      <c r="N36" s="971"/>
      <c r="O36" s="971"/>
      <c r="P36" s="971"/>
      <c r="Q36" s="971"/>
      <c r="R36" s="971"/>
      <c r="S36" s="971"/>
      <c r="T36" s="971"/>
      <c r="U36" s="971"/>
      <c r="V36" s="971"/>
      <c r="W36" s="971"/>
      <c r="X36" s="971"/>
      <c r="Y36" s="971"/>
      <c r="Z36" s="971"/>
      <c r="AA36" s="971"/>
      <c r="AB36" s="971"/>
      <c r="AC36" s="971"/>
      <c r="AD36" s="971"/>
      <c r="AE36" s="971"/>
      <c r="AF36" s="971"/>
      <c r="AG36" s="971"/>
      <c r="AH36" s="971"/>
      <c r="AI36" s="971"/>
      <c r="AJ36" s="971"/>
      <c r="AK36" s="971"/>
    </row>
    <row r="37" spans="1:38">
      <c r="A37" s="152"/>
      <c r="C37" s="5"/>
      <c r="D37" s="5"/>
      <c r="E37" s="152"/>
      <c r="F37" s="152"/>
      <c r="G37" s="152"/>
      <c r="H37" s="152"/>
      <c r="I37" s="152"/>
      <c r="J37" s="152"/>
      <c r="K37" s="152"/>
      <c r="L37" s="152"/>
      <c r="M37" s="152"/>
      <c r="N37" s="152"/>
      <c r="O37" s="152"/>
      <c r="P37" s="152"/>
      <c r="Q37" s="152"/>
      <c r="R37" s="152"/>
      <c r="S37" s="152"/>
      <c r="T37" s="152"/>
      <c r="U37" s="152"/>
      <c r="V37" s="152"/>
      <c r="W37" s="152"/>
      <c r="X37" s="152"/>
      <c r="Y37" s="152"/>
      <c r="Z37" s="152"/>
      <c r="AA37" s="152"/>
      <c r="AB37" s="152"/>
    </row>
    <row r="38" spans="1:38">
      <c r="A38" s="152"/>
      <c r="C38" s="5" t="s">
        <v>365</v>
      </c>
      <c r="D38" s="5" t="s">
        <v>799</v>
      </c>
      <c r="F38" s="152"/>
      <c r="G38" s="152"/>
      <c r="H38" s="152"/>
      <c r="I38" s="152"/>
      <c r="J38" s="152"/>
      <c r="K38" s="152"/>
      <c r="L38" s="152"/>
      <c r="M38" s="152"/>
      <c r="N38" s="152"/>
      <c r="O38" s="152"/>
      <c r="P38" s="152"/>
      <c r="Q38" s="152"/>
      <c r="R38" s="152"/>
      <c r="S38" s="152"/>
      <c r="T38" s="152"/>
      <c r="U38" s="152"/>
      <c r="V38" s="152"/>
      <c r="W38" s="152"/>
      <c r="X38" s="152"/>
      <c r="Y38" s="152"/>
      <c r="Z38" s="152"/>
      <c r="AA38" s="152"/>
      <c r="AB38" s="152"/>
    </row>
    <row r="39" spans="1:38">
      <c r="A39" s="152"/>
      <c r="B39" s="152"/>
      <c r="C39" s="152"/>
      <c r="D39" s="10" t="s">
        <v>119</v>
      </c>
      <c r="E39" s="152" t="s">
        <v>800</v>
      </c>
      <c r="F39" s="152"/>
      <c r="G39" s="152"/>
      <c r="H39" s="152"/>
      <c r="I39" s="152"/>
      <c r="J39" s="152"/>
      <c r="K39" s="152"/>
      <c r="L39" s="152"/>
      <c r="M39" s="152"/>
      <c r="N39" s="152"/>
      <c r="O39" s="152"/>
      <c r="P39" s="152"/>
      <c r="Q39" s="152"/>
      <c r="R39" s="152"/>
      <c r="S39" s="152"/>
      <c r="T39" s="152"/>
      <c r="U39" s="152"/>
      <c r="V39" s="152"/>
      <c r="W39" s="152"/>
      <c r="X39" s="152"/>
      <c r="Y39" s="152"/>
      <c r="Z39" s="152"/>
      <c r="AA39" s="152"/>
      <c r="AB39" s="152"/>
    </row>
    <row r="40" spans="1:38" s="965" customFormat="1" ht="13.15" customHeight="1">
      <c r="A40" s="152"/>
      <c r="B40"/>
      <c r="C40" s="5"/>
      <c r="D40" s="152"/>
      <c r="E40" s="152" t="s">
        <v>707</v>
      </c>
      <c r="F40" s="965" t="s">
        <v>1401</v>
      </c>
    </row>
    <row r="41" spans="1:38" s="965" customFormat="1" ht="13.15" customHeight="1">
      <c r="A41" s="152"/>
      <c r="B41" s="741"/>
      <c r="C41" s="5"/>
      <c r="D41" s="152"/>
      <c r="E41" s="152"/>
    </row>
    <row r="42" spans="1:38">
      <c r="A42" s="152"/>
      <c r="C42" s="5"/>
      <c r="D42" s="152"/>
      <c r="E42" s="152"/>
      <c r="F42" s="154" t="s">
        <v>742</v>
      </c>
      <c r="G42" s="152" t="s">
        <v>189</v>
      </c>
      <c r="H42" s="770"/>
      <c r="I42" s="770"/>
      <c r="J42" s="770"/>
      <c r="K42" s="770"/>
      <c r="L42" s="770"/>
      <c r="M42" s="770"/>
      <c r="N42" s="770"/>
      <c r="O42" s="770"/>
      <c r="P42" s="770"/>
      <c r="Q42" s="770"/>
      <c r="R42" s="770"/>
      <c r="S42" s="770"/>
      <c r="T42" s="770"/>
      <c r="U42" s="770"/>
      <c r="V42" s="770"/>
      <c r="W42" s="770"/>
      <c r="X42" s="770"/>
      <c r="Y42" s="770"/>
      <c r="Z42" s="770"/>
      <c r="AA42" s="770"/>
      <c r="AB42" s="770"/>
      <c r="AC42" s="770"/>
      <c r="AD42" s="770"/>
      <c r="AE42" s="770"/>
      <c r="AF42" s="770"/>
      <c r="AG42" s="770"/>
      <c r="AH42" s="770"/>
      <c r="AI42" s="770"/>
      <c r="AJ42" s="770"/>
      <c r="AK42" s="770"/>
    </row>
    <row r="43" spans="1:38" s="794" customFormat="1" ht="13.15" customHeight="1">
      <c r="A43" s="152"/>
      <c r="B43"/>
      <c r="C43" s="5"/>
      <c r="D43" s="152"/>
      <c r="E43" s="6" t="s">
        <v>372</v>
      </c>
      <c r="F43" s="976" t="s">
        <v>1530</v>
      </c>
      <c r="G43" s="976"/>
      <c r="H43" s="976"/>
      <c r="I43" s="976"/>
      <c r="J43" s="976"/>
      <c r="K43" s="976"/>
      <c r="L43" s="976"/>
      <c r="M43" s="976"/>
      <c r="N43" s="976"/>
      <c r="O43" s="976"/>
      <c r="P43" s="976"/>
      <c r="Q43" s="976"/>
      <c r="R43" s="976"/>
      <c r="S43" s="976"/>
      <c r="T43" s="976"/>
      <c r="U43" s="976"/>
      <c r="V43" s="976"/>
      <c r="W43" s="976"/>
      <c r="X43" s="976"/>
      <c r="Y43" s="976"/>
      <c r="Z43" s="976"/>
      <c r="AA43" s="976"/>
      <c r="AB43" s="976"/>
      <c r="AC43" s="976"/>
      <c r="AD43" s="976"/>
      <c r="AE43" s="976"/>
      <c r="AF43" s="976"/>
      <c r="AG43" s="976"/>
      <c r="AH43" s="976"/>
      <c r="AI43" s="976"/>
      <c r="AJ43" s="976"/>
      <c r="AK43" s="976"/>
      <c r="AL43" s="976"/>
    </row>
    <row r="44" spans="1:38" s="794" customFormat="1">
      <c r="A44" s="152"/>
      <c r="B44" s="741"/>
      <c r="C44" s="5"/>
      <c r="D44" s="152"/>
      <c r="E44" s="152"/>
      <c r="F44" s="976"/>
      <c r="G44" s="976"/>
      <c r="H44" s="976"/>
      <c r="I44" s="976"/>
      <c r="J44" s="976"/>
      <c r="K44" s="976"/>
      <c r="L44" s="976"/>
      <c r="M44" s="976"/>
      <c r="N44" s="976"/>
      <c r="O44" s="976"/>
      <c r="P44" s="976"/>
      <c r="Q44" s="976"/>
      <c r="R44" s="976"/>
      <c r="S44" s="976"/>
      <c r="T44" s="976"/>
      <c r="U44" s="976"/>
      <c r="V44" s="976"/>
      <c r="W44" s="976"/>
      <c r="X44" s="976"/>
      <c r="Y44" s="976"/>
      <c r="Z44" s="976"/>
      <c r="AA44" s="976"/>
      <c r="AB44" s="976"/>
      <c r="AC44" s="976"/>
      <c r="AD44" s="976"/>
      <c r="AE44" s="976"/>
      <c r="AF44" s="976"/>
      <c r="AG44" s="976"/>
      <c r="AH44" s="976"/>
      <c r="AI44" s="976"/>
      <c r="AJ44" s="976"/>
      <c r="AK44" s="976"/>
      <c r="AL44" s="976"/>
    </row>
    <row r="45" spans="1:38" s="794" customFormat="1" ht="13.15" customHeight="1">
      <c r="A45" s="152"/>
      <c r="B45" s="741"/>
      <c r="C45" s="5"/>
      <c r="D45" s="152"/>
      <c r="E45" s="152"/>
      <c r="F45" s="976"/>
      <c r="G45" s="976"/>
      <c r="H45" s="976"/>
      <c r="I45" s="976"/>
      <c r="J45" s="976"/>
      <c r="K45" s="976"/>
      <c r="L45" s="976"/>
      <c r="M45" s="976"/>
      <c r="N45" s="976"/>
      <c r="O45" s="976"/>
      <c r="P45" s="976"/>
      <c r="Q45" s="976"/>
      <c r="R45" s="976"/>
      <c r="S45" s="976"/>
      <c r="T45" s="976"/>
      <c r="U45" s="976"/>
      <c r="V45" s="976"/>
      <c r="W45" s="976"/>
      <c r="X45" s="976"/>
      <c r="Y45" s="976"/>
      <c r="Z45" s="976"/>
      <c r="AA45" s="976"/>
      <c r="AB45" s="976"/>
      <c r="AC45" s="976"/>
      <c r="AD45" s="976"/>
      <c r="AE45" s="976"/>
      <c r="AF45" s="976"/>
      <c r="AG45" s="976"/>
      <c r="AH45" s="976"/>
      <c r="AI45" s="976"/>
      <c r="AJ45" s="976"/>
      <c r="AK45" s="976"/>
      <c r="AL45" s="976"/>
    </row>
    <row r="46" spans="1:38">
      <c r="A46" s="152"/>
      <c r="C46" s="5"/>
      <c r="D46" s="152"/>
      <c r="E46" s="152"/>
      <c r="F46" s="794" t="s">
        <v>742</v>
      </c>
      <c r="G46" s="6" t="s">
        <v>703</v>
      </c>
      <c r="H46" s="799"/>
      <c r="I46" s="799"/>
      <c r="J46" s="799"/>
      <c r="K46" s="799"/>
      <c r="L46" s="799"/>
      <c r="M46" s="799"/>
      <c r="N46" s="799"/>
      <c r="O46" s="799"/>
      <c r="P46" s="799"/>
      <c r="Q46" s="799"/>
      <c r="R46" s="799"/>
      <c r="S46" s="799"/>
      <c r="T46" s="799"/>
      <c r="U46" s="799"/>
      <c r="V46" s="799"/>
      <c r="W46" s="799"/>
      <c r="X46" s="799"/>
      <c r="Y46" s="799"/>
      <c r="Z46" s="799"/>
      <c r="AA46" s="799"/>
      <c r="AB46" s="799"/>
      <c r="AC46" s="799"/>
      <c r="AD46" s="799"/>
      <c r="AE46" s="799"/>
      <c r="AF46" s="799"/>
      <c r="AG46" s="799"/>
      <c r="AH46" s="799"/>
      <c r="AI46" s="799"/>
      <c r="AJ46" s="799"/>
      <c r="AK46" s="799"/>
      <c r="AL46" s="799"/>
    </row>
    <row r="47" spans="1:38" s="741" customFormat="1">
      <c r="A47" s="152"/>
      <c r="C47" s="5"/>
      <c r="D47" s="152"/>
      <c r="E47" s="152"/>
      <c r="F47" s="154" t="s">
        <v>556</v>
      </c>
      <c r="G47" s="152" t="s">
        <v>594</v>
      </c>
      <c r="I47" s="152"/>
      <c r="J47" s="152"/>
      <c r="K47" s="152"/>
      <c r="L47" s="152"/>
      <c r="O47" s="152"/>
      <c r="P47" s="152"/>
      <c r="Q47" s="152"/>
      <c r="R47" s="152"/>
      <c r="S47" s="152"/>
      <c r="T47" s="152"/>
      <c r="U47" s="152"/>
      <c r="V47" s="152"/>
      <c r="W47" s="152"/>
      <c r="X47" s="152"/>
      <c r="Y47" s="152"/>
      <c r="Z47" s="152"/>
      <c r="AA47" s="152"/>
      <c r="AB47" s="152"/>
    </row>
    <row r="48" spans="1:38" s="741" customFormat="1">
      <c r="A48" s="152"/>
      <c r="C48" s="5"/>
      <c r="D48" s="152"/>
      <c r="E48" s="6" t="s">
        <v>373</v>
      </c>
      <c r="F48" s="965" t="s">
        <v>1531</v>
      </c>
      <c r="G48" s="965"/>
      <c r="H48" s="965"/>
      <c r="I48" s="965"/>
      <c r="J48" s="965"/>
      <c r="K48" s="965"/>
      <c r="L48" s="965"/>
      <c r="M48" s="965"/>
      <c r="N48" s="965"/>
      <c r="O48" s="965"/>
      <c r="P48" s="965"/>
      <c r="Q48" s="965"/>
      <c r="R48" s="965"/>
      <c r="S48" s="965"/>
      <c r="T48" s="965"/>
      <c r="U48" s="965"/>
      <c r="V48" s="965"/>
      <c r="W48" s="965"/>
      <c r="X48" s="965"/>
      <c r="Y48" s="965"/>
      <c r="Z48" s="965"/>
      <c r="AA48" s="965"/>
      <c r="AB48" s="965"/>
      <c r="AC48" s="965"/>
      <c r="AD48" s="965"/>
      <c r="AE48" s="965"/>
      <c r="AF48" s="965"/>
      <c r="AG48" s="965"/>
      <c r="AH48" s="965"/>
      <c r="AI48" s="965"/>
      <c r="AJ48" s="965"/>
      <c r="AK48" s="965"/>
    </row>
    <row r="49" spans="1:38">
      <c r="A49" s="152"/>
      <c r="C49" s="5"/>
      <c r="D49" s="152"/>
      <c r="E49" s="152"/>
      <c r="F49" s="965"/>
      <c r="G49" s="965"/>
      <c r="H49" s="965"/>
      <c r="I49" s="965"/>
      <c r="J49" s="965"/>
      <c r="K49" s="965"/>
      <c r="L49" s="965"/>
      <c r="M49" s="965"/>
      <c r="N49" s="965"/>
      <c r="O49" s="965"/>
      <c r="P49" s="965"/>
      <c r="Q49" s="965"/>
      <c r="R49" s="965"/>
      <c r="S49" s="965"/>
      <c r="T49" s="965"/>
      <c r="U49" s="965"/>
      <c r="V49" s="965"/>
      <c r="W49" s="965"/>
      <c r="X49" s="965"/>
      <c r="Y49" s="965"/>
      <c r="Z49" s="965"/>
      <c r="AA49" s="965"/>
      <c r="AB49" s="965"/>
      <c r="AC49" s="965"/>
      <c r="AD49" s="965"/>
      <c r="AE49" s="965"/>
      <c r="AF49" s="965"/>
      <c r="AG49" s="965"/>
      <c r="AH49" s="965"/>
      <c r="AI49" s="965"/>
      <c r="AJ49" s="965"/>
      <c r="AK49" s="965"/>
    </row>
    <row r="50" spans="1:38">
      <c r="A50" s="152"/>
      <c r="C50" s="5"/>
      <c r="D50" s="152"/>
      <c r="F50" s="965"/>
      <c r="G50" s="965"/>
      <c r="H50" s="965"/>
      <c r="I50" s="965"/>
      <c r="J50" s="965"/>
      <c r="K50" s="965"/>
      <c r="L50" s="965"/>
      <c r="M50" s="965"/>
      <c r="N50" s="965"/>
      <c r="O50" s="965"/>
      <c r="P50" s="965"/>
      <c r="Q50" s="965"/>
      <c r="R50" s="965"/>
      <c r="S50" s="965"/>
      <c r="T50" s="965"/>
      <c r="U50" s="965"/>
      <c r="V50" s="965"/>
      <c r="W50" s="965"/>
      <c r="X50" s="965"/>
      <c r="Y50" s="965"/>
      <c r="Z50" s="965"/>
      <c r="AA50" s="965"/>
      <c r="AB50" s="965"/>
      <c r="AC50" s="965"/>
      <c r="AD50" s="965"/>
      <c r="AE50" s="965"/>
      <c r="AF50" s="965"/>
      <c r="AG50" s="965"/>
      <c r="AH50" s="965"/>
      <c r="AI50" s="965"/>
      <c r="AJ50" s="965"/>
      <c r="AK50" s="965"/>
    </row>
    <row r="51" spans="1:38">
      <c r="A51" s="152"/>
      <c r="C51" s="5"/>
      <c r="D51" s="152"/>
      <c r="E51" s="152"/>
      <c r="F51" s="152"/>
      <c r="G51" s="152"/>
      <c r="H51" s="152"/>
      <c r="I51" s="152"/>
      <c r="J51" s="152"/>
      <c r="K51" s="152"/>
      <c r="L51" s="152"/>
      <c r="M51" s="152"/>
      <c r="N51" s="152"/>
      <c r="O51" s="152"/>
      <c r="P51" s="152"/>
      <c r="Q51" s="152"/>
      <c r="R51" s="152"/>
      <c r="S51" s="152"/>
      <c r="T51" s="152"/>
      <c r="U51" s="152"/>
      <c r="V51" s="152"/>
      <c r="W51" s="152"/>
      <c r="X51" s="152"/>
      <c r="Y51" s="152"/>
      <c r="Z51" s="152"/>
      <c r="AA51" s="152"/>
      <c r="AB51" s="152"/>
    </row>
    <row r="52" spans="1:38">
      <c r="A52" s="152"/>
      <c r="C52" s="5"/>
      <c r="D52" s="152" t="s">
        <v>120</v>
      </c>
      <c r="E52" s="152" t="s">
        <v>705</v>
      </c>
      <c r="F52" s="152"/>
      <c r="G52" s="152"/>
      <c r="H52" s="152"/>
      <c r="I52" s="152"/>
      <c r="J52" s="262"/>
      <c r="K52" s="262"/>
      <c r="L52" s="262"/>
      <c r="M52" s="262"/>
      <c r="N52" s="262"/>
      <c r="O52" s="192"/>
      <c r="P52" s="192"/>
      <c r="Q52" s="192"/>
      <c r="R52" s="192"/>
      <c r="S52" s="192"/>
      <c r="T52" s="192"/>
      <c r="U52" s="152"/>
      <c r="V52" s="152"/>
      <c r="W52" s="152"/>
      <c r="X52" s="152"/>
      <c r="Y52" s="152"/>
      <c r="Z52" s="152"/>
      <c r="AA52" s="152"/>
      <c r="AB52" s="152"/>
    </row>
    <row r="53" spans="1:38">
      <c r="A53" s="152"/>
      <c r="C53" s="5"/>
      <c r="D53" s="5"/>
      <c r="E53" s="152" t="s">
        <v>707</v>
      </c>
      <c r="F53" s="6" t="s">
        <v>1444</v>
      </c>
      <c r="G53" s="5"/>
      <c r="H53" s="192"/>
      <c r="I53" s="192"/>
      <c r="L53" s="192"/>
      <c r="M53" s="192"/>
      <c r="N53" s="192"/>
      <c r="O53" s="192"/>
      <c r="P53" s="192"/>
      <c r="Q53" s="192"/>
      <c r="R53" s="192"/>
      <c r="S53" s="192"/>
      <c r="T53" s="192"/>
      <c r="U53" s="192"/>
      <c r="V53" s="192"/>
      <c r="W53" s="192"/>
      <c r="X53" s="192"/>
      <c r="Y53" s="192"/>
      <c r="Z53" s="192"/>
      <c r="AA53" s="192"/>
      <c r="AB53" s="192"/>
      <c r="AC53" s="192"/>
      <c r="AD53" s="192"/>
      <c r="AE53" s="192"/>
      <c r="AF53" s="192"/>
      <c r="AG53" s="5"/>
    </row>
    <row r="54" spans="1:38" ht="13.15" customHeight="1">
      <c r="A54" s="337"/>
      <c r="B54" s="335"/>
      <c r="C54" s="336"/>
      <c r="D54" s="336"/>
      <c r="E54" s="337"/>
      <c r="F54" s="341" t="s">
        <v>742</v>
      </c>
      <c r="G54" s="967" t="s">
        <v>1443</v>
      </c>
      <c r="H54" s="967"/>
      <c r="I54" s="967"/>
      <c r="J54" s="967"/>
      <c r="K54" s="967"/>
      <c r="L54" s="967"/>
      <c r="M54" s="967"/>
      <c r="N54" s="967"/>
      <c r="O54" s="967"/>
      <c r="P54" s="967"/>
      <c r="Q54" s="967"/>
      <c r="R54" s="967"/>
      <c r="S54" s="967"/>
      <c r="T54" s="967"/>
      <c r="U54" s="967"/>
      <c r="V54" s="967"/>
      <c r="W54" s="967"/>
      <c r="X54" s="967"/>
      <c r="Y54" s="967"/>
      <c r="Z54" s="967"/>
      <c r="AA54" s="967"/>
      <c r="AB54" s="967"/>
      <c r="AC54" s="967"/>
      <c r="AD54" s="967"/>
      <c r="AE54" s="967"/>
      <c r="AF54" s="967"/>
      <c r="AG54" s="967"/>
      <c r="AH54" s="967"/>
      <c r="AI54" s="967"/>
      <c r="AJ54" s="967"/>
      <c r="AK54" s="967"/>
      <c r="AL54" s="335"/>
    </row>
    <row r="55" spans="1:38" s="741" customFormat="1" ht="13.15" customHeight="1">
      <c r="A55" s="337"/>
      <c r="B55" s="335"/>
      <c r="C55" s="336"/>
      <c r="D55" s="336"/>
      <c r="E55" s="337"/>
      <c r="F55" s="341"/>
      <c r="G55" s="801" t="s">
        <v>1445</v>
      </c>
      <c r="H55" s="793"/>
      <c r="I55" s="793"/>
      <c r="J55" s="793"/>
      <c r="K55" s="793"/>
      <c r="L55" s="793"/>
      <c r="M55" s="793"/>
      <c r="N55" s="793"/>
      <c r="O55" s="793"/>
      <c r="P55" s="793"/>
      <c r="Q55" s="793"/>
      <c r="R55" s="793"/>
      <c r="S55" s="793"/>
      <c r="T55" s="793"/>
      <c r="U55" s="793"/>
      <c r="V55" s="793"/>
      <c r="W55" s="793"/>
      <c r="X55" s="793"/>
      <c r="Y55" s="793"/>
      <c r="Z55" s="793"/>
      <c r="AA55" s="793"/>
      <c r="AB55" s="793"/>
      <c r="AC55" s="793"/>
      <c r="AD55" s="793"/>
      <c r="AE55" s="793"/>
      <c r="AF55" s="793"/>
      <c r="AG55" s="793"/>
      <c r="AH55" s="793"/>
      <c r="AI55" s="793"/>
      <c r="AJ55" s="793"/>
      <c r="AK55" s="793"/>
      <c r="AL55" s="335"/>
    </row>
    <row r="56" spans="1:38" s="2" customFormat="1">
      <c r="A56" s="337"/>
      <c r="B56" s="335"/>
      <c r="C56" s="336"/>
      <c r="D56" s="336"/>
      <c r="E56" s="337"/>
      <c r="F56" s="341"/>
      <c r="G56" s="967" t="s">
        <v>626</v>
      </c>
      <c r="H56" s="967"/>
      <c r="I56" s="967"/>
      <c r="J56" s="766"/>
      <c r="K56" s="766"/>
      <c r="L56" s="766"/>
      <c r="M56" s="766"/>
      <c r="N56" s="766"/>
      <c r="O56" s="766"/>
      <c r="P56" s="766"/>
      <c r="Q56" s="766"/>
      <c r="R56" s="766"/>
      <c r="S56" s="766"/>
      <c r="T56" s="766"/>
      <c r="U56" s="766"/>
      <c r="V56" s="766"/>
      <c r="W56" s="766"/>
      <c r="X56" s="766"/>
      <c r="Y56" s="766"/>
      <c r="Z56" s="766"/>
      <c r="AA56" s="766"/>
      <c r="AB56" s="766"/>
      <c r="AC56" s="766"/>
      <c r="AD56" s="766"/>
      <c r="AE56" s="766"/>
      <c r="AF56" s="766"/>
      <c r="AG56" s="766"/>
      <c r="AH56" s="766"/>
      <c r="AI56" s="766"/>
      <c r="AJ56" s="766"/>
      <c r="AK56" s="766"/>
      <c r="AL56" s="335"/>
    </row>
    <row r="57" spans="1:38" s="2" customFormat="1" ht="13.15" customHeight="1">
      <c r="A57" s="337"/>
      <c r="B57" s="336"/>
      <c r="C57" s="336"/>
      <c r="D57" s="336"/>
      <c r="E57" s="337"/>
      <c r="F57" s="341" t="s">
        <v>556</v>
      </c>
      <c r="G57" s="975" t="s">
        <v>1532</v>
      </c>
      <c r="H57" s="975"/>
      <c r="I57" s="975"/>
      <c r="J57" s="975"/>
      <c r="K57" s="975"/>
      <c r="L57" s="975"/>
      <c r="M57" s="975"/>
      <c r="N57" s="975"/>
      <c r="O57" s="975"/>
      <c r="P57" s="975"/>
      <c r="Q57" s="975"/>
      <c r="R57" s="975"/>
      <c r="S57" s="975"/>
      <c r="T57" s="975"/>
      <c r="U57" s="975"/>
      <c r="V57" s="975"/>
      <c r="W57" s="975"/>
      <c r="X57" s="975"/>
      <c r="Y57" s="975"/>
      <c r="Z57" s="975"/>
      <c r="AA57" s="975"/>
      <c r="AB57" s="975"/>
      <c r="AC57" s="975"/>
      <c r="AD57" s="975"/>
      <c r="AE57" s="975"/>
      <c r="AF57" s="975"/>
      <c r="AG57" s="975"/>
      <c r="AH57" s="975"/>
      <c r="AI57" s="975"/>
      <c r="AJ57" s="975"/>
      <c r="AK57" s="975"/>
      <c r="AL57" s="975"/>
    </row>
    <row r="58" spans="1:38" s="2" customFormat="1">
      <c r="A58" s="337"/>
      <c r="B58" s="335"/>
      <c r="C58" s="336"/>
      <c r="D58" s="336"/>
      <c r="E58" s="337"/>
      <c r="F58" s="341"/>
      <c r="G58" s="975"/>
      <c r="H58" s="975"/>
      <c r="I58" s="975"/>
      <c r="J58" s="975"/>
      <c r="K58" s="975"/>
      <c r="L58" s="975"/>
      <c r="M58" s="975"/>
      <c r="N58" s="975"/>
      <c r="O58" s="975"/>
      <c r="P58" s="975"/>
      <c r="Q58" s="975"/>
      <c r="R58" s="975"/>
      <c r="S58" s="975"/>
      <c r="T58" s="975"/>
      <c r="U58" s="975"/>
      <c r="V58" s="975"/>
      <c r="W58" s="975"/>
      <c r="X58" s="975"/>
      <c r="Y58" s="975"/>
      <c r="Z58" s="975"/>
      <c r="AA58" s="975"/>
      <c r="AB58" s="975"/>
      <c r="AC58" s="975"/>
      <c r="AD58" s="975"/>
      <c r="AE58" s="975"/>
      <c r="AF58" s="975"/>
      <c r="AG58" s="975"/>
      <c r="AH58" s="975"/>
      <c r="AI58" s="975"/>
      <c r="AJ58" s="975"/>
      <c r="AK58" s="975"/>
      <c r="AL58" s="975"/>
    </row>
    <row r="59" spans="1:38">
      <c r="A59" s="339"/>
      <c r="B59" s="338"/>
      <c r="C59" s="340"/>
      <c r="D59" s="340"/>
      <c r="E59" s="339"/>
      <c r="F59" s="342"/>
      <c r="G59" s="802" t="s">
        <v>1597</v>
      </c>
      <c r="H59" s="800"/>
      <c r="I59" s="800"/>
      <c r="J59" s="800"/>
      <c r="K59" s="800"/>
      <c r="L59" s="800"/>
      <c r="M59" s="800"/>
      <c r="N59" s="800"/>
      <c r="O59" s="800"/>
      <c r="P59" s="800"/>
      <c r="Q59" s="800"/>
      <c r="R59" s="800"/>
      <c r="S59" s="800"/>
      <c r="T59" s="800"/>
      <c r="U59" s="800"/>
      <c r="V59" s="800"/>
      <c r="W59" s="800"/>
      <c r="X59" s="800"/>
      <c r="Y59" s="800"/>
      <c r="Z59" s="800"/>
      <c r="AA59" s="800"/>
      <c r="AB59" s="800"/>
      <c r="AC59" s="800"/>
      <c r="AD59" s="800"/>
      <c r="AE59" s="800"/>
      <c r="AF59" s="800"/>
      <c r="AG59" s="800"/>
      <c r="AH59" s="800"/>
      <c r="AI59" s="800"/>
      <c r="AJ59" s="800"/>
      <c r="AK59" s="800"/>
      <c r="AL59" s="338"/>
    </row>
    <row r="60" spans="1:38">
      <c r="A60" s="187"/>
      <c r="B60" s="2"/>
      <c r="C60" s="188"/>
      <c r="D60" s="188"/>
      <c r="E60" s="187"/>
      <c r="F60" s="188"/>
      <c r="G60" s="188"/>
      <c r="H60" s="701"/>
      <c r="I60" s="188"/>
      <c r="J60" s="257"/>
      <c r="K60" s="257"/>
      <c r="L60" s="257"/>
      <c r="M60" s="257"/>
      <c r="N60" s="257"/>
      <c r="O60" s="257"/>
      <c r="P60" s="257"/>
      <c r="Q60" s="257"/>
      <c r="R60" s="257"/>
      <c r="S60" s="257"/>
      <c r="T60" s="257"/>
      <c r="U60" s="257"/>
      <c r="V60" s="257"/>
      <c r="W60" s="257"/>
      <c r="X60" s="257"/>
      <c r="Y60" s="257"/>
      <c r="Z60" s="257"/>
      <c r="AA60" s="257"/>
      <c r="AB60" s="257"/>
      <c r="AC60" s="257"/>
      <c r="AD60" s="257"/>
      <c r="AE60" s="257"/>
      <c r="AF60" s="257"/>
      <c r="AG60" s="257"/>
      <c r="AH60" s="2"/>
      <c r="AI60" s="2"/>
      <c r="AJ60" s="2"/>
      <c r="AK60" s="2"/>
      <c r="AL60" s="2"/>
    </row>
    <row r="61" spans="1:38">
      <c r="A61" s="152"/>
      <c r="B61" s="152"/>
      <c r="C61" s="152"/>
      <c r="D61" s="152" t="s">
        <v>126</v>
      </c>
      <c r="E61" s="152" t="s">
        <v>188</v>
      </c>
      <c r="F61" s="152"/>
      <c r="G61" s="152"/>
      <c r="H61" s="152"/>
      <c r="I61" s="152"/>
      <c r="J61" s="152"/>
      <c r="K61" s="152"/>
      <c r="L61" s="152"/>
      <c r="M61" s="152"/>
      <c r="N61" s="152"/>
      <c r="O61" s="152"/>
      <c r="P61" s="152"/>
      <c r="Q61" s="152"/>
      <c r="R61" s="152"/>
      <c r="S61" s="152"/>
      <c r="T61" s="152"/>
      <c r="U61" s="192"/>
      <c r="V61" s="192"/>
      <c r="W61" s="192"/>
      <c r="X61" s="192"/>
      <c r="Y61" s="192"/>
      <c r="Z61" s="192"/>
      <c r="AA61" s="192"/>
      <c r="AB61" s="192"/>
      <c r="AC61" s="192"/>
      <c r="AD61" s="192"/>
      <c r="AE61" s="192"/>
      <c r="AF61" s="192"/>
      <c r="AG61" s="5"/>
    </row>
    <row r="62" spans="1:38">
      <c r="A62" s="152"/>
      <c r="C62" s="5"/>
      <c r="E62" s="6" t="s">
        <v>1402</v>
      </c>
      <c r="G62" s="152"/>
      <c r="H62" s="152"/>
      <c r="I62" s="152"/>
      <c r="J62" s="152"/>
      <c r="K62" s="152"/>
      <c r="L62" s="152"/>
      <c r="M62" s="152"/>
      <c r="N62" s="152"/>
      <c r="O62" s="152"/>
      <c r="P62" s="152"/>
      <c r="Q62" s="152"/>
      <c r="R62" s="152"/>
      <c r="S62" s="152"/>
      <c r="T62" s="152"/>
      <c r="U62" s="152"/>
      <c r="V62" s="152"/>
      <c r="W62" s="152"/>
      <c r="X62" s="152"/>
      <c r="Y62" s="152"/>
      <c r="Z62" s="152"/>
      <c r="AA62" s="152"/>
      <c r="AB62" s="152"/>
    </row>
    <row r="63" spans="1:38">
      <c r="A63" s="152"/>
      <c r="C63" s="5"/>
      <c r="D63" s="152"/>
      <c r="E63" s="152" t="s">
        <v>707</v>
      </c>
      <c r="F63" s="152" t="s">
        <v>555</v>
      </c>
      <c r="G63" s="152"/>
      <c r="H63" s="152"/>
      <c r="I63" s="152"/>
      <c r="J63" s="152"/>
      <c r="K63" s="152"/>
      <c r="L63" s="152"/>
      <c r="M63" s="152"/>
      <c r="P63" s="152"/>
      <c r="Q63" s="152"/>
      <c r="R63" s="152"/>
      <c r="S63" s="152"/>
      <c r="T63" s="152"/>
      <c r="U63" s="152"/>
      <c r="V63" s="152"/>
      <c r="W63" s="152"/>
      <c r="X63" s="152"/>
      <c r="Y63" s="152"/>
      <c r="Z63" s="152"/>
      <c r="AA63" s="152"/>
      <c r="AB63" s="152"/>
    </row>
    <row r="64" spans="1:38">
      <c r="A64" s="152"/>
      <c r="C64" s="5"/>
      <c r="D64" s="152"/>
      <c r="E64" s="152"/>
      <c r="F64" s="9" t="s">
        <v>742</v>
      </c>
      <c r="G64" s="965" t="s">
        <v>1403</v>
      </c>
      <c r="H64" s="965"/>
      <c r="I64" s="965"/>
      <c r="J64" s="965"/>
      <c r="K64" s="965"/>
      <c r="L64" s="965"/>
      <c r="M64" s="965"/>
      <c r="N64" s="965"/>
      <c r="O64" s="965"/>
      <c r="P64" s="965"/>
      <c r="Q64" s="965"/>
      <c r="R64" s="965"/>
      <c r="S64" s="965"/>
      <c r="T64" s="965"/>
      <c r="U64" s="965"/>
      <c r="V64" s="965"/>
      <c r="W64" s="965"/>
      <c r="X64" s="965"/>
      <c r="Y64" s="965"/>
      <c r="Z64" s="965"/>
      <c r="AA64" s="965"/>
      <c r="AB64" s="965"/>
      <c r="AC64" s="965"/>
      <c r="AD64" s="965"/>
      <c r="AE64" s="965"/>
      <c r="AF64" s="965"/>
      <c r="AG64" s="965"/>
      <c r="AH64" s="965"/>
      <c r="AI64" s="965"/>
      <c r="AJ64" s="965"/>
      <c r="AK64" s="965"/>
    </row>
    <row r="65" spans="1:37">
      <c r="A65" s="152"/>
      <c r="C65" s="5"/>
      <c r="D65" s="152"/>
      <c r="E65" s="152"/>
      <c r="F65" s="9"/>
      <c r="G65" s="965"/>
      <c r="H65" s="965"/>
      <c r="I65" s="965"/>
      <c r="J65" s="965"/>
      <c r="K65" s="965"/>
      <c r="L65" s="965"/>
      <c r="M65" s="965"/>
      <c r="N65" s="965"/>
      <c r="O65" s="965"/>
      <c r="P65" s="965"/>
      <c r="Q65" s="965"/>
      <c r="R65" s="965"/>
      <c r="S65" s="965"/>
      <c r="T65" s="965"/>
      <c r="U65" s="965"/>
      <c r="V65" s="965"/>
      <c r="W65" s="965"/>
      <c r="X65" s="965"/>
      <c r="Y65" s="965"/>
      <c r="Z65" s="965"/>
      <c r="AA65" s="965"/>
      <c r="AB65" s="965"/>
      <c r="AC65" s="965"/>
      <c r="AD65" s="965"/>
      <c r="AE65" s="965"/>
      <c r="AF65" s="965"/>
      <c r="AG65" s="965"/>
      <c r="AH65" s="965"/>
      <c r="AI65" s="965"/>
      <c r="AJ65" s="965"/>
      <c r="AK65" s="965"/>
    </row>
    <row r="66" spans="1:37">
      <c r="A66" s="152"/>
      <c r="C66" s="5"/>
      <c r="D66" s="152"/>
      <c r="E66" s="152"/>
      <c r="F66" s="9"/>
      <c r="G66" s="965"/>
      <c r="H66" s="965"/>
      <c r="I66" s="965"/>
      <c r="J66" s="965"/>
      <c r="K66" s="965"/>
      <c r="L66" s="965"/>
      <c r="M66" s="965"/>
      <c r="N66" s="965"/>
      <c r="O66" s="965"/>
      <c r="P66" s="965"/>
      <c r="Q66" s="965"/>
      <c r="R66" s="965"/>
      <c r="S66" s="965"/>
      <c r="T66" s="965"/>
      <c r="U66" s="965"/>
      <c r="V66" s="965"/>
      <c r="W66" s="965"/>
      <c r="X66" s="965"/>
      <c r="Y66" s="965"/>
      <c r="Z66" s="965"/>
      <c r="AA66" s="965"/>
      <c r="AB66" s="965"/>
      <c r="AC66" s="965"/>
      <c r="AD66" s="965"/>
      <c r="AE66" s="965"/>
      <c r="AF66" s="965"/>
      <c r="AG66" s="965"/>
      <c r="AH66" s="965"/>
      <c r="AI66" s="965"/>
      <c r="AJ66" s="965"/>
      <c r="AK66" s="965"/>
    </row>
    <row r="67" spans="1:37" ht="13.15" customHeight="1">
      <c r="A67" s="152"/>
      <c r="C67" s="5"/>
      <c r="D67" s="152"/>
      <c r="E67" s="152"/>
      <c r="F67" s="9" t="s">
        <v>556</v>
      </c>
      <c r="G67" s="965" t="s">
        <v>1404</v>
      </c>
      <c r="H67" s="965"/>
      <c r="I67" s="965"/>
      <c r="J67" s="965"/>
      <c r="K67" s="965"/>
      <c r="L67" s="965"/>
      <c r="M67" s="965"/>
      <c r="N67" s="965"/>
      <c r="O67" s="965"/>
      <c r="P67" s="965"/>
      <c r="Q67" s="965"/>
      <c r="R67" s="965"/>
      <c r="S67" s="965"/>
      <c r="T67" s="965"/>
      <c r="U67" s="965"/>
      <c r="V67" s="965"/>
      <c r="W67" s="965"/>
      <c r="X67" s="965"/>
      <c r="Y67" s="965"/>
      <c r="Z67" s="965"/>
      <c r="AA67" s="965"/>
      <c r="AB67" s="965"/>
      <c r="AC67" s="965"/>
      <c r="AD67" s="965"/>
      <c r="AE67" s="965"/>
      <c r="AF67" s="965"/>
      <c r="AG67" s="965"/>
      <c r="AH67" s="965"/>
      <c r="AI67" s="965"/>
      <c r="AJ67" s="965"/>
      <c r="AK67" s="965"/>
    </row>
    <row r="68" spans="1:37">
      <c r="A68" s="152"/>
      <c r="C68" s="5"/>
      <c r="D68" s="152"/>
      <c r="E68" s="152"/>
      <c r="F68" s="396"/>
      <c r="G68" s="965"/>
      <c r="H68" s="965"/>
      <c r="I68" s="965"/>
      <c r="J68" s="965"/>
      <c r="K68" s="965"/>
      <c r="L68" s="965"/>
      <c r="M68" s="965"/>
      <c r="N68" s="965"/>
      <c r="O68" s="965"/>
      <c r="P68" s="965"/>
      <c r="Q68" s="965"/>
      <c r="R68" s="965"/>
      <c r="S68" s="965"/>
      <c r="T68" s="965"/>
      <c r="U68" s="965"/>
      <c r="V68" s="965"/>
      <c r="W68" s="965"/>
      <c r="X68" s="965"/>
      <c r="Y68" s="965"/>
      <c r="Z68" s="965"/>
      <c r="AA68" s="965"/>
      <c r="AB68" s="965"/>
      <c r="AC68" s="965"/>
      <c r="AD68" s="965"/>
      <c r="AE68" s="965"/>
      <c r="AF68" s="965"/>
      <c r="AG68" s="965"/>
      <c r="AH68" s="965"/>
      <c r="AI68" s="965"/>
      <c r="AJ68" s="965"/>
      <c r="AK68" s="965"/>
    </row>
    <row r="69" spans="1:37">
      <c r="A69" s="152"/>
      <c r="C69" s="5"/>
      <c r="D69" s="152"/>
      <c r="E69" s="152" t="s">
        <v>372</v>
      </c>
      <c r="F69" s="152" t="s">
        <v>456</v>
      </c>
      <c r="G69" s="770"/>
      <c r="H69" s="770"/>
      <c r="I69" s="770"/>
      <c r="J69" s="770"/>
      <c r="K69" s="770"/>
      <c r="L69" s="770"/>
      <c r="M69" s="770"/>
      <c r="N69" s="770"/>
      <c r="O69" s="770"/>
      <c r="P69" s="770"/>
      <c r="Q69" s="770"/>
      <c r="R69" s="770"/>
      <c r="S69" s="770"/>
      <c r="T69" s="770"/>
      <c r="U69" s="770"/>
      <c r="V69" s="770"/>
      <c r="W69" s="770"/>
      <c r="X69" s="770"/>
      <c r="Y69" s="770"/>
      <c r="Z69" s="770"/>
      <c r="AA69" s="770"/>
      <c r="AB69" s="770"/>
      <c r="AC69" s="770"/>
      <c r="AD69" s="770"/>
      <c r="AE69" s="770"/>
      <c r="AF69" s="770"/>
      <c r="AG69" s="770"/>
      <c r="AH69" s="770"/>
      <c r="AI69" s="770"/>
      <c r="AJ69" s="770"/>
      <c r="AK69" s="770"/>
    </row>
    <row r="70" spans="1:37">
      <c r="A70" s="152"/>
      <c r="C70" s="5"/>
      <c r="D70" s="152"/>
      <c r="E70" s="152"/>
      <c r="F70" s="258" t="s">
        <v>742</v>
      </c>
      <c r="G70" s="965" t="s">
        <v>1405</v>
      </c>
      <c r="H70" s="965"/>
      <c r="I70" s="965"/>
      <c r="J70" s="965"/>
      <c r="K70" s="965"/>
      <c r="L70" s="965"/>
      <c r="M70" s="965"/>
      <c r="N70" s="965"/>
      <c r="O70" s="965"/>
      <c r="P70" s="965"/>
      <c r="Q70" s="965"/>
      <c r="R70" s="965"/>
      <c r="S70" s="965"/>
      <c r="T70" s="965"/>
      <c r="U70" s="965"/>
      <c r="V70" s="965"/>
      <c r="W70" s="965"/>
      <c r="X70" s="965"/>
      <c r="Y70" s="965"/>
      <c r="Z70" s="965"/>
      <c r="AA70" s="965"/>
      <c r="AB70" s="965"/>
      <c r="AC70" s="965"/>
      <c r="AD70" s="965"/>
      <c r="AE70" s="965"/>
      <c r="AF70" s="965"/>
      <c r="AG70" s="965"/>
      <c r="AH70" s="965"/>
      <c r="AI70" s="965"/>
      <c r="AJ70" s="965"/>
      <c r="AK70" s="965"/>
    </row>
    <row r="71" spans="1:37">
      <c r="A71" s="152"/>
      <c r="C71" s="5"/>
      <c r="D71" s="152"/>
      <c r="E71" s="152"/>
      <c r="F71" s="258"/>
      <c r="G71" s="965"/>
      <c r="H71" s="965"/>
      <c r="I71" s="965"/>
      <c r="J71" s="965"/>
      <c r="K71" s="965"/>
      <c r="L71" s="965"/>
      <c r="M71" s="965"/>
      <c r="N71" s="965"/>
      <c r="O71" s="965"/>
      <c r="P71" s="965"/>
      <c r="Q71" s="965"/>
      <c r="R71" s="965"/>
      <c r="S71" s="965"/>
      <c r="T71" s="965"/>
      <c r="U71" s="965"/>
      <c r="V71" s="965"/>
      <c r="W71" s="965"/>
      <c r="X71" s="965"/>
      <c r="Y71" s="965"/>
      <c r="Z71" s="965"/>
      <c r="AA71" s="965"/>
      <c r="AB71" s="965"/>
      <c r="AC71" s="965"/>
      <c r="AD71" s="965"/>
      <c r="AE71" s="965"/>
      <c r="AF71" s="965"/>
      <c r="AG71" s="965"/>
      <c r="AH71" s="965"/>
      <c r="AI71" s="965"/>
      <c r="AJ71" s="965"/>
      <c r="AK71" s="965"/>
    </row>
    <row r="72" spans="1:37">
      <c r="A72" s="152"/>
      <c r="C72" s="5"/>
      <c r="D72" s="152"/>
      <c r="E72" s="152"/>
      <c r="F72" s="258" t="s">
        <v>556</v>
      </c>
      <c r="G72" s="965" t="s">
        <v>1406</v>
      </c>
      <c r="H72" s="965"/>
      <c r="I72" s="965"/>
      <c r="J72" s="965"/>
      <c r="K72" s="965"/>
      <c r="L72" s="965"/>
      <c r="M72" s="965"/>
      <c r="N72" s="965"/>
      <c r="O72" s="965"/>
      <c r="P72" s="965"/>
      <c r="Q72" s="965"/>
      <c r="R72" s="965"/>
      <c r="S72" s="965"/>
      <c r="T72" s="965"/>
      <c r="U72" s="965"/>
      <c r="V72" s="965"/>
      <c r="W72" s="965"/>
      <c r="X72" s="965"/>
      <c r="Y72" s="965"/>
      <c r="Z72" s="965"/>
      <c r="AA72" s="965"/>
      <c r="AB72" s="965"/>
      <c r="AC72" s="965"/>
      <c r="AD72" s="965"/>
      <c r="AE72" s="965"/>
      <c r="AF72" s="965"/>
      <c r="AG72" s="965"/>
      <c r="AH72" s="965"/>
      <c r="AI72" s="965"/>
      <c r="AJ72" s="965"/>
      <c r="AK72" s="965"/>
    </row>
    <row r="73" spans="1:37">
      <c r="A73" s="152"/>
      <c r="C73" s="5"/>
      <c r="D73" s="152"/>
      <c r="E73" s="152"/>
      <c r="F73" s="258"/>
      <c r="G73" s="965"/>
      <c r="H73" s="965"/>
      <c r="I73" s="965"/>
      <c r="J73" s="965"/>
      <c r="K73" s="965"/>
      <c r="L73" s="965"/>
      <c r="M73" s="965"/>
      <c r="N73" s="965"/>
      <c r="O73" s="965"/>
      <c r="P73" s="965"/>
      <c r="Q73" s="965"/>
      <c r="R73" s="965"/>
      <c r="S73" s="965"/>
      <c r="T73" s="965"/>
      <c r="U73" s="965"/>
      <c r="V73" s="965"/>
      <c r="W73" s="965"/>
      <c r="X73" s="965"/>
      <c r="Y73" s="965"/>
      <c r="Z73" s="965"/>
      <c r="AA73" s="965"/>
      <c r="AB73" s="965"/>
      <c r="AC73" s="965"/>
      <c r="AD73" s="965"/>
      <c r="AE73" s="965"/>
      <c r="AF73" s="965"/>
      <c r="AG73" s="965"/>
      <c r="AH73" s="965"/>
      <c r="AI73" s="965"/>
      <c r="AJ73" s="965"/>
      <c r="AK73" s="965"/>
    </row>
    <row r="74" spans="1:37">
      <c r="A74" s="152"/>
      <c r="C74" s="5"/>
      <c r="D74" s="152"/>
      <c r="E74" s="152"/>
      <c r="F74" s="258"/>
      <c r="G74" s="192" t="s">
        <v>812</v>
      </c>
      <c r="H74" s="152"/>
      <c r="J74" s="192"/>
      <c r="K74" s="192"/>
      <c r="L74" s="192"/>
      <c r="P74" s="152"/>
      <c r="Q74" s="152"/>
      <c r="R74" s="152"/>
      <c r="S74" s="152"/>
      <c r="T74" s="152"/>
      <c r="U74" s="152"/>
      <c r="V74" s="152"/>
      <c r="W74" s="152"/>
      <c r="X74" s="152"/>
      <c r="Y74" s="152"/>
      <c r="Z74" s="152"/>
      <c r="AA74" s="152"/>
      <c r="AB74" s="152"/>
    </row>
    <row r="75" spans="1:37">
      <c r="A75" s="152"/>
      <c r="C75" s="5"/>
      <c r="D75" s="152"/>
      <c r="E75" s="152"/>
      <c r="F75" s="258"/>
      <c r="G75" s="192" t="s">
        <v>957</v>
      </c>
      <c r="J75" s="192"/>
      <c r="K75" s="192"/>
      <c r="L75" s="192"/>
      <c r="P75" s="152"/>
      <c r="Q75" s="152"/>
      <c r="R75" s="152"/>
      <c r="S75" s="152"/>
      <c r="T75" s="152"/>
      <c r="U75" s="152"/>
      <c r="V75" s="152"/>
      <c r="W75" s="152"/>
      <c r="X75" s="152"/>
      <c r="Y75" s="152"/>
      <c r="Z75" s="152"/>
      <c r="AA75" s="152"/>
      <c r="AB75" s="152"/>
    </row>
    <row r="76" spans="1:37">
      <c r="A76" s="152"/>
      <c r="C76" s="5"/>
      <c r="D76" s="152"/>
      <c r="E76" s="152"/>
      <c r="F76" s="258" t="s">
        <v>294</v>
      </c>
      <c r="G76" s="152" t="s">
        <v>1161</v>
      </c>
      <c r="H76" s="152"/>
      <c r="I76" s="152"/>
      <c r="K76" s="152"/>
      <c r="L76" s="152"/>
      <c r="M76" s="152"/>
      <c r="P76" s="152"/>
      <c r="Q76" s="152"/>
      <c r="R76" s="152"/>
      <c r="S76" s="152"/>
      <c r="T76" s="152"/>
      <c r="U76" s="152"/>
      <c r="V76" s="152"/>
      <c r="W76" s="152"/>
      <c r="X76" s="152"/>
      <c r="Y76" s="152"/>
      <c r="Z76" s="152"/>
      <c r="AA76" s="152"/>
      <c r="AB76" s="152"/>
    </row>
    <row r="77" spans="1:37">
      <c r="A77" s="152"/>
      <c r="C77" s="5"/>
      <c r="D77" s="152"/>
      <c r="E77" s="152"/>
      <c r="F77" s="152"/>
      <c r="G77" s="152" t="s">
        <v>554</v>
      </c>
      <c r="H77" s="152" t="s">
        <v>958</v>
      </c>
      <c r="K77" s="152"/>
      <c r="L77" s="152"/>
      <c r="M77" s="152"/>
      <c r="P77" s="152"/>
      <c r="Q77" s="152"/>
      <c r="R77" s="152"/>
      <c r="S77" s="152"/>
      <c r="T77" s="152"/>
      <c r="U77" s="152"/>
      <c r="V77" s="152"/>
      <c r="W77" s="152"/>
      <c r="X77" s="152"/>
      <c r="Y77" s="152"/>
      <c r="Z77" s="152"/>
      <c r="AA77" s="152"/>
      <c r="AB77" s="152"/>
    </row>
    <row r="78" spans="1:37">
      <c r="A78" s="152"/>
      <c r="C78" s="5"/>
      <c r="D78" s="152"/>
      <c r="E78" s="152"/>
      <c r="F78" s="152"/>
      <c r="G78" s="152" t="s">
        <v>819</v>
      </c>
      <c r="H78" s="152" t="s">
        <v>815</v>
      </c>
      <c r="K78" s="152"/>
      <c r="L78" s="152"/>
      <c r="M78" s="152"/>
      <c r="P78" s="152"/>
      <c r="Q78" s="152"/>
      <c r="R78" s="152"/>
      <c r="S78" s="152"/>
      <c r="T78" s="152"/>
      <c r="U78" s="152"/>
      <c r="V78" s="152"/>
      <c r="W78" s="152"/>
      <c r="X78" s="152"/>
      <c r="Y78" s="152"/>
      <c r="Z78" s="152"/>
      <c r="AA78" s="152"/>
      <c r="AB78" s="152"/>
    </row>
    <row r="79" spans="1:37">
      <c r="A79" s="152"/>
      <c r="C79" s="5"/>
      <c r="D79" s="152"/>
      <c r="E79" s="152" t="s">
        <v>373</v>
      </c>
      <c r="F79" s="152" t="s">
        <v>25</v>
      </c>
      <c r="G79" s="152"/>
      <c r="H79" s="152"/>
      <c r="I79" s="152"/>
      <c r="J79" s="152"/>
      <c r="K79" s="152"/>
      <c r="L79" s="152"/>
      <c r="M79" s="152"/>
      <c r="P79" s="152"/>
      <c r="Q79" s="152"/>
      <c r="R79" s="152"/>
      <c r="S79" s="152"/>
      <c r="T79" s="152"/>
      <c r="U79" s="152"/>
      <c r="V79" s="152"/>
      <c r="W79" s="152"/>
      <c r="X79" s="152"/>
      <c r="Y79" s="152"/>
      <c r="Z79" s="152"/>
      <c r="AA79" s="152"/>
      <c r="AB79" s="152"/>
    </row>
    <row r="80" spans="1:37">
      <c r="A80" s="152"/>
      <c r="C80" s="5"/>
      <c r="D80" s="152"/>
      <c r="E80" s="152"/>
      <c r="F80" s="258"/>
      <c r="G80" s="965" t="s">
        <v>1407</v>
      </c>
      <c r="H80" s="965"/>
      <c r="I80" s="965"/>
      <c r="J80" s="965"/>
      <c r="K80" s="965"/>
      <c r="L80" s="965"/>
      <c r="M80" s="965"/>
      <c r="N80" s="965"/>
      <c r="O80" s="965"/>
      <c r="P80" s="965"/>
      <c r="Q80" s="965"/>
      <c r="R80" s="965"/>
      <c r="S80" s="965"/>
      <c r="T80" s="965"/>
      <c r="U80" s="965"/>
      <c r="V80" s="965"/>
      <c r="W80" s="965"/>
      <c r="X80" s="965"/>
      <c r="Y80" s="965"/>
      <c r="Z80" s="965"/>
      <c r="AA80" s="965"/>
      <c r="AB80" s="965"/>
      <c r="AC80" s="965"/>
      <c r="AD80" s="965"/>
      <c r="AE80" s="965"/>
      <c r="AF80" s="965"/>
      <c r="AG80" s="965"/>
      <c r="AH80" s="965"/>
      <c r="AI80" s="965"/>
      <c r="AJ80" s="965"/>
      <c r="AK80" s="965"/>
    </row>
    <row r="81" spans="1:38">
      <c r="A81" s="152"/>
      <c r="C81" s="5"/>
      <c r="D81" s="152"/>
      <c r="E81" s="152"/>
      <c r="F81" s="152"/>
      <c r="G81" s="965"/>
      <c r="H81" s="965"/>
      <c r="I81" s="965"/>
      <c r="J81" s="965"/>
      <c r="K81" s="965"/>
      <c r="L81" s="965"/>
      <c r="M81" s="965"/>
      <c r="N81" s="965"/>
      <c r="O81" s="965"/>
      <c r="P81" s="965"/>
      <c r="Q81" s="965"/>
      <c r="R81" s="965"/>
      <c r="S81" s="965"/>
      <c r="T81" s="965"/>
      <c r="U81" s="965"/>
      <c r="V81" s="965"/>
      <c r="W81" s="965"/>
      <c r="X81" s="965"/>
      <c r="Y81" s="965"/>
      <c r="Z81" s="965"/>
      <c r="AA81" s="965"/>
      <c r="AB81" s="965"/>
      <c r="AC81" s="965"/>
      <c r="AD81" s="965"/>
      <c r="AE81" s="965"/>
      <c r="AF81" s="965"/>
      <c r="AG81" s="965"/>
      <c r="AH81" s="965"/>
      <c r="AI81" s="965"/>
      <c r="AJ81" s="965"/>
      <c r="AK81" s="965"/>
    </row>
    <row r="82" spans="1:38" s="741" customFormat="1">
      <c r="A82" s="152"/>
      <c r="C82" s="5"/>
      <c r="D82" s="152"/>
      <c r="E82" s="152"/>
      <c r="F82" s="152"/>
      <c r="G82" s="965"/>
      <c r="H82" s="965"/>
      <c r="I82" s="965"/>
      <c r="J82" s="965"/>
      <c r="K82" s="965"/>
      <c r="L82" s="965"/>
      <c r="M82" s="965"/>
      <c r="N82" s="965"/>
      <c r="O82" s="965"/>
      <c r="P82" s="965"/>
      <c r="Q82" s="965"/>
      <c r="R82" s="965"/>
      <c r="S82" s="965"/>
      <c r="T82" s="965"/>
      <c r="U82" s="965"/>
      <c r="V82" s="965"/>
      <c r="W82" s="965"/>
      <c r="X82" s="965"/>
      <c r="Y82" s="965"/>
      <c r="Z82" s="965"/>
      <c r="AA82" s="965"/>
      <c r="AB82" s="965"/>
      <c r="AC82" s="965"/>
      <c r="AD82" s="965"/>
      <c r="AE82" s="965"/>
      <c r="AF82" s="965"/>
      <c r="AG82" s="965"/>
      <c r="AH82" s="965"/>
      <c r="AI82" s="965"/>
      <c r="AJ82" s="965"/>
      <c r="AK82" s="965"/>
    </row>
    <row r="83" spans="1:38">
      <c r="A83" s="152"/>
      <c r="C83" s="5"/>
      <c r="D83" s="152"/>
      <c r="E83" s="152" t="s">
        <v>482</v>
      </c>
      <c r="F83" s="152" t="s">
        <v>667</v>
      </c>
      <c r="G83" s="152"/>
      <c r="H83" s="152"/>
      <c r="I83" s="152"/>
      <c r="J83" s="152"/>
      <c r="K83" s="152"/>
      <c r="L83" s="152"/>
      <c r="M83" s="152"/>
      <c r="P83" s="152"/>
      <c r="Q83" s="152"/>
      <c r="R83" s="152"/>
      <c r="S83" s="152"/>
      <c r="T83" s="152"/>
      <c r="U83" s="152"/>
      <c r="V83" s="152"/>
      <c r="W83" s="152"/>
      <c r="X83" s="152"/>
      <c r="Y83" s="152"/>
      <c r="Z83" s="152"/>
      <c r="AA83" s="152"/>
      <c r="AB83" s="152"/>
    </row>
    <row r="84" spans="1:38">
      <c r="A84" s="152"/>
      <c r="C84" s="5"/>
      <c r="D84" s="152"/>
      <c r="E84" s="152"/>
      <c r="F84" s="258"/>
      <c r="G84" s="965" t="s">
        <v>1408</v>
      </c>
      <c r="H84" s="965"/>
      <c r="I84" s="965"/>
      <c r="J84" s="965"/>
      <c r="K84" s="965"/>
      <c r="L84" s="965"/>
      <c r="M84" s="965"/>
      <c r="N84" s="965"/>
      <c r="O84" s="965"/>
      <c r="P84" s="965"/>
      <c r="Q84" s="965"/>
      <c r="R84" s="965"/>
      <c r="S84" s="965"/>
      <c r="T84" s="965"/>
      <c r="U84" s="965"/>
      <c r="V84" s="965"/>
      <c r="W84" s="965"/>
      <c r="X84" s="965"/>
      <c r="Y84" s="965"/>
      <c r="Z84" s="965"/>
      <c r="AA84" s="965"/>
      <c r="AB84" s="965"/>
      <c r="AC84" s="965"/>
      <c r="AD84" s="965"/>
      <c r="AE84" s="965"/>
      <c r="AF84" s="965"/>
      <c r="AG84" s="965"/>
      <c r="AH84" s="965"/>
      <c r="AI84" s="965"/>
      <c r="AJ84" s="965"/>
      <c r="AK84" s="965"/>
    </row>
    <row r="85" spans="1:38">
      <c r="A85" s="152"/>
      <c r="C85" s="5"/>
      <c r="D85" s="152"/>
      <c r="E85" s="152"/>
      <c r="F85" s="152"/>
      <c r="G85" s="965"/>
      <c r="H85" s="965"/>
      <c r="I85" s="965"/>
      <c r="J85" s="965"/>
      <c r="K85" s="965"/>
      <c r="L85" s="965"/>
      <c r="M85" s="965"/>
      <c r="N85" s="965"/>
      <c r="O85" s="965"/>
      <c r="P85" s="965"/>
      <c r="Q85" s="965"/>
      <c r="R85" s="965"/>
      <c r="S85" s="965"/>
      <c r="T85" s="965"/>
      <c r="U85" s="965"/>
      <c r="V85" s="965"/>
      <c r="W85" s="965"/>
      <c r="X85" s="965"/>
      <c r="Y85" s="965"/>
      <c r="Z85" s="965"/>
      <c r="AA85" s="965"/>
      <c r="AB85" s="965"/>
      <c r="AC85" s="965"/>
      <c r="AD85" s="965"/>
      <c r="AE85" s="965"/>
      <c r="AF85" s="965"/>
      <c r="AG85" s="965"/>
      <c r="AH85" s="965"/>
      <c r="AI85" s="965"/>
      <c r="AJ85" s="965"/>
      <c r="AK85" s="965"/>
    </row>
    <row r="86" spans="1:38">
      <c r="A86" s="152"/>
      <c r="C86" s="5"/>
      <c r="D86" s="152"/>
      <c r="E86" s="152"/>
      <c r="G86" s="965"/>
      <c r="H86" s="965"/>
      <c r="I86" s="965"/>
      <c r="J86" s="965"/>
      <c r="K86" s="965"/>
      <c r="L86" s="965"/>
      <c r="M86" s="965"/>
      <c r="N86" s="965"/>
      <c r="O86" s="965"/>
      <c r="P86" s="965"/>
      <c r="Q86" s="965"/>
      <c r="R86" s="965"/>
      <c r="S86" s="965"/>
      <c r="T86" s="965"/>
      <c r="U86" s="965"/>
      <c r="V86" s="965"/>
      <c r="W86" s="965"/>
      <c r="X86" s="965"/>
      <c r="Y86" s="965"/>
      <c r="Z86" s="965"/>
      <c r="AA86" s="965"/>
      <c r="AB86" s="965"/>
      <c r="AC86" s="965"/>
      <c r="AD86" s="965"/>
      <c r="AE86" s="965"/>
      <c r="AF86" s="965"/>
      <c r="AG86" s="965"/>
      <c r="AH86" s="965"/>
      <c r="AI86" s="965"/>
      <c r="AJ86" s="965"/>
      <c r="AK86" s="965"/>
    </row>
    <row r="87" spans="1:38">
      <c r="A87" s="152"/>
      <c r="C87" s="5"/>
      <c r="D87" s="152"/>
      <c r="E87" s="152" t="s">
        <v>278</v>
      </c>
      <c r="F87" t="s">
        <v>959</v>
      </c>
      <c r="G87" s="152"/>
      <c r="L87" s="152"/>
      <c r="M87" s="152"/>
      <c r="P87" s="152"/>
      <c r="Q87" s="152"/>
      <c r="R87" s="152"/>
      <c r="S87" s="152"/>
      <c r="T87" s="152"/>
      <c r="U87" s="152"/>
      <c r="V87" s="152"/>
      <c r="W87" s="152"/>
      <c r="X87" s="152"/>
      <c r="Y87" s="152"/>
      <c r="Z87" s="152"/>
      <c r="AA87" s="152"/>
      <c r="AB87" s="152"/>
    </row>
    <row r="88" spans="1:38">
      <c r="A88" s="152"/>
      <c r="C88" s="5"/>
      <c r="D88" s="152"/>
      <c r="E88" s="152"/>
      <c r="G88" s="973" t="s">
        <v>1409</v>
      </c>
      <c r="H88" s="973"/>
      <c r="I88" s="973"/>
      <c r="J88" s="973"/>
      <c r="K88" s="973"/>
      <c r="L88" s="973"/>
      <c r="M88" s="973"/>
      <c r="N88" s="973"/>
      <c r="O88" s="973"/>
      <c r="P88" s="973"/>
      <c r="Q88" s="973"/>
      <c r="R88" s="973"/>
      <c r="S88" s="973"/>
      <c r="T88" s="973"/>
      <c r="U88" s="973"/>
      <c r="V88" s="973"/>
      <c r="W88" s="973"/>
      <c r="X88" s="973"/>
      <c r="Y88" s="973"/>
      <c r="Z88" s="973"/>
      <c r="AA88" s="973"/>
      <c r="AB88" s="973"/>
      <c r="AC88" s="973"/>
      <c r="AD88" s="973"/>
      <c r="AE88" s="973"/>
      <c r="AF88" s="973"/>
      <c r="AG88" s="973"/>
      <c r="AH88" s="973"/>
      <c r="AI88" s="973"/>
      <c r="AJ88" s="973"/>
      <c r="AK88" s="973"/>
    </row>
    <row r="89" spans="1:38" s="741" customFormat="1">
      <c r="A89" s="152"/>
      <c r="C89" s="5"/>
      <c r="D89" s="152"/>
      <c r="E89" s="152"/>
      <c r="G89" s="973"/>
      <c r="H89" s="973"/>
      <c r="I89" s="973"/>
      <c r="J89" s="973"/>
      <c r="K89" s="973"/>
      <c r="L89" s="973"/>
      <c r="M89" s="973"/>
      <c r="N89" s="973"/>
      <c r="O89" s="973"/>
      <c r="P89" s="973"/>
      <c r="Q89" s="973"/>
      <c r="R89" s="973"/>
      <c r="S89" s="973"/>
      <c r="T89" s="973"/>
      <c r="U89" s="973"/>
      <c r="V89" s="973"/>
      <c r="W89" s="973"/>
      <c r="X89" s="973"/>
      <c r="Y89" s="973"/>
      <c r="Z89" s="973"/>
      <c r="AA89" s="973"/>
      <c r="AB89" s="973"/>
      <c r="AC89" s="973"/>
      <c r="AD89" s="973"/>
      <c r="AE89" s="973"/>
      <c r="AF89" s="973"/>
      <c r="AG89" s="973"/>
      <c r="AH89" s="973"/>
      <c r="AI89" s="973"/>
      <c r="AJ89" s="973"/>
      <c r="AK89" s="973"/>
    </row>
    <row r="90" spans="1:38">
      <c r="A90" s="152"/>
      <c r="C90" s="5"/>
      <c r="D90" s="152"/>
      <c r="E90" s="152"/>
      <c r="G90" s="973"/>
      <c r="H90" s="973"/>
      <c r="I90" s="973"/>
      <c r="J90" s="973"/>
      <c r="K90" s="973"/>
      <c r="L90" s="973"/>
      <c r="M90" s="973"/>
      <c r="N90" s="973"/>
      <c r="O90" s="973"/>
      <c r="P90" s="973"/>
      <c r="Q90" s="973"/>
      <c r="R90" s="973"/>
      <c r="S90" s="973"/>
      <c r="T90" s="973"/>
      <c r="U90" s="973"/>
      <c r="V90" s="973"/>
      <c r="W90" s="973"/>
      <c r="X90" s="973"/>
      <c r="Y90" s="973"/>
      <c r="Z90" s="973"/>
      <c r="AA90" s="973"/>
      <c r="AB90" s="973"/>
      <c r="AC90" s="973"/>
      <c r="AD90" s="973"/>
      <c r="AE90" s="973"/>
      <c r="AF90" s="973"/>
      <c r="AG90" s="973"/>
      <c r="AH90" s="973"/>
      <c r="AI90" s="973"/>
      <c r="AJ90" s="973"/>
      <c r="AK90" s="973"/>
    </row>
    <row r="91" spans="1:38">
      <c r="A91" s="152"/>
      <c r="C91" s="5"/>
      <c r="D91" s="152"/>
      <c r="E91" s="152" t="s">
        <v>279</v>
      </c>
      <c r="F91" s="152" t="s">
        <v>563</v>
      </c>
      <c r="G91" s="152"/>
      <c r="H91" s="152"/>
      <c r="I91" s="152"/>
      <c r="J91" s="152"/>
      <c r="K91" s="152"/>
      <c r="L91" s="152"/>
      <c r="M91" s="152"/>
      <c r="P91" s="152"/>
      <c r="Q91" s="152"/>
      <c r="R91" s="152"/>
      <c r="S91" s="152"/>
      <c r="T91" s="152"/>
      <c r="U91" s="152"/>
      <c r="V91" s="152"/>
      <c r="W91" s="152"/>
      <c r="X91" s="152"/>
      <c r="Y91" s="152"/>
      <c r="Z91" s="152"/>
      <c r="AA91" s="152"/>
      <c r="AB91" s="152"/>
    </row>
    <row r="92" spans="1:38">
      <c r="A92" s="152"/>
      <c r="C92" s="5"/>
      <c r="D92" s="152"/>
      <c r="E92" s="152"/>
      <c r="F92" s="152"/>
      <c r="G92" s="965" t="s">
        <v>1410</v>
      </c>
      <c r="H92" s="965"/>
      <c r="I92" s="965"/>
      <c r="J92" s="965"/>
      <c r="K92" s="965"/>
      <c r="L92" s="965"/>
      <c r="M92" s="965"/>
      <c r="N92" s="965"/>
      <c r="O92" s="965"/>
      <c r="P92" s="965"/>
      <c r="Q92" s="965"/>
      <c r="R92" s="965"/>
      <c r="S92" s="965"/>
      <c r="T92" s="965"/>
      <c r="U92" s="965"/>
      <c r="V92" s="965"/>
      <c r="W92" s="965"/>
      <c r="X92" s="965"/>
      <c r="Y92" s="965"/>
      <c r="Z92" s="965"/>
      <c r="AA92" s="965"/>
      <c r="AB92" s="965"/>
      <c r="AC92" s="965"/>
      <c r="AD92" s="965"/>
      <c r="AE92" s="965"/>
      <c r="AF92" s="965"/>
      <c r="AG92" s="965"/>
      <c r="AH92" s="965"/>
      <c r="AI92" s="965"/>
      <c r="AJ92" s="965"/>
      <c r="AK92" s="965"/>
    </row>
    <row r="93" spans="1:38">
      <c r="A93" s="152"/>
      <c r="C93" s="5"/>
      <c r="D93" s="152"/>
      <c r="E93" s="152"/>
      <c r="G93" s="965"/>
      <c r="H93" s="965"/>
      <c r="I93" s="965"/>
      <c r="J93" s="965"/>
      <c r="K93" s="965"/>
      <c r="L93" s="965"/>
      <c r="M93" s="965"/>
      <c r="N93" s="965"/>
      <c r="O93" s="965"/>
      <c r="P93" s="965"/>
      <c r="Q93" s="965"/>
      <c r="R93" s="965"/>
      <c r="S93" s="965"/>
      <c r="T93" s="965"/>
      <c r="U93" s="965"/>
      <c r="V93" s="965"/>
      <c r="W93" s="965"/>
      <c r="X93" s="965"/>
      <c r="Y93" s="965"/>
      <c r="Z93" s="965"/>
      <c r="AA93" s="965"/>
      <c r="AB93" s="965"/>
      <c r="AC93" s="965"/>
      <c r="AD93" s="965"/>
      <c r="AE93" s="965"/>
      <c r="AF93" s="965"/>
      <c r="AG93" s="965"/>
      <c r="AH93" s="965"/>
      <c r="AI93" s="965"/>
      <c r="AJ93" s="965"/>
      <c r="AK93" s="965"/>
    </row>
    <row r="94" spans="1:38">
      <c r="A94" s="152"/>
      <c r="C94" s="5"/>
      <c r="D94" s="152"/>
      <c r="E94" s="152" t="s">
        <v>1003</v>
      </c>
      <c r="F94" s="337" t="s">
        <v>1004</v>
      </c>
      <c r="G94" s="337"/>
      <c r="L94" s="152"/>
      <c r="M94" s="152"/>
      <c r="P94" s="152"/>
      <c r="Q94" s="152"/>
      <c r="R94" s="152"/>
      <c r="S94" s="152"/>
      <c r="T94" s="152"/>
      <c r="U94" s="152"/>
      <c r="V94" s="152"/>
      <c r="W94" s="152"/>
      <c r="X94" s="152"/>
      <c r="Y94" s="152"/>
      <c r="Z94" s="152"/>
      <c r="AA94" s="152"/>
      <c r="AB94" s="152"/>
    </row>
    <row r="95" spans="1:38">
      <c r="A95" s="152"/>
      <c r="C95" s="5"/>
      <c r="D95" s="152"/>
      <c r="E95" s="152"/>
      <c r="G95" s="965" t="s">
        <v>1411</v>
      </c>
      <c r="H95" s="965"/>
      <c r="I95" s="965"/>
      <c r="J95" s="965"/>
      <c r="K95" s="965"/>
      <c r="L95" s="965"/>
      <c r="M95" s="965"/>
      <c r="N95" s="965"/>
      <c r="O95" s="965"/>
      <c r="P95" s="965"/>
      <c r="Q95" s="965"/>
      <c r="R95" s="965"/>
      <c r="S95" s="965"/>
      <c r="T95" s="965"/>
      <c r="U95" s="965"/>
      <c r="V95" s="965"/>
      <c r="W95" s="965"/>
      <c r="X95" s="965"/>
      <c r="Y95" s="965"/>
      <c r="Z95" s="965"/>
      <c r="AA95" s="965"/>
      <c r="AB95" s="965"/>
      <c r="AC95" s="965"/>
      <c r="AD95" s="965"/>
      <c r="AE95" s="965"/>
      <c r="AF95" s="965"/>
      <c r="AG95" s="965"/>
      <c r="AH95" s="965"/>
      <c r="AI95" s="965"/>
      <c r="AJ95" s="965"/>
      <c r="AK95" s="965"/>
    </row>
    <row r="96" spans="1:38">
      <c r="A96" s="152"/>
      <c r="C96" s="188"/>
      <c r="D96" s="187"/>
      <c r="E96" s="187"/>
      <c r="F96" s="2"/>
      <c r="G96" s="965"/>
      <c r="H96" s="965"/>
      <c r="I96" s="965"/>
      <c r="J96" s="965"/>
      <c r="K96" s="965"/>
      <c r="L96" s="965"/>
      <c r="M96" s="965"/>
      <c r="N96" s="965"/>
      <c r="O96" s="965"/>
      <c r="P96" s="965"/>
      <c r="Q96" s="965"/>
      <c r="R96" s="965"/>
      <c r="S96" s="965"/>
      <c r="T96" s="965"/>
      <c r="U96" s="965"/>
      <c r="V96" s="965"/>
      <c r="W96" s="965"/>
      <c r="X96" s="965"/>
      <c r="Y96" s="965"/>
      <c r="Z96" s="965"/>
      <c r="AA96" s="965"/>
      <c r="AB96" s="965"/>
      <c r="AC96" s="965"/>
      <c r="AD96" s="965"/>
      <c r="AE96" s="965"/>
      <c r="AF96" s="965"/>
      <c r="AG96" s="965"/>
      <c r="AH96" s="965"/>
      <c r="AI96" s="965"/>
      <c r="AJ96" s="965"/>
      <c r="AK96" s="965"/>
      <c r="AL96" s="2"/>
    </row>
    <row r="97" spans="1:38">
      <c r="A97" s="152"/>
      <c r="C97" s="188"/>
      <c r="D97" s="187"/>
      <c r="E97" s="187"/>
      <c r="F97" s="2"/>
      <c r="G97" s="965"/>
      <c r="H97" s="965"/>
      <c r="I97" s="965"/>
      <c r="J97" s="965"/>
      <c r="K97" s="965"/>
      <c r="L97" s="965"/>
      <c r="M97" s="965"/>
      <c r="N97" s="965"/>
      <c r="O97" s="965"/>
      <c r="P97" s="965"/>
      <c r="Q97" s="965"/>
      <c r="R97" s="965"/>
      <c r="S97" s="965"/>
      <c r="T97" s="965"/>
      <c r="U97" s="965"/>
      <c r="V97" s="965"/>
      <c r="W97" s="965"/>
      <c r="X97" s="965"/>
      <c r="Y97" s="965"/>
      <c r="Z97" s="965"/>
      <c r="AA97" s="965"/>
      <c r="AB97" s="965"/>
      <c r="AC97" s="965"/>
      <c r="AD97" s="965"/>
      <c r="AE97" s="965"/>
      <c r="AF97" s="965"/>
      <c r="AG97" s="965"/>
      <c r="AH97" s="965"/>
      <c r="AI97" s="965"/>
      <c r="AJ97" s="965"/>
      <c r="AK97" s="965"/>
      <c r="AL97" s="2"/>
    </row>
    <row r="98" spans="1:38">
      <c r="A98" s="152"/>
      <c r="C98" s="2"/>
      <c r="D98" s="508"/>
      <c r="E98" s="974" t="s">
        <v>1412</v>
      </c>
      <c r="F98" s="974"/>
      <c r="G98" s="974"/>
      <c r="H98" s="974"/>
      <c r="I98" s="974"/>
      <c r="J98" s="974"/>
      <c r="K98" s="974"/>
      <c r="L98" s="974"/>
      <c r="M98" s="974"/>
      <c r="N98" s="974"/>
      <c r="O98" s="974"/>
      <c r="P98" s="974"/>
      <c r="Q98" s="974"/>
      <c r="R98" s="974"/>
      <c r="S98" s="974"/>
      <c r="T98" s="974"/>
      <c r="U98" s="974"/>
      <c r="V98" s="974"/>
      <c r="W98" s="974"/>
      <c r="X98" s="974"/>
      <c r="Y98" s="974"/>
      <c r="Z98" s="974"/>
      <c r="AA98" s="974"/>
      <c r="AB98" s="974"/>
      <c r="AC98" s="974"/>
      <c r="AD98" s="974"/>
      <c r="AE98" s="974"/>
      <c r="AF98" s="974"/>
      <c r="AG98" s="974"/>
      <c r="AH98" s="974"/>
      <c r="AI98" s="974"/>
      <c r="AJ98" s="974"/>
      <c r="AK98" s="974"/>
      <c r="AL98" s="2"/>
    </row>
    <row r="99" spans="1:38">
      <c r="A99" s="152"/>
      <c r="D99" s="156"/>
      <c r="E99" s="974"/>
      <c r="F99" s="974"/>
      <c r="G99" s="974"/>
      <c r="H99" s="974"/>
      <c r="I99" s="974"/>
      <c r="J99" s="974"/>
      <c r="K99" s="974"/>
      <c r="L99" s="974"/>
      <c r="M99" s="974"/>
      <c r="N99" s="974"/>
      <c r="O99" s="974"/>
      <c r="P99" s="974"/>
      <c r="Q99" s="974"/>
      <c r="R99" s="974"/>
      <c r="S99" s="974"/>
      <c r="T99" s="974"/>
      <c r="U99" s="974"/>
      <c r="V99" s="974"/>
      <c r="W99" s="974"/>
      <c r="X99" s="974"/>
      <c r="Y99" s="974"/>
      <c r="Z99" s="974"/>
      <c r="AA99" s="974"/>
      <c r="AB99" s="974"/>
      <c r="AC99" s="974"/>
      <c r="AD99" s="974"/>
      <c r="AE99" s="974"/>
      <c r="AF99" s="974"/>
      <c r="AG99" s="974"/>
      <c r="AH99" s="974"/>
      <c r="AI99" s="974"/>
      <c r="AJ99" s="974"/>
      <c r="AK99" s="974"/>
    </row>
    <row r="100" spans="1:38">
      <c r="A100" s="152"/>
      <c r="B100" s="199"/>
      <c r="C100" s="156"/>
      <c r="D100" s="156"/>
      <c r="E100" s="199"/>
      <c r="F100" s="156"/>
      <c r="G100" s="156"/>
      <c r="H100" s="156"/>
      <c r="I100" s="5"/>
      <c r="J100" s="5"/>
      <c r="K100" s="5"/>
      <c r="L100" s="5"/>
      <c r="M100" s="5"/>
      <c r="N100" s="5"/>
      <c r="P100" s="152"/>
      <c r="Q100" s="152"/>
      <c r="R100" s="152"/>
      <c r="S100" s="152"/>
      <c r="T100" s="152"/>
      <c r="U100" s="152"/>
      <c r="V100" s="152"/>
      <c r="W100" s="152"/>
      <c r="X100" s="152"/>
      <c r="Y100" s="152"/>
      <c r="Z100" s="152"/>
      <c r="AA100" s="152"/>
      <c r="AB100" s="152"/>
    </row>
    <row r="101" spans="1:38">
      <c r="A101" s="8"/>
      <c r="B101" s="17" t="s">
        <v>364</v>
      </c>
      <c r="C101" s="17" t="s">
        <v>456</v>
      </c>
      <c r="D101" s="17"/>
      <c r="E101" s="17"/>
      <c r="F101" s="17"/>
      <c r="G101" s="17"/>
      <c r="H101" s="17"/>
      <c r="I101" s="17"/>
      <c r="J101" s="17"/>
      <c r="K101" s="17"/>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c r="AL101" s="8"/>
    </row>
    <row r="102" spans="1:38">
      <c r="B102" s="5"/>
      <c r="C102" s="5"/>
      <c r="D102" s="5"/>
      <c r="E102" s="5"/>
      <c r="F102" s="5"/>
      <c r="G102" s="5"/>
      <c r="H102" s="5"/>
      <c r="I102" s="5"/>
      <c r="J102" s="5"/>
      <c r="K102" s="5"/>
    </row>
    <row r="103" spans="1:38">
      <c r="A103" s="1"/>
      <c r="B103" s="202"/>
      <c r="C103" s="5" t="s">
        <v>465</v>
      </c>
      <c r="D103" s="9"/>
      <c r="E103" s="5"/>
      <c r="F103" s="5"/>
      <c r="G103" s="5" t="s">
        <v>1429</v>
      </c>
      <c r="H103" s="5"/>
      <c r="I103" s="202"/>
      <c r="J103" s="260"/>
      <c r="K103" s="202"/>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260"/>
    </row>
    <row r="104" spans="1:38">
      <c r="B104" s="5"/>
      <c r="C104" s="5"/>
      <c r="D104" s="5" t="s">
        <v>221</v>
      </c>
      <c r="E104" s="5" t="s">
        <v>1431</v>
      </c>
      <c r="F104" s="5"/>
      <c r="G104" s="5"/>
      <c r="H104" s="5"/>
      <c r="I104" s="5"/>
      <c r="J104" s="5"/>
      <c r="K104" s="5"/>
      <c r="L104" s="5"/>
      <c r="M104" s="5"/>
    </row>
    <row r="105" spans="1:38">
      <c r="B105" s="5"/>
      <c r="C105" s="5"/>
      <c r="E105" s="152" t="s">
        <v>119</v>
      </c>
      <c r="F105" s="155" t="s">
        <v>706</v>
      </c>
      <c r="G105" s="5"/>
      <c r="H105" s="5"/>
      <c r="I105" s="5"/>
      <c r="J105" s="5"/>
      <c r="K105" s="5"/>
    </row>
    <row r="106" spans="1:38">
      <c r="E106" s="187"/>
      <c r="F106" s="2" t="s">
        <v>708</v>
      </c>
      <c r="G106" s="2"/>
      <c r="H106" s="2"/>
      <c r="I106" s="2"/>
      <c r="J106" s="2"/>
      <c r="K106" s="2"/>
      <c r="L106" s="2"/>
      <c r="M106" s="2"/>
    </row>
    <row r="107" spans="1:38">
      <c r="E107" s="152"/>
      <c r="F107" t="s">
        <v>709</v>
      </c>
      <c r="G107" s="9"/>
    </row>
    <row r="108" spans="1:38">
      <c r="E108" s="152"/>
    </row>
    <row r="109" spans="1:38">
      <c r="E109" s="152" t="s">
        <v>120</v>
      </c>
      <c r="F109" s="155" t="s">
        <v>710</v>
      </c>
      <c r="G109" s="5"/>
      <c r="H109" s="5"/>
      <c r="I109" s="5"/>
      <c r="J109" s="5"/>
    </row>
    <row r="110" spans="1:38" s="1" customFormat="1">
      <c r="A110"/>
      <c r="B110"/>
      <c r="C110"/>
      <c r="D110"/>
      <c r="E110" s="152"/>
      <c r="F110" t="s">
        <v>711</v>
      </c>
      <c r="G110"/>
      <c r="H110"/>
      <c r="I110"/>
      <c r="J110"/>
      <c r="K110"/>
      <c r="L110"/>
      <c r="M110"/>
      <c r="N110"/>
      <c r="O110"/>
      <c r="P110"/>
      <c r="Q110"/>
      <c r="R110"/>
      <c r="S110"/>
      <c r="T110"/>
      <c r="U110"/>
      <c r="V110"/>
      <c r="W110"/>
      <c r="X110"/>
      <c r="Y110"/>
      <c r="Z110"/>
      <c r="AA110"/>
      <c r="AB110"/>
      <c r="AC110"/>
      <c r="AD110"/>
      <c r="AE110"/>
      <c r="AF110"/>
      <c r="AG110"/>
      <c r="AH110"/>
      <c r="AI110"/>
      <c r="AJ110"/>
      <c r="AK110"/>
      <c r="AL110"/>
    </row>
    <row r="111" spans="1:38">
      <c r="E111" s="152"/>
    </row>
    <row r="112" spans="1:38">
      <c r="E112" s="152" t="s">
        <v>126</v>
      </c>
      <c r="F112" s="155" t="s">
        <v>712</v>
      </c>
      <c r="G112" s="5"/>
      <c r="H112" s="5"/>
      <c r="I112" s="5"/>
      <c r="J112" s="5"/>
      <c r="K112" s="5"/>
      <c r="L112" s="5"/>
      <c r="M112" s="5"/>
      <c r="N112" s="5"/>
      <c r="O112" s="5"/>
      <c r="P112" s="5"/>
    </row>
    <row r="113" spans="1:38">
      <c r="E113" s="152"/>
      <c r="F113" s="152" t="s">
        <v>1028</v>
      </c>
    </row>
    <row r="114" spans="1:38" s="9" customFormat="1" ht="12.75" customHeight="1">
      <c r="A114"/>
      <c r="B114"/>
      <c r="C114"/>
      <c r="D114"/>
      <c r="E114"/>
      <c r="F114" s="152" t="s">
        <v>1060</v>
      </c>
      <c r="G114"/>
      <c r="H114"/>
      <c r="I114"/>
      <c r="J114"/>
      <c r="K114"/>
      <c r="L114"/>
      <c r="M114"/>
      <c r="N114"/>
      <c r="O114"/>
      <c r="P114"/>
      <c r="Q114"/>
      <c r="R114"/>
      <c r="S114"/>
      <c r="T114"/>
      <c r="U114"/>
      <c r="V114"/>
      <c r="W114"/>
      <c r="X114"/>
      <c r="Y114"/>
      <c r="Z114"/>
      <c r="AA114"/>
      <c r="AB114"/>
      <c r="AC114"/>
      <c r="AD114"/>
      <c r="AE114"/>
      <c r="AF114"/>
      <c r="AG114"/>
      <c r="AH114"/>
      <c r="AI114"/>
      <c r="AJ114"/>
      <c r="AK114"/>
      <c r="AL114"/>
    </row>
    <row r="115" spans="1:38"/>
    <row r="116" spans="1:38">
      <c r="E116" t="s">
        <v>632</v>
      </c>
      <c r="F116" s="155" t="s">
        <v>1029</v>
      </c>
    </row>
    <row r="117" spans="1:38">
      <c r="F117" s="152" t="s">
        <v>1162</v>
      </c>
      <c r="G117" s="152"/>
    </row>
    <row r="118" spans="1:38">
      <c r="F118" s="156" t="s">
        <v>1430</v>
      </c>
      <c r="G118" s="156"/>
    </row>
    <row r="119" spans="1:38">
      <c r="G119" s="156"/>
    </row>
    <row r="120" spans="1:38">
      <c r="E120" s="152" t="s">
        <v>842</v>
      </c>
      <c r="F120" s="155" t="s">
        <v>410</v>
      </c>
    </row>
    <row r="121" spans="1:38">
      <c r="E121" s="152"/>
      <c r="F121" s="152" t="s">
        <v>1153</v>
      </c>
    </row>
    <row r="122" spans="1:38">
      <c r="B122" s="5"/>
      <c r="C122" s="5"/>
      <c r="F122" s="5"/>
    </row>
    <row r="123" spans="1:38">
      <c r="B123" s="5"/>
      <c r="C123" s="5" t="s">
        <v>466</v>
      </c>
      <c r="G123" s="5" t="s">
        <v>411</v>
      </c>
    </row>
    <row r="124" spans="1:38">
      <c r="B124" s="5"/>
      <c r="C124" s="5"/>
      <c r="D124" s="5" t="s">
        <v>221</v>
      </c>
      <c r="E124" s="157" t="s">
        <v>342</v>
      </c>
      <c r="F124" s="5"/>
      <c r="G124" s="5"/>
      <c r="H124" s="5"/>
      <c r="I124" s="5"/>
      <c r="J124" s="5"/>
    </row>
    <row r="125" spans="1:38">
      <c r="B125" s="5"/>
      <c r="C125" s="5"/>
      <c r="E125" s="152" t="s">
        <v>1030</v>
      </c>
      <c r="F125" s="152"/>
    </row>
    <row r="126" spans="1:38"/>
    <row r="127" spans="1:38">
      <c r="D127" s="5" t="s">
        <v>365</v>
      </c>
      <c r="E127" s="5" t="s">
        <v>628</v>
      </c>
    </row>
    <row r="128" spans="1:38">
      <c r="E128" s="152" t="s">
        <v>1030</v>
      </c>
      <c r="F128" s="152"/>
    </row>
    <row r="129" spans="4:37"/>
    <row r="130" spans="4:37">
      <c r="D130" s="5" t="s">
        <v>625</v>
      </c>
      <c r="E130" s="5" t="s">
        <v>786</v>
      </c>
      <c r="G130" s="5"/>
      <c r="H130" s="5"/>
      <c r="I130" s="5"/>
      <c r="J130" s="5"/>
      <c r="K130" s="5"/>
      <c r="L130" s="5"/>
      <c r="M130" s="5"/>
      <c r="N130" s="5"/>
    </row>
    <row r="131" spans="4:37" s="741" customFormat="1">
      <c r="D131" s="5"/>
      <c r="E131" s="924" t="s">
        <v>1546</v>
      </c>
      <c r="G131" s="5"/>
      <c r="H131" s="5"/>
      <c r="I131" s="5"/>
      <c r="J131" s="5"/>
      <c r="K131" s="5"/>
      <c r="L131" s="5"/>
      <c r="M131" s="5"/>
      <c r="N131" s="5"/>
    </row>
    <row r="132" spans="4:37" ht="12.75" customHeight="1">
      <c r="E132" s="924" t="s">
        <v>1544</v>
      </c>
      <c r="F132" s="770"/>
      <c r="G132" s="770"/>
      <c r="H132" s="770"/>
      <c r="I132" s="770"/>
      <c r="J132" s="770"/>
      <c r="K132" s="770"/>
      <c r="L132" s="770"/>
      <c r="M132" s="770"/>
      <c r="N132" s="770"/>
      <c r="O132" s="770"/>
      <c r="P132" s="770"/>
      <c r="Q132" s="770"/>
      <c r="R132" s="770"/>
      <c r="S132" s="770"/>
      <c r="T132" s="770"/>
      <c r="U132" s="770"/>
      <c r="V132" s="770"/>
      <c r="W132" s="770"/>
      <c r="X132" s="770"/>
      <c r="Y132" s="770"/>
      <c r="Z132" s="770"/>
      <c r="AA132" s="770"/>
      <c r="AB132" s="770"/>
      <c r="AC132" s="770"/>
      <c r="AD132" s="770"/>
      <c r="AE132" s="770"/>
      <c r="AF132" s="770"/>
      <c r="AG132" s="770"/>
      <c r="AH132" s="770"/>
      <c r="AI132" s="770"/>
      <c r="AJ132" s="770"/>
      <c r="AK132" s="770"/>
    </row>
    <row r="133" spans="4:37" s="741" customFormat="1">
      <c r="E133" s="924" t="s">
        <v>1545</v>
      </c>
      <c r="F133" s="770"/>
      <c r="G133" s="770"/>
      <c r="H133" s="770"/>
      <c r="I133" s="770"/>
      <c r="J133" s="770"/>
      <c r="K133" s="770"/>
      <c r="L133" s="770"/>
      <c r="M133" s="770"/>
      <c r="N133" s="770"/>
      <c r="O133" s="770"/>
      <c r="P133" s="770"/>
      <c r="Q133" s="770"/>
      <c r="R133" s="770"/>
      <c r="S133" s="770"/>
      <c r="T133" s="770"/>
      <c r="U133" s="770"/>
      <c r="V133" s="770"/>
      <c r="W133" s="770"/>
      <c r="X133" s="770"/>
      <c r="Y133" s="770"/>
      <c r="Z133" s="770"/>
      <c r="AA133" s="770"/>
      <c r="AB133" s="770"/>
      <c r="AC133" s="770"/>
      <c r="AD133" s="770"/>
      <c r="AE133" s="770"/>
      <c r="AF133" s="770"/>
      <c r="AG133" s="770"/>
      <c r="AH133" s="770"/>
      <c r="AI133" s="770"/>
      <c r="AJ133" s="770"/>
      <c r="AK133" s="770"/>
    </row>
    <row r="134" spans="4:37">
      <c r="F134" s="152"/>
    </row>
    <row r="135" spans="4:37">
      <c r="D135" s="5" t="s">
        <v>561</v>
      </c>
      <c r="E135" s="5" t="s">
        <v>564</v>
      </c>
      <c r="F135" s="5"/>
    </row>
    <row r="136" spans="4:37">
      <c r="E136" s="923" t="s">
        <v>1472</v>
      </c>
      <c r="F136" s="152"/>
    </row>
    <row r="137" spans="4:37">
      <c r="F137" s="152"/>
    </row>
    <row r="138" spans="4:37">
      <c r="D138" s="5" t="s">
        <v>324</v>
      </c>
      <c r="E138" s="5" t="s">
        <v>1008</v>
      </c>
      <c r="F138" s="5"/>
      <c r="G138" s="5"/>
      <c r="H138" s="5"/>
    </row>
    <row r="139" spans="4:37">
      <c r="E139" t="s">
        <v>119</v>
      </c>
      <c r="F139" t="s">
        <v>57</v>
      </c>
    </row>
    <row r="140" spans="4:37">
      <c r="E140" t="s">
        <v>120</v>
      </c>
      <c r="F140" t="s">
        <v>513</v>
      </c>
    </row>
    <row r="141" spans="4:37"/>
    <row r="142" spans="4:37">
      <c r="D142" s="5" t="s">
        <v>464</v>
      </c>
      <c r="E142" s="5" t="s">
        <v>1032</v>
      </c>
    </row>
    <row r="143" spans="4:37">
      <c r="E143" s="337" t="s">
        <v>1033</v>
      </c>
      <c r="F143" s="337"/>
    </row>
    <row r="144" spans="4:37"/>
    <row r="145" spans="3:7">
      <c r="C145" s="5" t="s">
        <v>6</v>
      </c>
      <c r="G145" s="5" t="s">
        <v>412</v>
      </c>
    </row>
    <row r="146" spans="3:7">
      <c r="D146" s="188" t="s">
        <v>221</v>
      </c>
      <c r="E146" s="188" t="s">
        <v>142</v>
      </c>
    </row>
    <row r="147" spans="3:7">
      <c r="D147" s="2"/>
      <c r="E147" t="s">
        <v>879</v>
      </c>
    </row>
    <row r="148" spans="3:7">
      <c r="D148" s="2"/>
      <c r="E148" s="2"/>
    </row>
    <row r="149" spans="3:7">
      <c r="D149" s="188" t="s">
        <v>365</v>
      </c>
      <c r="E149" s="188" t="s">
        <v>571</v>
      </c>
      <c r="F149" s="5"/>
    </row>
    <row r="150" spans="3:7">
      <c r="D150" s="2"/>
      <c r="E150" s="152" t="s">
        <v>1034</v>
      </c>
      <c r="F150" s="152"/>
    </row>
    <row r="151" spans="3:7">
      <c r="D151" s="2"/>
      <c r="E151" s="2"/>
    </row>
    <row r="152" spans="3:7">
      <c r="D152" s="188" t="s">
        <v>625</v>
      </c>
      <c r="E152" s="188" t="s">
        <v>602</v>
      </c>
    </row>
    <row r="153" spans="3:7">
      <c r="D153" s="2"/>
      <c r="E153" s="152" t="s">
        <v>1035</v>
      </c>
    </row>
    <row r="154" spans="3:7">
      <c r="D154" s="2"/>
      <c r="E154" s="152" t="s">
        <v>1031</v>
      </c>
      <c r="G154" s="152"/>
    </row>
    <row r="155" spans="3:7">
      <c r="D155" s="2"/>
      <c r="E155" s="2"/>
    </row>
    <row r="156" spans="3:7">
      <c r="D156" s="188" t="s">
        <v>561</v>
      </c>
      <c r="E156" s="50" t="s">
        <v>580</v>
      </c>
    </row>
    <row r="157" spans="3:7">
      <c r="D157" s="2"/>
      <c r="E157" s="2" t="s">
        <v>119</v>
      </c>
      <c r="F157" s="152" t="s">
        <v>1036</v>
      </c>
    </row>
    <row r="158" spans="3:7">
      <c r="D158" s="2"/>
      <c r="E158" s="187" t="s">
        <v>120</v>
      </c>
      <c r="F158" s="152" t="s">
        <v>1037</v>
      </c>
    </row>
    <row r="159" spans="3:7">
      <c r="D159" s="2"/>
      <c r="E159" s="187" t="s">
        <v>126</v>
      </c>
      <c r="F159" t="s">
        <v>787</v>
      </c>
    </row>
    <row r="160" spans="3:7">
      <c r="D160" s="2"/>
      <c r="E160" s="2"/>
    </row>
    <row r="161" spans="3:20">
      <c r="D161" s="188" t="s">
        <v>324</v>
      </c>
      <c r="E161" s="188" t="s">
        <v>413</v>
      </c>
    </row>
    <row r="162" spans="3:20">
      <c r="D162" s="2"/>
      <c r="E162" s="152" t="s">
        <v>1038</v>
      </c>
      <c r="F162" s="152"/>
    </row>
    <row r="163" spans="3:20">
      <c r="D163" s="2"/>
      <c r="E163" s="2"/>
    </row>
    <row r="164" spans="3:20">
      <c r="D164" s="188" t="s">
        <v>464</v>
      </c>
      <c r="E164" s="188" t="s">
        <v>185</v>
      </c>
    </row>
    <row r="165" spans="3:20">
      <c r="D165" s="2"/>
      <c r="E165" s="152" t="s">
        <v>1040</v>
      </c>
    </row>
    <row r="166" spans="3:20">
      <c r="D166" s="2"/>
      <c r="E166" s="152" t="s">
        <v>1039</v>
      </c>
    </row>
    <row r="167" spans="3:20">
      <c r="D167" s="2"/>
      <c r="E167" s="2"/>
    </row>
    <row r="168" spans="3:20">
      <c r="D168" s="188" t="s">
        <v>606</v>
      </c>
      <c r="E168" s="188" t="s">
        <v>673</v>
      </c>
    </row>
    <row r="169" spans="3:20">
      <c r="D169" s="2"/>
      <c r="E169" s="2" t="s">
        <v>119</v>
      </c>
      <c r="F169" t="s">
        <v>788</v>
      </c>
    </row>
    <row r="170" spans="3:20">
      <c r="E170" s="2" t="s">
        <v>120</v>
      </c>
      <c r="F170" t="s">
        <v>316</v>
      </c>
    </row>
    <row r="171" spans="3:20">
      <c r="F171" s="152"/>
    </row>
    <row r="172" spans="3:20">
      <c r="C172" s="5" t="s">
        <v>7</v>
      </c>
      <c r="E172" s="152"/>
      <c r="G172" s="5" t="s">
        <v>414</v>
      </c>
    </row>
    <row r="173" spans="3:20">
      <c r="E173" s="152" t="s">
        <v>960</v>
      </c>
      <c r="F173" s="152"/>
      <c r="I173" s="152"/>
      <c r="J173" s="152"/>
      <c r="K173" s="152"/>
      <c r="L173" s="152"/>
      <c r="M173" s="152"/>
      <c r="N173" s="152"/>
      <c r="O173" s="152"/>
      <c r="P173" s="152"/>
      <c r="Q173" s="152"/>
      <c r="R173" s="152"/>
      <c r="S173" s="152"/>
      <c r="T173" s="152"/>
    </row>
    <row r="174" spans="3:20">
      <c r="F174" s="152"/>
      <c r="H174" s="152"/>
      <c r="I174" s="152"/>
      <c r="J174" s="152"/>
      <c r="K174" s="152"/>
      <c r="L174" s="152"/>
      <c r="M174" s="152"/>
      <c r="N174" s="152"/>
      <c r="O174" s="152"/>
      <c r="P174" s="152"/>
      <c r="Q174" s="152"/>
      <c r="R174" s="152"/>
      <c r="S174" s="152"/>
      <c r="T174" s="152"/>
    </row>
    <row r="175" spans="3:20">
      <c r="C175" s="5" t="s">
        <v>8</v>
      </c>
      <c r="D175" s="5"/>
      <c r="F175" s="152"/>
      <c r="G175" s="5" t="s">
        <v>628</v>
      </c>
    </row>
    <row r="176" spans="3:20">
      <c r="D176" s="5" t="s">
        <v>221</v>
      </c>
      <c r="E176" s="5" t="s">
        <v>317</v>
      </c>
      <c r="G176" s="152"/>
      <c r="H176" s="152"/>
      <c r="I176" s="152"/>
      <c r="J176" s="152"/>
      <c r="K176" s="152"/>
      <c r="L176" s="152"/>
      <c r="M176" s="152"/>
      <c r="N176" s="152"/>
    </row>
    <row r="177" spans="2:19">
      <c r="E177" t="s">
        <v>119</v>
      </c>
      <c r="F177" s="152" t="s">
        <v>1041</v>
      </c>
    </row>
    <row r="178" spans="2:19">
      <c r="F178" s="192" t="s">
        <v>1381</v>
      </c>
      <c r="I178" s="192"/>
    </row>
    <row r="179" spans="2:19">
      <c r="I179" s="192"/>
    </row>
    <row r="180" spans="2:19">
      <c r="B180" s="152"/>
      <c r="C180" s="152"/>
      <c r="E180" t="s">
        <v>120</v>
      </c>
      <c r="F180" s="6" t="s">
        <v>961</v>
      </c>
      <c r="H180" s="152"/>
    </row>
    <row r="181" spans="2:19">
      <c r="B181" s="152"/>
      <c r="C181" s="152"/>
      <c r="F181" t="s">
        <v>707</v>
      </c>
      <c r="G181" t="s">
        <v>770</v>
      </c>
      <c r="H181" s="152"/>
      <c r="O181" s="152"/>
      <c r="P181" s="152"/>
      <c r="Q181" s="152"/>
      <c r="R181" s="152"/>
      <c r="S181" s="152"/>
    </row>
    <row r="182" spans="2:19">
      <c r="B182" s="152"/>
      <c r="C182" s="152"/>
      <c r="H182" s="152"/>
      <c r="O182" s="152"/>
      <c r="P182" s="152"/>
      <c r="Q182" s="152"/>
      <c r="R182" s="152"/>
      <c r="S182" s="152"/>
    </row>
    <row r="183" spans="2:19">
      <c r="D183" s="5" t="s">
        <v>365</v>
      </c>
      <c r="E183" s="50" t="s">
        <v>1154</v>
      </c>
    </row>
    <row r="184" spans="2:19">
      <c r="B184" s="152"/>
      <c r="C184" s="152"/>
      <c r="E184" s="152" t="s">
        <v>771</v>
      </c>
      <c r="F184" s="152"/>
      <c r="I184" s="152"/>
    </row>
    <row r="185" spans="2:19">
      <c r="B185" s="152"/>
      <c r="C185" s="152"/>
      <c r="E185" s="152" t="s">
        <v>1152</v>
      </c>
      <c r="F185" s="192"/>
      <c r="G185" s="152"/>
      <c r="I185" s="192"/>
    </row>
    <row r="186" spans="2:19">
      <c r="B186" s="152"/>
      <c r="C186" s="152"/>
      <c r="F186" s="192"/>
      <c r="G186" s="152"/>
      <c r="I186" s="192"/>
    </row>
    <row r="187" spans="2:19">
      <c r="B187" s="152"/>
      <c r="C187" s="152"/>
      <c r="D187" s="5" t="s">
        <v>625</v>
      </c>
      <c r="E187" s="5" t="s">
        <v>3</v>
      </c>
      <c r="F187" s="192"/>
      <c r="G187" s="152"/>
      <c r="I187" s="192"/>
    </row>
    <row r="188" spans="2:19">
      <c r="B188" s="152"/>
      <c r="C188" s="152"/>
      <c r="D188" s="5"/>
      <c r="E188" s="152" t="s">
        <v>318</v>
      </c>
      <c r="F188" s="152"/>
      <c r="G188" s="152"/>
      <c r="I188" s="192"/>
    </row>
    <row r="189" spans="2:19">
      <c r="B189" s="152"/>
      <c r="C189" s="152"/>
      <c r="F189" s="192"/>
      <c r="G189" s="152"/>
      <c r="I189" s="192"/>
    </row>
    <row r="190" spans="2:19">
      <c r="D190" s="5" t="s">
        <v>561</v>
      </c>
      <c r="E190" s="5" t="s">
        <v>118</v>
      </c>
    </row>
    <row r="191" spans="2:19">
      <c r="B191" s="152"/>
      <c r="C191" s="5"/>
      <c r="E191" t="s">
        <v>119</v>
      </c>
      <c r="F191" s="152" t="s">
        <v>1163</v>
      </c>
      <c r="G191" s="152"/>
      <c r="H191" s="152"/>
      <c r="I191" s="152"/>
    </row>
    <row r="192" spans="2:19">
      <c r="B192" s="152"/>
      <c r="C192" s="5"/>
      <c r="F192" s="152" t="s">
        <v>707</v>
      </c>
      <c r="G192" s="6" t="s">
        <v>1464</v>
      </c>
    </row>
    <row r="193" spans="2:37">
      <c r="B193" s="152"/>
      <c r="C193" s="152"/>
      <c r="F193" s="152" t="s">
        <v>372</v>
      </c>
      <c r="G193" s="158" t="s">
        <v>1465</v>
      </c>
      <c r="I193" s="152"/>
      <c r="J193" s="152"/>
      <c r="M193" s="152"/>
      <c r="N193" s="152"/>
      <c r="O193" s="152"/>
      <c r="P193" s="152"/>
      <c r="Q193" s="152"/>
      <c r="R193" s="152"/>
      <c r="S193" s="152"/>
    </row>
    <row r="194" spans="2:37">
      <c r="B194" s="152"/>
      <c r="C194" s="152"/>
      <c r="F194" s="152" t="s">
        <v>373</v>
      </c>
      <c r="G194" s="152" t="s">
        <v>1042</v>
      </c>
      <c r="I194" s="152"/>
      <c r="J194" s="152"/>
      <c r="M194" s="152"/>
      <c r="N194" s="152"/>
      <c r="O194" s="152"/>
      <c r="P194" s="152"/>
      <c r="Q194" s="152"/>
      <c r="R194" s="152"/>
      <c r="S194" s="152"/>
    </row>
    <row r="195" spans="2:37">
      <c r="B195" s="152"/>
      <c r="C195" s="152"/>
      <c r="F195" s="152"/>
      <c r="G195" s="152"/>
      <c r="I195" s="152"/>
      <c r="J195" s="152"/>
      <c r="M195" s="152"/>
      <c r="N195" s="152"/>
      <c r="O195" s="152"/>
      <c r="P195" s="152"/>
      <c r="Q195" s="152"/>
      <c r="R195" s="152"/>
      <c r="S195" s="152"/>
    </row>
    <row r="196" spans="2:37">
      <c r="B196" s="152"/>
      <c r="C196" s="152"/>
      <c r="D196" s="5" t="s">
        <v>324</v>
      </c>
      <c r="E196" s="5" t="s">
        <v>121</v>
      </c>
      <c r="G196" s="152"/>
      <c r="H196" s="152"/>
      <c r="I196" s="152"/>
      <c r="J196" s="152"/>
      <c r="M196" s="152"/>
      <c r="N196" s="152"/>
      <c r="O196" s="152"/>
      <c r="P196" s="152"/>
      <c r="Q196" s="152"/>
      <c r="R196" s="152"/>
      <c r="S196" s="152"/>
    </row>
    <row r="197" spans="2:37">
      <c r="B197" s="152"/>
      <c r="C197" s="152"/>
      <c r="D197" s="152"/>
      <c r="E197" s="152" t="s">
        <v>1043</v>
      </c>
      <c r="F197" s="152"/>
      <c r="G197" s="152"/>
      <c r="H197" s="152"/>
      <c r="I197" s="152"/>
      <c r="J197" s="152"/>
      <c r="M197" s="152"/>
      <c r="N197" s="152"/>
      <c r="O197" s="152"/>
      <c r="P197" s="152"/>
      <c r="Q197" s="152"/>
      <c r="R197" s="152"/>
      <c r="S197" s="152"/>
    </row>
    <row r="198" spans="2:37">
      <c r="B198" s="152"/>
      <c r="C198" s="152"/>
      <c r="D198" s="152"/>
      <c r="F198" s="152"/>
      <c r="G198" s="152"/>
      <c r="H198" s="152"/>
      <c r="I198" s="152"/>
      <c r="J198" s="152"/>
      <c r="M198" s="152"/>
      <c r="N198" s="152"/>
      <c r="O198" s="152"/>
      <c r="P198" s="152"/>
      <c r="Q198" s="152"/>
      <c r="R198" s="152"/>
      <c r="S198" s="152"/>
    </row>
    <row r="199" spans="2:37">
      <c r="B199" s="152"/>
      <c r="C199" s="152"/>
      <c r="D199" s="5" t="s">
        <v>464</v>
      </c>
      <c r="E199" s="5" t="s">
        <v>127</v>
      </c>
      <c r="G199" s="152"/>
      <c r="H199" s="152"/>
      <c r="I199" s="152"/>
      <c r="J199" s="152"/>
      <c r="M199" s="152"/>
      <c r="N199" s="152"/>
      <c r="O199" s="152"/>
      <c r="P199" s="152"/>
      <c r="Q199" s="152"/>
      <c r="R199" s="152"/>
      <c r="S199" s="152"/>
    </row>
    <row r="200" spans="2:37">
      <c r="B200" s="152"/>
      <c r="C200" s="152"/>
      <c r="D200" s="5"/>
      <c r="E200" s="152" t="s">
        <v>119</v>
      </c>
      <c r="F200" s="152" t="s">
        <v>1044</v>
      </c>
      <c r="M200" s="152"/>
      <c r="N200" s="152"/>
      <c r="O200" s="152"/>
      <c r="P200" s="152"/>
      <c r="Q200" s="152"/>
      <c r="R200" s="152"/>
      <c r="S200" s="152"/>
    </row>
    <row r="201" spans="2:37">
      <c r="B201" s="152"/>
      <c r="C201" s="152"/>
      <c r="D201" s="5"/>
      <c r="E201" s="152" t="s">
        <v>120</v>
      </c>
      <c r="F201" s="152" t="s">
        <v>1164</v>
      </c>
      <c r="I201" s="152"/>
      <c r="J201" s="152"/>
      <c r="M201" s="152"/>
      <c r="N201" s="152"/>
      <c r="O201" s="152"/>
      <c r="P201" s="152"/>
      <c r="Q201" s="152"/>
      <c r="R201" s="152"/>
      <c r="S201" s="152"/>
      <c r="T201" s="152"/>
      <c r="U201" s="152"/>
      <c r="V201" s="152"/>
      <c r="W201" s="152"/>
      <c r="X201" s="152"/>
      <c r="Y201" s="152"/>
      <c r="Z201" s="152"/>
      <c r="AA201" s="152"/>
      <c r="AB201" s="152"/>
      <c r="AC201" s="152"/>
      <c r="AD201" s="152"/>
      <c r="AE201" s="152"/>
      <c r="AF201" s="152"/>
      <c r="AG201" s="152"/>
    </row>
    <row r="202" spans="2:37">
      <c r="B202" s="152"/>
      <c r="C202" s="152"/>
      <c r="D202" s="5"/>
      <c r="E202" s="152" t="s">
        <v>126</v>
      </c>
      <c r="F202" s="152" t="s">
        <v>772</v>
      </c>
      <c r="I202" s="152"/>
      <c r="J202" s="152"/>
      <c r="M202" s="152"/>
      <c r="N202" s="152"/>
      <c r="O202" s="152"/>
      <c r="P202" s="152"/>
      <c r="Q202" s="152"/>
      <c r="R202" s="152"/>
      <c r="S202" s="152"/>
      <c r="T202" s="152"/>
      <c r="U202" s="152"/>
      <c r="V202" s="152"/>
      <c r="W202" s="152"/>
      <c r="X202" s="152"/>
      <c r="Y202" s="152"/>
      <c r="Z202" s="152"/>
      <c r="AA202" s="152"/>
      <c r="AB202" s="152"/>
      <c r="AC202" s="152"/>
      <c r="AD202" s="152"/>
      <c r="AE202" s="152"/>
      <c r="AF202" s="152"/>
      <c r="AG202" s="152"/>
    </row>
    <row r="203" spans="2:37">
      <c r="B203" s="152"/>
      <c r="C203" s="152"/>
      <c r="F203" s="152" t="s">
        <v>707</v>
      </c>
      <c r="G203" s="152" t="s">
        <v>1045</v>
      </c>
      <c r="I203" s="152"/>
      <c r="J203" s="152"/>
      <c r="M203" s="152"/>
      <c r="N203" s="152"/>
      <c r="O203" s="152"/>
      <c r="P203" s="152"/>
      <c r="Q203" s="152"/>
      <c r="R203" s="152"/>
      <c r="S203" s="152"/>
      <c r="T203" s="152"/>
      <c r="U203" s="152"/>
      <c r="V203" s="152"/>
      <c r="W203" s="152"/>
      <c r="X203" s="152"/>
      <c r="Y203" s="152"/>
    </row>
    <row r="204" spans="2:37">
      <c r="B204" s="152"/>
      <c r="C204" s="152"/>
      <c r="D204" s="5"/>
      <c r="E204" s="152" t="s">
        <v>632</v>
      </c>
      <c r="F204" s="152" t="s">
        <v>1046</v>
      </c>
      <c r="M204" s="152"/>
      <c r="N204" s="152"/>
      <c r="O204" s="152"/>
      <c r="P204" s="152"/>
      <c r="Q204" s="152"/>
      <c r="R204" s="152"/>
      <c r="S204" s="152"/>
    </row>
    <row r="205" spans="2:37">
      <c r="B205" s="152"/>
      <c r="C205" s="152"/>
      <c r="D205" s="5"/>
      <c r="F205" t="s">
        <v>707</v>
      </c>
      <c r="G205" s="965" t="s">
        <v>1413</v>
      </c>
      <c r="H205" s="965"/>
      <c r="I205" s="965"/>
      <c r="J205" s="965"/>
      <c r="K205" s="965"/>
      <c r="L205" s="965"/>
      <c r="M205" s="965"/>
      <c r="N205" s="965"/>
      <c r="O205" s="965"/>
      <c r="P205" s="965"/>
      <c r="Q205" s="965"/>
      <c r="R205" s="965"/>
      <c r="S205" s="965"/>
      <c r="T205" s="965"/>
      <c r="U205" s="965"/>
      <c r="V205" s="965"/>
      <c r="W205" s="965"/>
      <c r="X205" s="965"/>
      <c r="Y205" s="965"/>
      <c r="Z205" s="965"/>
      <c r="AA205" s="965"/>
      <c r="AB205" s="965"/>
      <c r="AC205" s="965"/>
      <c r="AD205" s="965"/>
      <c r="AE205" s="965"/>
      <c r="AF205" s="965"/>
      <c r="AG205" s="965"/>
      <c r="AH205" s="965"/>
      <c r="AI205" s="965"/>
      <c r="AJ205" s="965"/>
      <c r="AK205" s="965"/>
    </row>
    <row r="206" spans="2:37">
      <c r="B206" s="152"/>
      <c r="C206" s="152"/>
      <c r="D206" s="5"/>
      <c r="G206" s="965"/>
      <c r="H206" s="965"/>
      <c r="I206" s="965"/>
      <c r="J206" s="965"/>
      <c r="K206" s="965"/>
      <c r="L206" s="965"/>
      <c r="M206" s="965"/>
      <c r="N206" s="965"/>
      <c r="O206" s="965"/>
      <c r="P206" s="965"/>
      <c r="Q206" s="965"/>
      <c r="R206" s="965"/>
      <c r="S206" s="965"/>
      <c r="T206" s="965"/>
      <c r="U206" s="965"/>
      <c r="V206" s="965"/>
      <c r="W206" s="965"/>
      <c r="X206" s="965"/>
      <c r="Y206" s="965"/>
      <c r="Z206" s="965"/>
      <c r="AA206" s="965"/>
      <c r="AB206" s="965"/>
      <c r="AC206" s="965"/>
      <c r="AD206" s="965"/>
      <c r="AE206" s="965"/>
      <c r="AF206" s="965"/>
      <c r="AG206" s="965"/>
      <c r="AH206" s="965"/>
      <c r="AI206" s="965"/>
      <c r="AJ206" s="965"/>
      <c r="AK206" s="965"/>
    </row>
    <row r="207" spans="2:37">
      <c r="B207" s="152"/>
      <c r="C207" s="152"/>
      <c r="D207" s="5"/>
      <c r="M207" s="152"/>
      <c r="N207" s="152"/>
      <c r="O207" s="152"/>
      <c r="P207" s="152"/>
      <c r="Q207" s="152"/>
      <c r="R207" s="152"/>
      <c r="S207" s="152"/>
    </row>
    <row r="208" spans="2:37">
      <c r="B208" s="152"/>
      <c r="C208" s="152"/>
      <c r="D208" s="5" t="s">
        <v>606</v>
      </c>
      <c r="E208" s="5" t="s">
        <v>843</v>
      </c>
      <c r="G208" s="152"/>
      <c r="H208" s="152"/>
      <c r="I208" s="152"/>
      <c r="J208" s="152"/>
      <c r="M208" s="152"/>
      <c r="N208" s="152"/>
      <c r="O208" s="152"/>
      <c r="P208" s="152"/>
      <c r="Q208" s="152"/>
      <c r="R208" s="152"/>
      <c r="S208" s="152"/>
      <c r="T208" s="152"/>
      <c r="U208" s="152"/>
      <c r="V208" s="152"/>
      <c r="W208" s="152"/>
    </row>
    <row r="209" spans="1:38">
      <c r="B209" s="152"/>
      <c r="C209" s="152"/>
      <c r="E209" s="152" t="s">
        <v>773</v>
      </c>
      <c r="F209" s="152"/>
      <c r="I209" s="152"/>
      <c r="J209" s="152"/>
      <c r="M209" s="152"/>
      <c r="N209" s="152"/>
      <c r="O209" s="152"/>
      <c r="P209" s="152"/>
      <c r="Q209" s="152"/>
      <c r="R209" s="152"/>
      <c r="S209" s="152"/>
      <c r="T209" s="152"/>
      <c r="U209" s="152"/>
      <c r="V209" s="152"/>
      <c r="W209" s="152"/>
    </row>
    <row r="210" spans="1:38">
      <c r="B210" s="152"/>
      <c r="C210" s="152"/>
      <c r="F210" s="152"/>
      <c r="G210" s="152"/>
      <c r="I210" s="152"/>
      <c r="J210" s="152"/>
      <c r="M210" s="152"/>
      <c r="N210" s="152"/>
      <c r="O210" s="152"/>
      <c r="P210" s="152"/>
      <c r="Q210" s="152"/>
      <c r="R210" s="152"/>
      <c r="S210" s="152"/>
      <c r="T210" s="152"/>
      <c r="U210" s="152"/>
      <c r="V210" s="152"/>
      <c r="W210" s="152"/>
    </row>
    <row r="211" spans="1:38">
      <c r="B211" s="152"/>
      <c r="C211" s="152"/>
      <c r="D211" s="5" t="s">
        <v>604</v>
      </c>
      <c r="E211" s="5" t="s">
        <v>263</v>
      </c>
      <c r="F211" s="152"/>
      <c r="G211" s="152"/>
      <c r="I211" s="152"/>
      <c r="J211" s="152"/>
      <c r="M211" s="152"/>
      <c r="N211" s="152"/>
      <c r="O211" s="152"/>
      <c r="P211" s="152"/>
      <c r="Q211" s="152"/>
      <c r="R211" s="152"/>
      <c r="S211" s="152"/>
      <c r="T211" s="152"/>
      <c r="U211" s="152"/>
      <c r="V211" s="152"/>
      <c r="W211" s="152"/>
    </row>
    <row r="212" spans="1:38">
      <c r="B212" s="152"/>
      <c r="C212" s="152"/>
      <c r="D212" s="5"/>
      <c r="E212" s="152" t="s">
        <v>318</v>
      </c>
      <c r="F212" s="152"/>
      <c r="G212" s="152"/>
      <c r="I212" s="152"/>
      <c r="J212" s="152"/>
      <c r="M212" s="152"/>
      <c r="N212" s="152"/>
      <c r="O212" s="152"/>
      <c r="P212" s="152"/>
      <c r="Q212" s="152"/>
      <c r="R212" s="152"/>
      <c r="S212" s="152"/>
      <c r="T212" s="152"/>
      <c r="U212" s="152"/>
      <c r="V212" s="152"/>
      <c r="W212" s="152"/>
    </row>
    <row r="213" spans="1:38">
      <c r="B213" s="152"/>
      <c r="C213" s="152"/>
      <c r="D213" s="5"/>
      <c r="M213" s="152"/>
      <c r="N213" s="152"/>
      <c r="O213" s="152"/>
      <c r="P213" s="152"/>
      <c r="Q213" s="152"/>
      <c r="R213" s="152"/>
      <c r="S213" s="152"/>
    </row>
    <row r="214" spans="1:38">
      <c r="C214" s="5" t="s">
        <v>774</v>
      </c>
      <c r="D214" s="5"/>
      <c r="G214" s="5" t="s">
        <v>892</v>
      </c>
      <c r="M214" s="152"/>
      <c r="N214" s="152"/>
      <c r="O214" s="152"/>
      <c r="P214" s="152"/>
      <c r="Q214" s="152"/>
      <c r="R214" s="152"/>
      <c r="S214" s="152"/>
    </row>
    <row r="215" spans="1:38">
      <c r="B215" s="152"/>
      <c r="C215" s="152"/>
      <c r="E215" t="s">
        <v>119</v>
      </c>
      <c r="F215" s="152" t="s">
        <v>891</v>
      </c>
      <c r="G215" s="152"/>
      <c r="H215" s="152"/>
      <c r="I215" s="152"/>
      <c r="L215" s="152"/>
      <c r="N215" s="152"/>
      <c r="O215" s="152"/>
      <c r="P215" s="152"/>
      <c r="Q215" s="152"/>
      <c r="R215" s="152"/>
      <c r="S215" s="152"/>
    </row>
    <row r="216" spans="1:38">
      <c r="B216" s="152"/>
      <c r="C216" s="152"/>
      <c r="F216" s="152" t="s">
        <v>707</v>
      </c>
      <c r="G216" s="152" t="s">
        <v>777</v>
      </c>
      <c r="I216" s="152"/>
      <c r="M216" s="152"/>
      <c r="N216" s="152"/>
      <c r="O216" s="152"/>
      <c r="P216" s="152"/>
      <c r="Q216" s="152"/>
      <c r="R216" s="152"/>
      <c r="S216" s="152"/>
    </row>
    <row r="217" spans="1:38">
      <c r="B217" s="152"/>
      <c r="C217" s="152"/>
      <c r="E217" t="s">
        <v>120</v>
      </c>
      <c r="F217" s="152" t="s">
        <v>435</v>
      </c>
      <c r="G217" s="152"/>
      <c r="H217" s="152"/>
      <c r="I217" s="152"/>
      <c r="M217" s="152"/>
      <c r="N217" s="152"/>
      <c r="O217" s="152"/>
      <c r="P217" s="152"/>
      <c r="Q217" s="152"/>
      <c r="R217" s="152"/>
      <c r="S217" s="152"/>
    </row>
    <row r="218" spans="1:38">
      <c r="B218" s="152"/>
      <c r="C218" s="152"/>
      <c r="F218" s="152" t="s">
        <v>707</v>
      </c>
      <c r="G218" s="152" t="s">
        <v>775</v>
      </c>
      <c r="I218" s="152"/>
      <c r="M218" s="152"/>
      <c r="N218" s="152"/>
      <c r="O218" s="152"/>
      <c r="P218" s="152"/>
      <c r="Q218" s="152"/>
      <c r="R218" s="152"/>
      <c r="S218" s="152"/>
    </row>
    <row r="219" spans="1:38">
      <c r="B219" s="152"/>
      <c r="C219" s="152"/>
      <c r="F219" s="152"/>
      <c r="G219" s="152" t="s">
        <v>776</v>
      </c>
      <c r="I219" s="152"/>
      <c r="M219" s="152"/>
      <c r="N219" s="152"/>
      <c r="O219" s="152"/>
      <c r="P219" s="152"/>
      <c r="Q219" s="152"/>
      <c r="R219" s="152"/>
      <c r="S219" s="152"/>
    </row>
    <row r="220" spans="1:38">
      <c r="B220" s="152"/>
      <c r="C220" s="152"/>
      <c r="F220" s="152"/>
      <c r="K220" s="152"/>
      <c r="M220" s="152"/>
      <c r="N220" s="152"/>
      <c r="O220" s="152"/>
      <c r="P220" s="152"/>
      <c r="Q220" s="152"/>
      <c r="R220" s="152"/>
      <c r="S220" s="152"/>
    </row>
    <row r="221" spans="1:38">
      <c r="A221" s="8"/>
      <c r="B221" s="17" t="s">
        <v>9</v>
      </c>
      <c r="C221" s="17" t="s">
        <v>192</v>
      </c>
      <c r="D221" s="8"/>
      <c r="E221" s="200"/>
      <c r="F221" s="200"/>
      <c r="G221" s="200"/>
      <c r="H221" s="200"/>
      <c r="I221" s="200"/>
      <c r="J221" s="200"/>
      <c r="K221" s="8"/>
      <c r="L221" s="200"/>
      <c r="M221" s="200"/>
      <c r="N221" s="200"/>
      <c r="O221" s="200"/>
      <c r="P221" s="200"/>
      <c r="Q221" s="200"/>
      <c r="R221" s="200"/>
      <c r="S221" s="200"/>
      <c r="T221" s="8"/>
      <c r="U221" s="8"/>
      <c r="V221" s="8"/>
      <c r="W221" s="8"/>
      <c r="X221" s="8"/>
      <c r="Y221" s="8"/>
      <c r="Z221" s="8"/>
      <c r="AA221" s="8"/>
      <c r="AB221" s="8"/>
      <c r="AC221" s="8"/>
      <c r="AD221" s="8"/>
      <c r="AE221" s="8"/>
      <c r="AF221" s="8"/>
      <c r="AG221" s="8"/>
      <c r="AH221" s="8"/>
      <c r="AI221" s="8"/>
      <c r="AJ221" s="8"/>
      <c r="AK221" s="8"/>
      <c r="AL221" s="8"/>
    </row>
    <row r="222" spans="1:38">
      <c r="B222" s="5"/>
      <c r="D222" s="5"/>
      <c r="E222" s="152"/>
      <c r="F222" s="152"/>
      <c r="G222" s="152"/>
      <c r="H222" s="152"/>
      <c r="I222" s="152"/>
      <c r="J222" s="152"/>
      <c r="L222" s="152"/>
      <c r="M222" s="152"/>
      <c r="N222" s="152"/>
      <c r="O222" s="152"/>
      <c r="P222" s="152"/>
      <c r="Q222" s="152"/>
      <c r="R222" s="152"/>
      <c r="S222" s="152"/>
    </row>
    <row r="223" spans="1:38">
      <c r="B223" s="152"/>
      <c r="C223" s="5" t="s">
        <v>465</v>
      </c>
      <c r="D223" s="152"/>
      <c r="E223" s="152"/>
      <c r="F223" s="152"/>
      <c r="G223" s="5" t="s">
        <v>497</v>
      </c>
      <c r="I223" s="152"/>
      <c r="J223" s="152"/>
      <c r="K223" s="152"/>
      <c r="M223" s="152"/>
      <c r="N223" s="152"/>
      <c r="O223" s="152"/>
      <c r="P223" s="152"/>
      <c r="Q223" s="152"/>
      <c r="R223" s="152"/>
      <c r="S223" s="152"/>
    </row>
    <row r="224" spans="1:38">
      <c r="B224" s="5"/>
      <c r="E224" s="152" t="s">
        <v>119</v>
      </c>
      <c r="F224" s="152" t="s">
        <v>778</v>
      </c>
      <c r="G224" s="152"/>
      <c r="I224" s="152"/>
      <c r="J224" s="152"/>
      <c r="K224" s="152"/>
      <c r="L224" s="152"/>
      <c r="M224" s="152"/>
      <c r="N224" s="152"/>
      <c r="O224" s="152"/>
      <c r="P224" s="152"/>
      <c r="Q224" s="152"/>
      <c r="R224" s="152"/>
      <c r="S224" s="152"/>
    </row>
    <row r="225" spans="2:19">
      <c r="B225" s="5"/>
      <c r="E225" s="152" t="s">
        <v>120</v>
      </c>
      <c r="F225" s="152" t="s">
        <v>734</v>
      </c>
      <c r="G225" s="152"/>
      <c r="I225" s="152"/>
      <c r="J225" s="152"/>
      <c r="K225" s="152"/>
      <c r="L225" s="152"/>
      <c r="M225" s="152"/>
      <c r="N225" s="152"/>
      <c r="O225" s="152"/>
      <c r="P225" s="152"/>
      <c r="Q225" s="152"/>
      <c r="R225" s="152"/>
      <c r="S225" s="152"/>
    </row>
    <row r="226" spans="2:19">
      <c r="B226" s="5"/>
      <c r="E226" s="152"/>
      <c r="F226" s="152"/>
      <c r="G226" s="152"/>
      <c r="H226" s="152"/>
      <c r="I226" s="152"/>
      <c r="J226" s="152"/>
      <c r="K226" s="152"/>
      <c r="L226" s="152"/>
      <c r="M226" s="152"/>
      <c r="N226" s="152"/>
      <c r="O226" s="152"/>
      <c r="P226" s="152"/>
      <c r="Q226" s="152"/>
      <c r="R226" s="152"/>
      <c r="S226" s="152"/>
    </row>
    <row r="227" spans="2:19">
      <c r="B227" s="5"/>
      <c r="C227" s="5" t="s">
        <v>466</v>
      </c>
      <c r="D227" s="152"/>
      <c r="E227" s="152"/>
      <c r="F227" s="152"/>
      <c r="G227" s="5" t="s">
        <v>23</v>
      </c>
      <c r="I227" s="152"/>
      <c r="J227" s="152"/>
      <c r="K227" s="152"/>
      <c r="L227" s="152"/>
      <c r="M227" s="152"/>
      <c r="N227" s="152"/>
      <c r="O227" s="152"/>
      <c r="P227" s="152"/>
      <c r="Q227" s="152"/>
      <c r="R227" s="152"/>
      <c r="S227" s="152"/>
    </row>
    <row r="228" spans="2:19">
      <c r="B228" s="5"/>
      <c r="E228" s="152" t="s">
        <v>119</v>
      </c>
      <c r="F228" s="152" t="s">
        <v>779</v>
      </c>
      <c r="G228" s="152"/>
      <c r="I228" s="152"/>
      <c r="J228" s="152"/>
      <c r="K228" s="152"/>
      <c r="L228" s="152"/>
      <c r="M228" s="152"/>
      <c r="N228" s="152"/>
      <c r="O228" s="152"/>
      <c r="P228" s="152"/>
      <c r="Q228" s="152"/>
      <c r="R228" s="152"/>
      <c r="S228" s="152"/>
    </row>
    <row r="229" spans="2:19">
      <c r="B229" s="5"/>
      <c r="E229" s="152"/>
      <c r="F229" s="152" t="s">
        <v>780</v>
      </c>
      <c r="G229" s="152"/>
      <c r="H229" s="152"/>
      <c r="I229" s="152"/>
      <c r="J229" s="152"/>
      <c r="K229" s="152"/>
      <c r="L229" s="152"/>
      <c r="M229" s="152"/>
      <c r="N229" s="152"/>
      <c r="O229" s="152"/>
      <c r="P229" s="152"/>
      <c r="Q229" s="152"/>
      <c r="R229" s="152"/>
      <c r="S229" s="152"/>
    </row>
    <row r="230" spans="2:19">
      <c r="B230" s="5"/>
      <c r="D230" s="152"/>
      <c r="E230" s="152" t="s">
        <v>120</v>
      </c>
      <c r="F230" s="152" t="s">
        <v>734</v>
      </c>
      <c r="G230" s="152"/>
      <c r="I230" s="152"/>
      <c r="J230" s="152"/>
      <c r="K230" s="152"/>
      <c r="L230" s="152"/>
      <c r="M230" s="152"/>
      <c r="N230" s="152"/>
      <c r="O230" s="152"/>
      <c r="P230" s="152"/>
      <c r="Q230" s="152"/>
      <c r="R230" s="152"/>
      <c r="S230" s="152"/>
    </row>
    <row r="231" spans="2:19">
      <c r="B231" s="5"/>
      <c r="E231" s="152" t="s">
        <v>126</v>
      </c>
      <c r="F231" s="155" t="s">
        <v>1061</v>
      </c>
      <c r="G231" s="152"/>
      <c r="I231" s="152"/>
      <c r="J231" s="152"/>
      <c r="K231" s="152"/>
      <c r="L231" s="152"/>
      <c r="M231" s="152"/>
      <c r="N231" s="152"/>
      <c r="O231" s="152"/>
      <c r="P231" s="152"/>
      <c r="Q231" s="152"/>
      <c r="R231" s="152"/>
      <c r="S231" s="152"/>
    </row>
    <row r="232" spans="2:19">
      <c r="B232" s="5"/>
      <c r="D232" s="152"/>
      <c r="E232" s="152"/>
      <c r="F232" s="152"/>
      <c r="G232" s="152"/>
      <c r="H232" s="152"/>
      <c r="I232" s="152"/>
      <c r="J232" s="152"/>
      <c r="K232" s="152"/>
      <c r="L232" s="152"/>
      <c r="M232" s="152"/>
      <c r="N232" s="152"/>
      <c r="O232" s="152"/>
      <c r="P232" s="152"/>
      <c r="Q232" s="152"/>
      <c r="R232" s="152"/>
      <c r="S232" s="152"/>
    </row>
    <row r="233" spans="2:19">
      <c r="B233" s="152"/>
      <c r="C233" s="5"/>
      <c r="E233" s="5" t="s">
        <v>350</v>
      </c>
      <c r="F233" s="152"/>
      <c r="J233" s="152"/>
      <c r="K233" s="152"/>
      <c r="M233" s="152"/>
      <c r="N233" s="152"/>
      <c r="O233" s="152"/>
      <c r="P233" s="152"/>
      <c r="Q233" s="152"/>
      <c r="R233" s="152"/>
      <c r="S233" s="152"/>
    </row>
    <row r="234" spans="2:19">
      <c r="B234" s="152"/>
      <c r="C234" s="152"/>
      <c r="E234" t="s">
        <v>119</v>
      </c>
      <c r="F234" s="152" t="s">
        <v>350</v>
      </c>
      <c r="G234" s="5"/>
      <c r="H234" s="5"/>
      <c r="I234" s="5"/>
      <c r="L234" s="5"/>
      <c r="M234" s="5"/>
      <c r="N234" s="5"/>
      <c r="O234" s="5"/>
      <c r="P234" s="5"/>
      <c r="Q234" s="5"/>
      <c r="R234" s="152"/>
      <c r="S234" s="152"/>
    </row>
    <row r="235" spans="2:19">
      <c r="B235" s="152"/>
      <c r="C235" s="152"/>
      <c r="F235" s="152" t="s">
        <v>707</v>
      </c>
      <c r="G235" s="152" t="s">
        <v>781</v>
      </c>
      <c r="I235" s="152"/>
      <c r="M235" s="152"/>
      <c r="N235" s="152"/>
      <c r="O235" s="152"/>
      <c r="P235" s="152"/>
      <c r="Q235" s="152"/>
      <c r="R235" s="152"/>
      <c r="S235" s="152"/>
    </row>
    <row r="236" spans="2:19">
      <c r="B236" s="152"/>
      <c r="C236" s="152"/>
      <c r="F236" s="152"/>
      <c r="G236" s="152" t="s">
        <v>880</v>
      </c>
      <c r="I236" s="152"/>
      <c r="M236" s="152"/>
      <c r="N236" s="152"/>
      <c r="O236" s="152"/>
      <c r="P236" s="152"/>
      <c r="Q236" s="152"/>
      <c r="R236" s="152"/>
      <c r="S236" s="152"/>
    </row>
    <row r="237" spans="2:19">
      <c r="B237" s="152"/>
      <c r="C237" s="152"/>
      <c r="E237" t="s">
        <v>120</v>
      </c>
      <c r="F237" s="213" t="s">
        <v>483</v>
      </c>
      <c r="G237" s="5"/>
      <c r="H237" s="5"/>
      <c r="I237" s="5"/>
      <c r="L237" s="5"/>
      <c r="M237" s="5"/>
      <c r="N237" s="5"/>
      <c r="O237" s="5"/>
      <c r="P237" s="5"/>
      <c r="Q237" s="5"/>
      <c r="R237" s="5"/>
      <c r="S237" s="5"/>
    </row>
    <row r="238" spans="2:19">
      <c r="B238" s="152"/>
      <c r="C238" s="152"/>
      <c r="F238" s="152" t="s">
        <v>707</v>
      </c>
      <c r="G238" s="152" t="s">
        <v>784</v>
      </c>
      <c r="I238" s="152"/>
      <c r="M238" s="152"/>
      <c r="N238" s="152"/>
      <c r="O238" s="152"/>
      <c r="P238" s="152"/>
      <c r="Q238" s="152"/>
      <c r="R238" s="152"/>
      <c r="S238" s="152"/>
    </row>
    <row r="239" spans="2:19">
      <c r="B239" s="152"/>
      <c r="C239" s="152"/>
      <c r="F239" s="152"/>
      <c r="G239" s="152" t="s">
        <v>742</v>
      </c>
      <c r="H239" s="152" t="s">
        <v>1050</v>
      </c>
      <c r="I239" s="152"/>
      <c r="M239" s="152"/>
      <c r="N239" s="152"/>
      <c r="O239" s="152"/>
      <c r="P239" s="152"/>
      <c r="Q239" s="152"/>
      <c r="R239" s="152"/>
      <c r="S239" s="152"/>
    </row>
    <row r="240" spans="2:19">
      <c r="B240" s="152"/>
      <c r="C240" s="152"/>
      <c r="F240" s="152" t="s">
        <v>372</v>
      </c>
      <c r="G240" s="211" t="s">
        <v>785</v>
      </c>
      <c r="I240" s="152"/>
      <c r="M240" s="152"/>
      <c r="N240" s="152"/>
      <c r="O240" s="152"/>
      <c r="P240" s="152"/>
      <c r="Q240" s="152"/>
      <c r="R240" s="152"/>
      <c r="S240" s="152"/>
    </row>
    <row r="241" spans="2:21">
      <c r="B241" s="152"/>
      <c r="C241" s="152"/>
      <c r="E241" t="s">
        <v>126</v>
      </c>
      <c r="F241" s="152" t="s">
        <v>707</v>
      </c>
      <c r="G241" s="211" t="s">
        <v>1051</v>
      </c>
      <c r="I241" s="152"/>
      <c r="M241" s="152"/>
      <c r="N241" s="152"/>
      <c r="O241" s="152"/>
      <c r="P241" s="152"/>
      <c r="Q241" s="152"/>
      <c r="R241" s="152"/>
      <c r="S241" s="152"/>
    </row>
    <row r="242" spans="2:21">
      <c r="B242" s="152"/>
      <c r="C242" s="152"/>
      <c r="F242" s="152" t="s">
        <v>372</v>
      </c>
      <c r="G242" s="211" t="s">
        <v>1052</v>
      </c>
      <c r="I242" s="152"/>
      <c r="M242" s="152"/>
      <c r="N242" s="152"/>
      <c r="O242" s="152"/>
      <c r="P242" s="152"/>
      <c r="Q242" s="152"/>
      <c r="R242" s="152"/>
      <c r="S242" s="152"/>
    </row>
    <row r="243" spans="2:21">
      <c r="B243" s="152"/>
      <c r="C243" s="152"/>
      <c r="F243" s="152" t="s">
        <v>373</v>
      </c>
      <c r="G243" s="213" t="s">
        <v>782</v>
      </c>
      <c r="I243" s="152"/>
      <c r="M243" s="152"/>
      <c r="N243" s="152"/>
      <c r="O243" s="152"/>
      <c r="P243" s="152"/>
      <c r="Q243" s="152"/>
      <c r="R243" s="152"/>
      <c r="S243" s="152"/>
    </row>
    <row r="244" spans="2:21">
      <c r="B244" s="152"/>
      <c r="C244" s="152"/>
      <c r="F244" s="152"/>
      <c r="G244" s="213" t="s">
        <v>783</v>
      </c>
      <c r="I244" s="152"/>
      <c r="M244" s="152"/>
      <c r="N244" s="152"/>
      <c r="O244" s="152"/>
      <c r="P244" s="152"/>
      <c r="Q244" s="152"/>
      <c r="R244" s="152"/>
      <c r="S244" s="152"/>
    </row>
    <row r="245" spans="2:21">
      <c r="B245" s="152"/>
      <c r="C245" s="152"/>
      <c r="D245" s="5"/>
      <c r="E245" s="152" t="s">
        <v>126</v>
      </c>
      <c r="F245" s="152" t="s">
        <v>351</v>
      </c>
      <c r="H245" s="152"/>
      <c r="I245" s="152"/>
      <c r="M245" s="152"/>
      <c r="N245" s="152"/>
      <c r="O245" s="152"/>
      <c r="P245" s="152"/>
      <c r="Q245" s="152"/>
      <c r="R245" s="152"/>
      <c r="S245" s="152"/>
    </row>
    <row r="246" spans="2:21">
      <c r="B246" s="152"/>
      <c r="C246" s="152"/>
      <c r="D246" s="5"/>
      <c r="E246" s="5"/>
      <c r="F246" t="s">
        <v>707</v>
      </c>
      <c r="G246" s="152" t="s">
        <v>468</v>
      </c>
      <c r="I246" s="152"/>
      <c r="M246" s="152"/>
      <c r="N246" s="152"/>
      <c r="O246" s="152"/>
      <c r="P246" s="152"/>
      <c r="Q246" s="152"/>
      <c r="R246" s="152"/>
      <c r="S246" s="152"/>
    </row>
    <row r="247" spans="2:21">
      <c r="B247" s="152"/>
      <c r="C247" s="152"/>
      <c r="D247" s="5"/>
      <c r="E247" s="5"/>
      <c r="F247" s="152"/>
      <c r="G247" s="152" t="s">
        <v>469</v>
      </c>
      <c r="I247" s="152"/>
      <c r="M247" s="152"/>
      <c r="N247" s="152"/>
      <c r="O247" s="152"/>
      <c r="P247" s="152"/>
      <c r="Q247" s="152"/>
      <c r="R247" s="152"/>
      <c r="S247" s="152"/>
    </row>
    <row r="248" spans="2:21">
      <c r="B248" s="152"/>
      <c r="C248" s="152"/>
      <c r="D248" s="5"/>
      <c r="E248" s="5"/>
      <c r="F248" s="152"/>
      <c r="G248" s="152"/>
      <c r="I248" s="152"/>
      <c r="M248" s="152"/>
      <c r="N248" s="152"/>
      <c r="O248" s="152"/>
      <c r="P248" s="152"/>
      <c r="Q248" s="152"/>
      <c r="R248" s="152"/>
      <c r="S248" s="152"/>
    </row>
    <row r="249" spans="2:21">
      <c r="B249" s="5"/>
      <c r="C249" s="5" t="s">
        <v>6</v>
      </c>
      <c r="E249" s="152"/>
      <c r="F249" s="152"/>
      <c r="G249" s="5" t="s">
        <v>415</v>
      </c>
      <c r="I249" s="152"/>
      <c r="J249" s="152"/>
      <c r="K249" s="152"/>
      <c r="L249" s="152"/>
      <c r="M249" s="152"/>
      <c r="N249" s="152"/>
      <c r="O249" s="152"/>
      <c r="P249" s="152"/>
      <c r="Q249" s="152"/>
      <c r="R249" s="152"/>
      <c r="S249" s="152"/>
    </row>
    <row r="250" spans="2:21">
      <c r="B250" s="5"/>
      <c r="C250" s="5"/>
      <c r="E250" s="152" t="s">
        <v>119</v>
      </c>
      <c r="F250" s="152" t="s">
        <v>77</v>
      </c>
      <c r="G250" s="152"/>
      <c r="I250" s="152"/>
      <c r="J250" s="152"/>
      <c r="K250" s="152"/>
      <c r="L250" s="152"/>
      <c r="M250" s="152"/>
      <c r="N250" s="152"/>
      <c r="O250" s="152"/>
      <c r="P250" s="152"/>
      <c r="Q250" s="152"/>
      <c r="R250" s="152"/>
      <c r="S250" s="152"/>
      <c r="T250" s="152"/>
      <c r="U250" s="152"/>
    </row>
    <row r="251" spans="2:21">
      <c r="B251" s="5"/>
      <c r="C251" s="5"/>
      <c r="E251" s="152"/>
      <c r="F251" s="192" t="s">
        <v>1382</v>
      </c>
      <c r="G251" s="152"/>
      <c r="I251" s="192"/>
      <c r="J251" s="152"/>
      <c r="K251" s="152"/>
      <c r="L251" s="152"/>
      <c r="M251" s="152"/>
      <c r="N251" s="152"/>
      <c r="O251" s="152"/>
      <c r="P251" s="152"/>
      <c r="Q251" s="152"/>
      <c r="R251" s="152"/>
      <c r="S251" s="152"/>
      <c r="T251" s="152"/>
      <c r="U251" s="152"/>
    </row>
    <row r="252" spans="2:21">
      <c r="B252" s="5"/>
      <c r="C252" s="5"/>
      <c r="E252" s="152" t="s">
        <v>120</v>
      </c>
      <c r="F252" s="152" t="s">
        <v>1047</v>
      </c>
      <c r="I252" s="152"/>
      <c r="J252" s="152"/>
      <c r="K252" s="152"/>
      <c r="L252" s="152"/>
      <c r="M252" s="152"/>
      <c r="N252" s="152"/>
      <c r="O252" s="152"/>
      <c r="P252" s="152"/>
      <c r="Q252" s="152"/>
      <c r="R252" s="152"/>
      <c r="S252" s="152"/>
      <c r="T252" s="152"/>
      <c r="U252" s="152"/>
    </row>
    <row r="253" spans="2:21">
      <c r="B253" s="5"/>
      <c r="C253" s="5"/>
      <c r="E253" s="152"/>
      <c r="F253" s="337" t="s">
        <v>707</v>
      </c>
      <c r="G253" s="337" t="s">
        <v>895</v>
      </c>
      <c r="I253" s="6"/>
      <c r="K253" s="158"/>
      <c r="L253" s="158"/>
      <c r="M253" s="158"/>
      <c r="N253" s="158"/>
      <c r="O253" s="158"/>
      <c r="P253" s="1"/>
      <c r="Q253" s="152"/>
      <c r="R253" s="152"/>
      <c r="S253" s="152"/>
      <c r="T253" s="152"/>
      <c r="U253" s="152"/>
    </row>
    <row r="254" spans="2:21">
      <c r="B254" s="5"/>
      <c r="C254" s="5"/>
      <c r="E254" s="152"/>
      <c r="F254" s="335"/>
      <c r="G254" s="337" t="s">
        <v>896</v>
      </c>
      <c r="I254" s="6"/>
      <c r="K254" s="158"/>
      <c r="L254" s="158"/>
      <c r="M254" s="158"/>
      <c r="N254" s="158"/>
      <c r="O254" s="158"/>
      <c r="P254" s="158"/>
    </row>
    <row r="255" spans="2:21">
      <c r="B255" s="5"/>
      <c r="C255" s="5"/>
      <c r="E255" s="152"/>
      <c r="F255" s="335" t="s">
        <v>372</v>
      </c>
      <c r="G255" s="337" t="s">
        <v>1053</v>
      </c>
      <c r="I255" s="152"/>
      <c r="K255" s="152"/>
      <c r="L255" s="152"/>
      <c r="M255" s="152"/>
      <c r="N255" s="152"/>
      <c r="O255" s="152"/>
      <c r="P255" s="158"/>
      <c r="Q255" s="1"/>
      <c r="R255" s="1"/>
      <c r="S255" s="1"/>
      <c r="T255" s="1"/>
      <c r="U255" s="1"/>
    </row>
    <row r="256" spans="2:21">
      <c r="B256" s="5"/>
      <c r="C256" s="5"/>
      <c r="E256" s="152"/>
      <c r="F256" s="335"/>
      <c r="G256" s="337" t="s">
        <v>963</v>
      </c>
      <c r="I256" s="152"/>
      <c r="K256" s="152"/>
      <c r="L256" s="152"/>
      <c r="M256" s="152"/>
      <c r="N256" s="152"/>
      <c r="O256" s="152"/>
      <c r="P256" s="152"/>
      <c r="Q256" s="158"/>
      <c r="R256" s="158"/>
      <c r="S256" s="158"/>
      <c r="T256" s="158"/>
      <c r="U256" s="158"/>
    </row>
    <row r="257" spans="2:21">
      <c r="B257" s="5"/>
      <c r="C257" s="5"/>
      <c r="E257" s="152"/>
      <c r="G257" s="152"/>
      <c r="I257" s="152"/>
      <c r="K257" s="152"/>
      <c r="L257" s="152"/>
      <c r="M257" s="152"/>
      <c r="N257" s="152"/>
      <c r="O257" s="152"/>
      <c r="P257" s="152"/>
      <c r="Q257" s="158"/>
      <c r="R257" s="158"/>
      <c r="S257" s="158"/>
      <c r="T257" s="158"/>
      <c r="U257" s="158"/>
    </row>
    <row r="258" spans="2:21">
      <c r="B258" s="5"/>
      <c r="C258" s="5"/>
      <c r="D258" s="5" t="s">
        <v>221</v>
      </c>
      <c r="E258" s="5" t="s">
        <v>416</v>
      </c>
      <c r="G258" s="152"/>
      <c r="H258" s="152"/>
      <c r="I258" s="152"/>
      <c r="J258" s="152"/>
      <c r="K258" s="152"/>
      <c r="L258" s="152"/>
      <c r="M258" s="152"/>
      <c r="N258" s="152"/>
      <c r="O258" s="152"/>
      <c r="P258" s="152"/>
      <c r="Q258" s="152"/>
      <c r="R258" s="152"/>
      <c r="S258" s="152"/>
    </row>
    <row r="259" spans="2:21">
      <c r="B259" s="5"/>
      <c r="C259" s="5"/>
      <c r="E259" s="152" t="s">
        <v>119</v>
      </c>
      <c r="F259" s="152" t="s">
        <v>269</v>
      </c>
      <c r="G259" s="152"/>
      <c r="I259" s="152"/>
      <c r="J259" s="152"/>
      <c r="K259" s="152"/>
      <c r="L259" s="152"/>
      <c r="M259" s="152"/>
      <c r="N259" s="152"/>
      <c r="O259" s="152"/>
      <c r="P259" s="152"/>
      <c r="Q259" s="152"/>
      <c r="R259" s="152"/>
      <c r="S259" s="152"/>
    </row>
    <row r="260" spans="2:21">
      <c r="B260" s="5"/>
      <c r="C260" s="5"/>
      <c r="E260" s="152" t="s">
        <v>120</v>
      </c>
      <c r="F260" s="152" t="s">
        <v>886</v>
      </c>
      <c r="G260" s="152"/>
      <c r="I260" s="152"/>
      <c r="J260" s="152"/>
      <c r="K260" s="152"/>
      <c r="L260" s="152"/>
      <c r="M260" s="152"/>
      <c r="N260" s="152"/>
      <c r="O260" s="152"/>
      <c r="P260" s="152"/>
      <c r="Q260" s="152"/>
      <c r="R260" s="152"/>
      <c r="S260" s="152"/>
    </row>
    <row r="261" spans="2:21">
      <c r="B261" s="5"/>
      <c r="C261" s="5"/>
      <c r="E261" s="152" t="s">
        <v>126</v>
      </c>
      <c r="F261" s="152" t="s">
        <v>270</v>
      </c>
      <c r="I261" s="152"/>
      <c r="J261" s="152"/>
      <c r="K261" s="152"/>
      <c r="L261" s="152"/>
      <c r="M261" s="152"/>
      <c r="N261" s="152"/>
      <c r="O261" s="152"/>
      <c r="P261" s="152"/>
      <c r="Q261" s="152"/>
      <c r="R261" s="152"/>
      <c r="S261" s="152"/>
    </row>
    <row r="262" spans="2:21">
      <c r="B262" s="5"/>
      <c r="C262" s="5"/>
      <c r="E262" s="5"/>
      <c r="F262" s="152" t="s">
        <v>887</v>
      </c>
      <c r="I262" s="152"/>
      <c r="J262" s="152"/>
      <c r="K262" s="152"/>
      <c r="L262" s="152"/>
      <c r="M262" s="152"/>
      <c r="N262" s="152"/>
      <c r="O262" s="152"/>
      <c r="P262" s="152"/>
      <c r="Q262" s="152"/>
      <c r="R262" s="152"/>
      <c r="S262" s="152"/>
    </row>
    <row r="263" spans="2:21">
      <c r="B263" s="5"/>
      <c r="C263" s="5"/>
      <c r="E263" s="152" t="s">
        <v>632</v>
      </c>
      <c r="F263" s="337" t="s">
        <v>897</v>
      </c>
      <c r="I263" s="152"/>
      <c r="J263" s="152"/>
      <c r="K263" s="152"/>
      <c r="L263" s="152"/>
      <c r="M263" s="152"/>
      <c r="N263" s="152"/>
      <c r="O263" s="152"/>
      <c r="P263" s="152"/>
      <c r="Q263" s="152"/>
      <c r="R263" s="152"/>
      <c r="S263" s="152"/>
    </row>
    <row r="264" spans="2:21">
      <c r="B264" s="5"/>
      <c r="C264" s="5"/>
      <c r="E264" s="5"/>
      <c r="F264" s="152"/>
      <c r="H264" s="152"/>
      <c r="I264" s="152"/>
      <c r="J264" s="152"/>
      <c r="K264" s="152"/>
      <c r="L264" s="152"/>
      <c r="M264" s="152"/>
      <c r="N264" s="152"/>
      <c r="O264" s="152"/>
      <c r="P264" s="152"/>
      <c r="Q264" s="152"/>
      <c r="R264" s="152"/>
      <c r="S264" s="152"/>
    </row>
    <row r="265" spans="2:21">
      <c r="B265" s="5"/>
      <c r="C265" s="5"/>
      <c r="D265" s="5" t="s">
        <v>365</v>
      </c>
      <c r="E265" s="5" t="s">
        <v>78</v>
      </c>
      <c r="G265" s="152"/>
      <c r="H265" s="152"/>
      <c r="I265" s="152"/>
      <c r="J265" s="152"/>
      <c r="K265" s="152"/>
      <c r="L265" s="152"/>
      <c r="M265" s="152"/>
      <c r="N265" s="152"/>
      <c r="O265" s="152"/>
      <c r="P265" s="152"/>
      <c r="Q265" s="152"/>
      <c r="R265" s="152"/>
      <c r="S265" s="152"/>
    </row>
    <row r="266" spans="2:21">
      <c r="B266" s="5"/>
      <c r="C266" s="5"/>
      <c r="E266" s="152" t="s">
        <v>1165</v>
      </c>
      <c r="F266" s="152"/>
      <c r="G266" s="152"/>
      <c r="O266" s="152"/>
      <c r="P266" s="152"/>
      <c r="Q266" s="152"/>
      <c r="R266" s="152"/>
      <c r="S266" s="152"/>
    </row>
    <row r="267" spans="2:21">
      <c r="B267" s="5"/>
      <c r="C267" s="5"/>
      <c r="E267" s="5"/>
      <c r="G267" s="152"/>
      <c r="H267" s="152"/>
      <c r="O267" s="152"/>
      <c r="P267" s="152"/>
      <c r="Q267" s="152"/>
      <c r="R267" s="152"/>
      <c r="S267" s="152"/>
    </row>
    <row r="268" spans="2:21">
      <c r="B268" s="5"/>
      <c r="C268" s="5"/>
      <c r="D268" s="5" t="s">
        <v>625</v>
      </c>
      <c r="E268" s="5" t="s">
        <v>306</v>
      </c>
      <c r="G268" s="152"/>
    </row>
    <row r="269" spans="2:21">
      <c r="B269" s="5"/>
      <c r="C269" s="5"/>
      <c r="E269" s="152" t="s">
        <v>271</v>
      </c>
      <c r="F269" s="152"/>
      <c r="G269" s="152"/>
      <c r="J269" s="152"/>
      <c r="K269" s="152"/>
      <c r="L269" s="152"/>
      <c r="M269" s="152"/>
      <c r="N269" s="152"/>
    </row>
    <row r="270" spans="2:21">
      <c r="B270" s="5"/>
      <c r="C270" s="5"/>
      <c r="E270" s="152" t="s">
        <v>1054</v>
      </c>
      <c r="F270" s="152"/>
      <c r="G270" s="152"/>
      <c r="J270" s="152"/>
      <c r="K270" s="152"/>
      <c r="L270" s="152"/>
      <c r="M270" s="152"/>
      <c r="N270" s="152"/>
    </row>
    <row r="271" spans="2:21">
      <c r="B271" s="5"/>
      <c r="C271" s="5"/>
      <c r="E271" s="5"/>
      <c r="G271" s="152"/>
      <c r="H271" s="152"/>
      <c r="J271" s="152"/>
      <c r="K271" s="152"/>
      <c r="L271" s="152"/>
      <c r="M271" s="152"/>
      <c r="N271" s="152"/>
      <c r="O271" s="152"/>
      <c r="P271" s="152"/>
      <c r="Q271" s="152"/>
      <c r="R271" s="152"/>
      <c r="S271" s="152"/>
      <c r="T271" s="152"/>
      <c r="U271" s="152"/>
    </row>
    <row r="272" spans="2:21">
      <c r="B272" s="5"/>
      <c r="D272" s="5" t="s">
        <v>561</v>
      </c>
      <c r="E272" s="5" t="s">
        <v>663</v>
      </c>
      <c r="G272" s="152"/>
      <c r="H272" s="152"/>
      <c r="J272" s="152"/>
      <c r="K272" s="152"/>
      <c r="L272" s="152"/>
      <c r="M272" s="152"/>
      <c r="N272" s="152"/>
      <c r="O272" s="152"/>
      <c r="P272" s="152"/>
      <c r="Q272" s="152"/>
      <c r="R272" s="152"/>
      <c r="S272" s="152"/>
      <c r="T272" s="152"/>
      <c r="U272" s="152"/>
    </row>
    <row r="273" spans="2:23">
      <c r="B273" s="5"/>
      <c r="D273" s="152"/>
      <c r="E273" s="152" t="s">
        <v>1157</v>
      </c>
      <c r="J273" s="152"/>
      <c r="K273" s="152"/>
      <c r="L273" s="152"/>
      <c r="M273" s="152"/>
      <c r="N273" s="152"/>
      <c r="O273" s="152"/>
      <c r="P273" s="152"/>
      <c r="Q273" s="152"/>
      <c r="R273" s="152"/>
      <c r="S273" s="152"/>
      <c r="T273" s="152"/>
      <c r="U273" s="152"/>
    </row>
    <row r="274" spans="2:23">
      <c r="B274" s="5"/>
      <c r="D274" s="152"/>
      <c r="E274" s="152" t="s">
        <v>1048</v>
      </c>
      <c r="J274" s="152"/>
      <c r="K274" s="152"/>
      <c r="L274" s="152"/>
      <c r="M274" s="152"/>
      <c r="N274" s="152"/>
      <c r="O274" s="152"/>
      <c r="P274" s="152"/>
      <c r="Q274" s="152"/>
      <c r="R274" s="152"/>
      <c r="S274" s="152"/>
      <c r="T274" s="152"/>
      <c r="U274" s="152"/>
    </row>
    <row r="275" spans="2:23">
      <c r="B275" s="5"/>
      <c r="D275" s="152"/>
      <c r="E275" s="152"/>
      <c r="J275" s="152"/>
      <c r="K275" s="152"/>
      <c r="L275" s="152"/>
      <c r="M275" s="152"/>
      <c r="N275" s="152"/>
      <c r="O275" s="152"/>
      <c r="P275" s="152"/>
      <c r="Q275" s="152"/>
      <c r="R275" s="152"/>
      <c r="S275" s="152"/>
      <c r="T275" s="152"/>
      <c r="U275" s="152"/>
    </row>
    <row r="276" spans="2:23">
      <c r="B276" s="5"/>
      <c r="D276" s="5" t="s">
        <v>324</v>
      </c>
      <c r="E276" s="5" t="s">
        <v>307</v>
      </c>
      <c r="K276" s="152"/>
      <c r="L276" s="152"/>
      <c r="M276" s="152"/>
      <c r="N276" s="152"/>
      <c r="O276" s="152"/>
      <c r="P276" s="152"/>
      <c r="Q276" s="152"/>
      <c r="R276" s="152"/>
      <c r="S276" s="152"/>
      <c r="T276" s="152"/>
      <c r="U276" s="152"/>
    </row>
    <row r="277" spans="2:23">
      <c r="B277" s="5"/>
      <c r="D277" s="5"/>
      <c r="E277" t="s">
        <v>272</v>
      </c>
      <c r="K277" s="152"/>
      <c r="L277" s="152"/>
      <c r="M277" s="152"/>
      <c r="N277" s="152"/>
      <c r="O277" s="152"/>
      <c r="P277" s="152"/>
      <c r="Q277" s="152"/>
      <c r="R277" s="152"/>
      <c r="S277" s="152"/>
    </row>
    <row r="278" spans="2:23">
      <c r="B278" s="5"/>
      <c r="D278" s="152"/>
      <c r="E278" s="152" t="s">
        <v>1055</v>
      </c>
      <c r="I278" s="152"/>
      <c r="J278" s="152"/>
      <c r="K278" s="152"/>
      <c r="L278" s="152"/>
      <c r="M278" s="152"/>
      <c r="N278" s="152"/>
      <c r="O278" s="152"/>
      <c r="P278" s="152"/>
      <c r="Q278" s="152"/>
      <c r="R278" s="152"/>
      <c r="S278" s="152"/>
    </row>
    <row r="279" spans="2:23">
      <c r="B279" s="5"/>
      <c r="D279" s="152"/>
      <c r="E279" s="152"/>
      <c r="I279" s="152"/>
      <c r="J279" s="152"/>
      <c r="K279" s="152"/>
      <c r="L279" s="152"/>
      <c r="M279" s="152"/>
      <c r="N279" s="152"/>
      <c r="O279" s="152"/>
      <c r="P279" s="152"/>
      <c r="Q279" s="152"/>
      <c r="R279" s="152"/>
      <c r="S279" s="152"/>
    </row>
    <row r="280" spans="2:23">
      <c r="B280" s="5"/>
      <c r="D280" s="5" t="s">
        <v>464</v>
      </c>
      <c r="E280" s="5" t="s">
        <v>460</v>
      </c>
      <c r="G280" s="152"/>
      <c r="H280" s="152"/>
      <c r="I280" s="152"/>
      <c r="J280" s="152"/>
      <c r="K280" s="152"/>
      <c r="L280" s="152"/>
      <c r="M280" s="152"/>
      <c r="O280" s="152"/>
      <c r="P280" s="152"/>
      <c r="Q280" s="152"/>
      <c r="R280" s="152"/>
      <c r="S280" s="152"/>
    </row>
    <row r="281" spans="2:23">
      <c r="B281" s="5"/>
      <c r="D281" s="5"/>
      <c r="E281" t="s">
        <v>273</v>
      </c>
      <c r="G281" s="152"/>
      <c r="H281" s="152"/>
      <c r="I281" s="152"/>
      <c r="J281" s="152"/>
      <c r="K281" s="152"/>
      <c r="L281" s="152"/>
      <c r="M281" s="152"/>
      <c r="P281" s="152"/>
      <c r="Q281" s="152"/>
      <c r="R281" s="152"/>
      <c r="S281" s="152"/>
    </row>
    <row r="282" spans="2:23">
      <c r="B282" s="5"/>
      <c r="D282" s="5"/>
      <c r="E282" t="s">
        <v>274</v>
      </c>
      <c r="G282" s="152"/>
      <c r="H282" s="152"/>
      <c r="I282" s="152"/>
      <c r="J282" s="152"/>
      <c r="K282" s="152"/>
      <c r="L282" s="152"/>
      <c r="M282" s="152"/>
      <c r="P282" s="152"/>
      <c r="Q282" s="152"/>
      <c r="R282" s="152"/>
      <c r="S282" s="152"/>
    </row>
    <row r="283" spans="2:23">
      <c r="B283" s="5"/>
      <c r="D283" s="5"/>
      <c r="E283" s="192" t="s">
        <v>1056</v>
      </c>
      <c r="F283" s="192"/>
      <c r="G283" s="152"/>
      <c r="H283" s="192"/>
      <c r="I283" s="192"/>
      <c r="J283" s="152"/>
      <c r="K283" s="152"/>
      <c r="L283" s="152"/>
      <c r="M283" s="152"/>
      <c r="P283" s="152"/>
      <c r="Q283" s="152"/>
      <c r="R283" s="152"/>
      <c r="S283" s="152"/>
    </row>
    <row r="284" spans="2:23">
      <c r="B284" s="5"/>
      <c r="D284" s="5"/>
      <c r="E284" s="761" t="s">
        <v>962</v>
      </c>
      <c r="G284" s="152"/>
      <c r="H284" s="192"/>
      <c r="I284" s="192"/>
      <c r="J284" s="152"/>
      <c r="K284" s="152"/>
      <c r="L284" s="152"/>
      <c r="M284" s="152"/>
      <c r="O284" s="152"/>
      <c r="P284" s="152"/>
      <c r="Q284" s="152"/>
      <c r="R284" s="152"/>
      <c r="S284" s="152"/>
    </row>
    <row r="285" spans="2:23">
      <c r="B285" s="5"/>
      <c r="D285" s="5"/>
      <c r="E285" s="152"/>
      <c r="F285" s="152"/>
      <c r="G285" s="152"/>
      <c r="H285" s="152"/>
      <c r="I285" s="152"/>
      <c r="J285" s="152"/>
      <c r="K285" s="152"/>
      <c r="L285" s="152"/>
      <c r="M285" s="152"/>
    </row>
    <row r="286" spans="2:23">
      <c r="B286" s="5"/>
      <c r="D286" s="5" t="s">
        <v>606</v>
      </c>
      <c r="E286" s="5" t="s">
        <v>607</v>
      </c>
      <c r="K286" s="152"/>
      <c r="L286" s="152"/>
      <c r="M286" s="152"/>
      <c r="N286" s="152"/>
    </row>
    <row r="287" spans="2:23">
      <c r="B287" s="5"/>
      <c r="D287" s="152"/>
      <c r="E287" s="152" t="s">
        <v>119</v>
      </c>
      <c r="F287" s="152" t="s">
        <v>608</v>
      </c>
      <c r="G287" s="152"/>
      <c r="O287" s="152"/>
      <c r="P287" s="152"/>
      <c r="Q287" s="152"/>
      <c r="R287" s="152"/>
      <c r="S287" s="152"/>
      <c r="T287" s="152"/>
      <c r="U287" s="152"/>
      <c r="V287" s="152"/>
      <c r="W287" s="152"/>
    </row>
    <row r="288" spans="2:23">
      <c r="B288" s="5"/>
      <c r="D288" s="152"/>
      <c r="E288" s="152"/>
      <c r="F288" s="192" t="s">
        <v>1383</v>
      </c>
      <c r="G288" s="192"/>
      <c r="H288" s="192"/>
      <c r="I288" s="192"/>
      <c r="J288" s="192"/>
      <c r="K288" s="192"/>
      <c r="L288" s="192"/>
      <c r="M288" s="192"/>
      <c r="N288" s="192"/>
      <c r="O288" s="152"/>
      <c r="P288" s="152"/>
      <c r="Q288" s="152"/>
      <c r="R288" s="152"/>
      <c r="S288" s="152"/>
      <c r="T288" s="152"/>
      <c r="U288" s="152"/>
      <c r="V288" s="152"/>
      <c r="W288" s="152"/>
    </row>
    <row r="289" spans="2:38">
      <c r="B289" s="5"/>
      <c r="D289" s="152"/>
      <c r="E289" s="152" t="s">
        <v>120</v>
      </c>
      <c r="F289" s="152" t="s">
        <v>609</v>
      </c>
      <c r="G289" s="152"/>
      <c r="L289" s="152"/>
      <c r="M289" s="152"/>
      <c r="N289" s="152"/>
      <c r="O289" s="152"/>
      <c r="P289" s="152"/>
      <c r="Q289" s="152"/>
      <c r="R289" s="152"/>
      <c r="S289" s="152"/>
      <c r="T289" s="152"/>
      <c r="U289" s="152"/>
      <c r="V289" s="152"/>
      <c r="W289" s="152"/>
    </row>
    <row r="290" spans="2:38">
      <c r="B290" s="5"/>
      <c r="D290" s="152"/>
      <c r="E290" s="152" t="s">
        <v>126</v>
      </c>
      <c r="F290" s="152" t="s">
        <v>275</v>
      </c>
      <c r="G290" s="152"/>
      <c r="H290" s="152"/>
      <c r="K290" s="152"/>
      <c r="L290" s="152"/>
      <c r="M290" s="152"/>
      <c r="N290" s="152"/>
      <c r="O290" s="152"/>
      <c r="P290" s="152"/>
      <c r="Q290" s="152"/>
      <c r="R290" s="152"/>
      <c r="S290" s="152"/>
      <c r="T290" s="152"/>
      <c r="U290" s="152"/>
      <c r="V290" s="152"/>
      <c r="W290" s="152"/>
    </row>
    <row r="291" spans="2:38">
      <c r="B291" s="5"/>
      <c r="D291" s="152"/>
      <c r="E291" s="152"/>
      <c r="F291" s="152" t="s">
        <v>707</v>
      </c>
      <c r="G291" s="152" t="s">
        <v>276</v>
      </c>
      <c r="K291" s="152"/>
      <c r="L291" s="152"/>
      <c r="M291" s="152"/>
      <c r="N291" s="152"/>
      <c r="O291" s="152"/>
      <c r="P291" s="152"/>
      <c r="Q291" s="152"/>
      <c r="R291" s="152"/>
      <c r="S291" s="152"/>
      <c r="T291" s="152"/>
      <c r="U291" s="152"/>
      <c r="V291" s="152"/>
      <c r="W291" s="152"/>
    </row>
    <row r="292" spans="2:38">
      <c r="B292" s="5"/>
      <c r="D292" s="152"/>
      <c r="E292" s="152"/>
      <c r="F292" s="152" t="s">
        <v>372</v>
      </c>
      <c r="G292" s="152" t="s">
        <v>1049</v>
      </c>
      <c r="H292" s="152"/>
      <c r="K292" s="152"/>
      <c r="L292" s="152"/>
      <c r="M292" s="152"/>
      <c r="N292" s="152"/>
      <c r="O292" s="152"/>
      <c r="P292" s="152"/>
      <c r="Q292" s="152"/>
      <c r="R292" s="152"/>
      <c r="S292" s="152"/>
      <c r="T292" s="152"/>
      <c r="U292" s="152"/>
      <c r="V292" s="152"/>
      <c r="W292" s="152"/>
    </row>
    <row r="293" spans="2:38">
      <c r="B293" s="5"/>
      <c r="D293" s="152"/>
      <c r="E293" s="152"/>
      <c r="F293" s="152" t="s">
        <v>373</v>
      </c>
      <c r="G293" s="152" t="s">
        <v>610</v>
      </c>
      <c r="K293" s="152"/>
      <c r="L293" s="152"/>
      <c r="M293" s="152"/>
      <c r="N293" s="152"/>
      <c r="O293" s="152"/>
      <c r="P293" s="152"/>
      <c r="Q293" s="152"/>
      <c r="R293" s="152"/>
      <c r="S293" s="152"/>
      <c r="T293" s="152"/>
      <c r="U293" s="152"/>
      <c r="V293" s="152"/>
      <c r="W293" s="152"/>
    </row>
    <row r="294" spans="2:38">
      <c r="B294" s="5"/>
      <c r="D294" s="152"/>
      <c r="E294" s="152"/>
      <c r="F294" s="152" t="s">
        <v>482</v>
      </c>
      <c r="G294" s="152" t="s">
        <v>277</v>
      </c>
      <c r="H294" s="152"/>
      <c r="K294" s="152"/>
      <c r="L294" s="152"/>
      <c r="M294" s="152"/>
      <c r="N294" s="152"/>
      <c r="O294" s="152"/>
      <c r="P294" s="152"/>
      <c r="Q294" s="152"/>
      <c r="R294" s="152"/>
      <c r="S294" s="152"/>
      <c r="T294" s="152"/>
      <c r="U294" s="152"/>
      <c r="V294" s="152"/>
      <c r="W294" s="152"/>
    </row>
    <row r="295" spans="2:38">
      <c r="B295" s="5"/>
      <c r="D295" s="152"/>
      <c r="E295" s="152"/>
      <c r="F295" s="152" t="s">
        <v>278</v>
      </c>
      <c r="G295" s="152" t="s">
        <v>423</v>
      </c>
      <c r="K295" s="152"/>
      <c r="L295" s="152"/>
      <c r="M295" s="152"/>
      <c r="N295" s="152"/>
      <c r="O295" s="152"/>
      <c r="P295" s="152"/>
      <c r="Q295" s="152"/>
      <c r="R295" s="152"/>
      <c r="S295" s="152"/>
      <c r="T295" s="152"/>
      <c r="U295" s="152"/>
      <c r="V295" s="152"/>
      <c r="W295" s="152"/>
    </row>
    <row r="296" spans="2:38">
      <c r="B296" s="5"/>
      <c r="D296" s="152"/>
      <c r="E296" s="152"/>
      <c r="F296" s="152" t="s">
        <v>279</v>
      </c>
      <c r="G296" s="152" t="s">
        <v>177</v>
      </c>
      <c r="H296" s="152"/>
      <c r="K296" s="152"/>
      <c r="L296" s="152"/>
      <c r="M296" s="152"/>
      <c r="N296" s="152"/>
      <c r="O296" s="152"/>
      <c r="P296" s="152"/>
      <c r="Q296" s="152"/>
      <c r="R296" s="152"/>
      <c r="S296" s="152"/>
      <c r="T296" s="152"/>
      <c r="U296" s="152"/>
      <c r="V296" s="152"/>
      <c r="W296" s="152"/>
    </row>
    <row r="297" spans="2:38">
      <c r="B297" s="5"/>
      <c r="D297" s="152"/>
      <c r="E297" s="152" t="s">
        <v>632</v>
      </c>
      <c r="F297" s="152" t="s">
        <v>804</v>
      </c>
      <c r="G297" s="152"/>
      <c r="K297" s="152"/>
      <c r="L297" s="152"/>
      <c r="M297" s="152"/>
      <c r="N297" s="152"/>
      <c r="O297" s="152"/>
      <c r="P297" s="152"/>
      <c r="Q297" s="152"/>
      <c r="R297" s="152"/>
      <c r="S297" s="152"/>
      <c r="T297" s="152"/>
      <c r="U297" s="152"/>
      <c r="V297" s="152"/>
      <c r="W297" s="152"/>
    </row>
    <row r="298" spans="2:38">
      <c r="B298" s="5"/>
      <c r="D298" s="152"/>
      <c r="E298" s="152" t="s">
        <v>842</v>
      </c>
      <c r="F298" s="152" t="s">
        <v>811</v>
      </c>
      <c r="G298" s="152"/>
      <c r="K298" s="152"/>
      <c r="L298" s="152"/>
      <c r="M298" s="152"/>
      <c r="N298" s="152"/>
      <c r="O298" s="152"/>
      <c r="P298" s="152"/>
      <c r="Q298" s="152"/>
      <c r="R298" s="152"/>
      <c r="S298" s="152"/>
      <c r="T298" s="152"/>
      <c r="U298" s="152"/>
      <c r="V298" s="152"/>
      <c r="W298" s="152"/>
    </row>
    <row r="299" spans="2:38">
      <c r="B299" s="5"/>
      <c r="D299" s="152"/>
      <c r="E299" s="152"/>
      <c r="F299" s="257" t="s">
        <v>1073</v>
      </c>
      <c r="G299" s="192"/>
      <c r="H299" s="192"/>
      <c r="I299" s="257"/>
      <c r="J299" s="257"/>
      <c r="K299" s="257"/>
      <c r="L299" s="257"/>
      <c r="M299" s="187"/>
      <c r="N299" s="187"/>
      <c r="O299" s="187"/>
      <c r="P299" s="187"/>
      <c r="Q299" s="187"/>
      <c r="R299" s="187"/>
      <c r="S299" s="187"/>
      <c r="T299" s="187"/>
      <c r="U299" s="187"/>
      <c r="V299" s="187"/>
      <c r="W299" s="187"/>
      <c r="X299" s="2"/>
      <c r="Y299" s="2"/>
      <c r="Z299" s="2"/>
      <c r="AA299" s="2"/>
      <c r="AB299" s="2"/>
      <c r="AC299" s="2"/>
      <c r="AD299" s="2"/>
      <c r="AE299" s="2"/>
      <c r="AF299" s="2"/>
      <c r="AG299" s="2"/>
      <c r="AH299" s="2"/>
      <c r="AI299" s="2"/>
      <c r="AJ299" s="2"/>
      <c r="AK299" s="2"/>
      <c r="AL299" s="2"/>
    </row>
    <row r="300" spans="2:38">
      <c r="B300" s="5"/>
      <c r="D300" s="152"/>
      <c r="E300" s="152"/>
      <c r="F300" s="257" t="s">
        <v>1074</v>
      </c>
      <c r="G300" s="192"/>
      <c r="H300" s="192"/>
      <c r="I300" s="257"/>
      <c r="J300" s="257"/>
      <c r="K300" s="257"/>
      <c r="L300" s="257"/>
      <c r="M300" s="187"/>
      <c r="N300" s="187"/>
      <c r="O300" s="187"/>
      <c r="P300" s="187"/>
      <c r="Q300" s="187"/>
      <c r="R300" s="187"/>
      <c r="S300" s="187"/>
      <c r="T300" s="187"/>
      <c r="U300" s="187"/>
      <c r="V300" s="187"/>
      <c r="W300" s="187"/>
      <c r="X300" s="2"/>
      <c r="Y300" s="2"/>
      <c r="Z300" s="2"/>
      <c r="AA300" s="2"/>
      <c r="AB300" s="2"/>
      <c r="AC300" s="2"/>
      <c r="AD300" s="2"/>
      <c r="AE300" s="2"/>
      <c r="AF300" s="2"/>
      <c r="AG300" s="2"/>
      <c r="AH300" s="2"/>
      <c r="AI300" s="2"/>
      <c r="AJ300" s="2"/>
      <c r="AK300" s="2"/>
      <c r="AL300" s="2"/>
    </row>
    <row r="301" spans="2:38">
      <c r="B301" s="5"/>
      <c r="D301" s="152"/>
      <c r="E301" s="152"/>
      <c r="F301" s="257" t="s">
        <v>1075</v>
      </c>
      <c r="G301" s="192"/>
      <c r="H301" s="192"/>
      <c r="I301" s="257"/>
      <c r="J301" s="257"/>
      <c r="K301" s="257"/>
      <c r="L301" s="257"/>
      <c r="M301" s="187"/>
      <c r="N301" s="187"/>
      <c r="O301" s="187"/>
      <c r="P301" s="187"/>
      <c r="Q301" s="187"/>
      <c r="R301" s="187"/>
      <c r="S301" s="187"/>
      <c r="T301" s="187"/>
      <c r="U301" s="187"/>
      <c r="V301" s="187"/>
      <c r="W301" s="187"/>
      <c r="X301" s="2"/>
      <c r="Y301" s="2"/>
      <c r="Z301" s="2"/>
      <c r="AA301" s="2"/>
      <c r="AB301" s="2"/>
      <c r="AC301" s="2"/>
      <c r="AD301" s="2"/>
      <c r="AE301" s="2"/>
      <c r="AF301" s="2"/>
      <c r="AG301" s="2"/>
      <c r="AH301" s="2"/>
      <c r="AI301" s="2"/>
      <c r="AJ301" s="2"/>
      <c r="AK301" s="2"/>
      <c r="AL301" s="2"/>
    </row>
    <row r="302" spans="2:38">
      <c r="B302" s="5"/>
      <c r="D302" s="152"/>
      <c r="E302" s="152"/>
      <c r="F302" s="192"/>
      <c r="G302" s="192"/>
      <c r="H302" s="192"/>
      <c r="I302" s="192"/>
      <c r="J302" s="192"/>
      <c r="K302" s="192"/>
      <c r="L302" s="192"/>
      <c r="M302" s="152"/>
      <c r="N302" s="152"/>
      <c r="O302" s="152"/>
      <c r="P302" s="152"/>
      <c r="Q302" s="152"/>
      <c r="R302" s="152"/>
      <c r="S302" s="152"/>
      <c r="T302" s="152"/>
      <c r="U302" s="152"/>
      <c r="V302" s="152"/>
      <c r="W302" s="152"/>
    </row>
    <row r="303" spans="2:38">
      <c r="B303" s="5"/>
      <c r="D303" s="5" t="s">
        <v>604</v>
      </c>
      <c r="E303" s="5" t="s">
        <v>308</v>
      </c>
      <c r="G303" s="152"/>
      <c r="H303" s="152"/>
      <c r="I303" s="152"/>
      <c r="J303" s="152"/>
      <c r="K303" s="152"/>
      <c r="L303" s="152"/>
      <c r="M303" s="152"/>
      <c r="N303" s="152"/>
      <c r="O303" s="152"/>
      <c r="P303" s="152"/>
      <c r="Q303" s="152"/>
      <c r="R303" s="152"/>
      <c r="S303" s="152"/>
      <c r="T303" s="152"/>
      <c r="U303" s="152"/>
      <c r="V303" s="152"/>
      <c r="W303" s="152"/>
    </row>
    <row r="304" spans="2:38">
      <c r="B304" s="5"/>
      <c r="D304" s="5"/>
      <c r="E304" s="152" t="s">
        <v>1057</v>
      </c>
      <c r="F304" s="152"/>
      <c r="K304" s="152"/>
      <c r="L304" s="152"/>
      <c r="M304" s="152"/>
      <c r="N304" s="152"/>
      <c r="O304" s="152"/>
      <c r="P304" s="152"/>
      <c r="Q304" s="152"/>
      <c r="R304" s="152"/>
      <c r="S304" s="152"/>
      <c r="T304" s="152"/>
      <c r="U304" s="152"/>
      <c r="V304" s="152"/>
      <c r="W304" s="152"/>
    </row>
    <row r="305" spans="2:23">
      <c r="B305" s="5"/>
      <c r="D305" s="5"/>
      <c r="E305" s="152" t="s">
        <v>1055</v>
      </c>
      <c r="F305" s="152"/>
      <c r="I305" s="152"/>
      <c r="J305" s="152"/>
      <c r="K305" s="152"/>
      <c r="L305" s="152"/>
      <c r="M305" s="152"/>
      <c r="N305" s="152"/>
      <c r="O305" s="152"/>
      <c r="P305" s="152"/>
      <c r="Q305" s="152"/>
      <c r="R305" s="152"/>
      <c r="S305" s="152"/>
      <c r="T305" s="152"/>
      <c r="U305" s="152"/>
      <c r="V305" s="152"/>
      <c r="W305" s="152"/>
    </row>
    <row r="306" spans="2:23">
      <c r="B306" s="5"/>
      <c r="D306" s="152"/>
      <c r="E306" s="152"/>
      <c r="F306" s="192"/>
      <c r="G306" s="192"/>
      <c r="H306" s="192"/>
      <c r="I306" s="192"/>
      <c r="J306" s="192"/>
      <c r="K306" s="192"/>
      <c r="L306" s="192"/>
      <c r="M306" s="152"/>
      <c r="N306" s="152"/>
      <c r="O306" s="152"/>
      <c r="P306" s="152"/>
      <c r="Q306" s="152"/>
      <c r="R306" s="152"/>
      <c r="S306" s="152"/>
      <c r="T306" s="152"/>
      <c r="U306" s="152"/>
      <c r="V306" s="152"/>
      <c r="W306" s="152"/>
    </row>
    <row r="307" spans="2:23">
      <c r="B307" s="5"/>
      <c r="C307" s="5" t="s">
        <v>7</v>
      </c>
      <c r="D307" s="5"/>
      <c r="F307" s="5"/>
      <c r="G307" s="5" t="s">
        <v>665</v>
      </c>
      <c r="I307" s="152"/>
      <c r="J307" s="152"/>
      <c r="K307" s="152"/>
      <c r="L307" s="152"/>
      <c r="M307" s="152"/>
      <c r="N307" s="152"/>
      <c r="O307" s="152"/>
      <c r="P307" s="152"/>
    </row>
    <row r="308" spans="2:23">
      <c r="B308" s="5"/>
      <c r="D308" s="5" t="s">
        <v>221</v>
      </c>
      <c r="E308" s="5" t="s">
        <v>280</v>
      </c>
      <c r="G308" s="5"/>
      <c r="H308" s="5"/>
      <c r="I308" s="5"/>
      <c r="J308" s="5"/>
      <c r="K308" s="5"/>
      <c r="L308" s="5"/>
      <c r="M308" s="5"/>
      <c r="N308" s="5"/>
      <c r="O308" s="5"/>
      <c r="P308" s="5"/>
      <c r="Q308" s="5"/>
      <c r="R308" s="5"/>
    </row>
    <row r="309" spans="2:23">
      <c r="B309" s="5"/>
      <c r="D309" s="5"/>
      <c r="E309" t="s">
        <v>281</v>
      </c>
      <c r="G309" s="152"/>
      <c r="I309" s="152"/>
      <c r="K309" s="152"/>
    </row>
    <row r="310" spans="2:23">
      <c r="B310" s="5"/>
      <c r="D310" s="5"/>
      <c r="E310" s="152" t="s">
        <v>881</v>
      </c>
      <c r="F310" s="152"/>
      <c r="G310" s="152"/>
      <c r="I310" s="152"/>
      <c r="K310" s="152"/>
    </row>
    <row r="311" spans="2:23">
      <c r="B311" s="5"/>
      <c r="D311" s="5"/>
      <c r="E311" s="152" t="s">
        <v>1058</v>
      </c>
      <c r="F311" s="152"/>
      <c r="G311" s="152"/>
      <c r="I311" s="152"/>
      <c r="K311" s="152"/>
    </row>
    <row r="312" spans="2:23">
      <c r="B312" s="5"/>
      <c r="D312" s="5"/>
      <c r="E312" s="152" t="s">
        <v>882</v>
      </c>
      <c r="F312" s="152"/>
      <c r="G312" s="152"/>
      <c r="I312" s="152"/>
      <c r="K312" s="152"/>
    </row>
    <row r="313" spans="2:23">
      <c r="B313" s="5"/>
      <c r="D313" s="5"/>
      <c r="G313" s="152"/>
      <c r="I313" s="152"/>
      <c r="K313" s="152"/>
    </row>
    <row r="314" spans="2:23">
      <c r="B314" s="5"/>
      <c r="D314" s="5" t="s">
        <v>365</v>
      </c>
      <c r="E314" s="5" t="s">
        <v>813</v>
      </c>
      <c r="G314" s="152"/>
      <c r="H314" s="152"/>
      <c r="I314" s="152"/>
      <c r="J314" s="152"/>
      <c r="K314" s="152"/>
      <c r="P314" s="152"/>
      <c r="Q314" s="152"/>
      <c r="R314" s="152"/>
      <c r="S314" s="152"/>
    </row>
    <row r="315" spans="2:23">
      <c r="B315" s="5"/>
      <c r="D315" s="5"/>
      <c r="E315" t="s">
        <v>282</v>
      </c>
      <c r="G315" s="152"/>
      <c r="I315" s="152"/>
      <c r="J315" s="152"/>
      <c r="K315" s="152"/>
      <c r="L315" s="152"/>
      <c r="M315" s="152"/>
      <c r="N315" s="152"/>
      <c r="O315" s="152"/>
      <c r="P315" s="152"/>
      <c r="Q315" s="152"/>
      <c r="R315" s="152"/>
      <c r="S315" s="152"/>
    </row>
    <row r="316" spans="2:23">
      <c r="B316" s="5"/>
      <c r="D316" s="5"/>
      <c r="G316" s="152"/>
      <c r="I316" s="152"/>
      <c r="J316" s="152"/>
      <c r="K316" s="152"/>
      <c r="L316" s="152"/>
      <c r="M316" s="152"/>
      <c r="N316" s="152"/>
      <c r="O316" s="152"/>
      <c r="P316" s="152"/>
      <c r="Q316" s="152"/>
      <c r="R316" s="152"/>
      <c r="S316" s="152"/>
    </row>
    <row r="317" spans="2:23">
      <c r="B317" s="5"/>
      <c r="D317" s="261" t="s">
        <v>625</v>
      </c>
      <c r="E317" s="261" t="s">
        <v>797</v>
      </c>
      <c r="F317" s="22"/>
      <c r="G317" s="152"/>
      <c r="H317" s="152"/>
      <c r="I317" s="152"/>
      <c r="J317" s="152"/>
      <c r="K317" s="152"/>
      <c r="L317" s="152"/>
      <c r="M317" s="152"/>
      <c r="N317" s="152"/>
      <c r="O317" s="152"/>
      <c r="P317" s="152"/>
      <c r="Q317" s="152"/>
      <c r="R317" s="152"/>
      <c r="S317" s="152"/>
    </row>
    <row r="318" spans="2:23">
      <c r="B318" s="5"/>
      <c r="E318" t="s">
        <v>794</v>
      </c>
      <c r="I318" s="152"/>
      <c r="J318" s="152"/>
      <c r="K318" s="152"/>
      <c r="L318" s="152"/>
      <c r="M318" s="152"/>
      <c r="N318" s="152"/>
      <c r="O318" s="152"/>
      <c r="P318" s="152"/>
      <c r="Q318" s="152"/>
      <c r="R318" s="152"/>
      <c r="S318" s="152"/>
    </row>
    <row r="319" spans="2:23">
      <c r="B319" s="5"/>
      <c r="E319" t="s">
        <v>795</v>
      </c>
      <c r="I319" s="152"/>
      <c r="J319" s="152"/>
      <c r="K319" s="152"/>
      <c r="L319" s="152"/>
      <c r="M319" s="152"/>
      <c r="N319" s="152"/>
      <c r="O319" s="152"/>
      <c r="P319" s="152"/>
      <c r="Q319" s="152"/>
      <c r="R319" s="152"/>
      <c r="S319" s="152"/>
    </row>
    <row r="320" spans="2:23">
      <c r="B320" s="5"/>
      <c r="E320" t="s">
        <v>796</v>
      </c>
      <c r="I320" s="152"/>
      <c r="J320" s="152"/>
      <c r="K320" s="152"/>
      <c r="L320" s="152"/>
      <c r="M320" s="152"/>
      <c r="N320" s="152"/>
      <c r="O320" s="152"/>
      <c r="P320" s="152"/>
      <c r="Q320" s="152"/>
      <c r="R320" s="152"/>
      <c r="S320" s="152"/>
    </row>
    <row r="321" spans="1:38">
      <c r="B321" s="5"/>
      <c r="I321" s="152"/>
      <c r="J321" s="152"/>
      <c r="K321" s="152"/>
      <c r="L321" s="152"/>
      <c r="M321" s="152"/>
      <c r="N321" s="152"/>
      <c r="O321" s="152"/>
      <c r="P321" s="152"/>
      <c r="Q321" s="152"/>
      <c r="R321" s="152"/>
      <c r="S321" s="152"/>
    </row>
    <row r="322" spans="1:38">
      <c r="B322" s="5"/>
      <c r="C322" s="188" t="s">
        <v>8</v>
      </c>
      <c r="G322" s="188" t="s">
        <v>666</v>
      </c>
      <c r="I322" s="152"/>
      <c r="J322" s="152"/>
      <c r="K322" s="152"/>
      <c r="L322" s="152"/>
      <c r="M322" s="152"/>
      <c r="N322" s="152"/>
      <c r="O322" s="152"/>
      <c r="P322" s="152"/>
      <c r="Q322" s="152"/>
      <c r="R322" s="152"/>
      <c r="S322" s="152"/>
    </row>
    <row r="323" spans="1:38">
      <c r="A323" t="s">
        <v>266</v>
      </c>
      <c r="D323" s="5" t="s">
        <v>221</v>
      </c>
      <c r="E323" s="188" t="s">
        <v>666</v>
      </c>
      <c r="J323" s="188"/>
      <c r="K323" s="188"/>
      <c r="L323" s="188"/>
      <c r="M323" s="187"/>
      <c r="N323" s="187"/>
      <c r="O323" s="187"/>
      <c r="P323" s="187"/>
      <c r="Q323" s="187"/>
      <c r="R323" s="187"/>
      <c r="S323" s="152"/>
    </row>
    <row r="324" spans="1:38">
      <c r="E324" t="s">
        <v>119</v>
      </c>
      <c r="F324" s="152" t="s">
        <v>1059</v>
      </c>
      <c r="J324" s="152"/>
      <c r="K324" s="152"/>
      <c r="L324" s="152"/>
      <c r="M324" s="152"/>
      <c r="N324" s="152"/>
      <c r="O324" s="152"/>
      <c r="P324" s="152"/>
      <c r="Q324" s="152"/>
      <c r="R324" s="152"/>
      <c r="S324" s="152"/>
    </row>
    <row r="325" spans="1:38">
      <c r="E325" s="152" t="s">
        <v>120</v>
      </c>
      <c r="F325" t="s">
        <v>798</v>
      </c>
      <c r="J325" s="152"/>
      <c r="K325" s="152"/>
      <c r="L325" s="152"/>
      <c r="M325" s="152"/>
      <c r="N325" s="152"/>
      <c r="O325" s="152"/>
      <c r="P325" s="152"/>
      <c r="Q325" s="152"/>
      <c r="R325" s="152"/>
      <c r="S325" s="152"/>
    </row>
    <row r="326" spans="1:38">
      <c r="F326" s="192" t="s">
        <v>1384</v>
      </c>
      <c r="I326" s="192"/>
      <c r="J326" s="152"/>
      <c r="K326" s="152"/>
      <c r="L326" s="152"/>
      <c r="M326" s="152"/>
      <c r="N326" s="152"/>
      <c r="O326" s="152"/>
      <c r="P326" s="152"/>
      <c r="Q326" s="152"/>
      <c r="R326" s="152"/>
      <c r="S326" s="152"/>
    </row>
    <row r="327" spans="1:38">
      <c r="F327" s="192" t="s">
        <v>1385</v>
      </c>
      <c r="I327" s="192"/>
      <c r="J327" s="152"/>
      <c r="K327" s="152"/>
      <c r="L327" s="152"/>
      <c r="M327" s="152"/>
      <c r="N327" s="152"/>
      <c r="O327" s="152"/>
      <c r="P327" s="152"/>
      <c r="Q327" s="152"/>
      <c r="R327" s="152"/>
      <c r="S327" s="152"/>
    </row>
    <row r="328" spans="1:38">
      <c r="J328" s="152"/>
      <c r="K328" s="152"/>
      <c r="L328" s="152"/>
      <c r="M328" s="152"/>
      <c r="N328" s="152"/>
      <c r="O328" s="152"/>
      <c r="P328" s="152"/>
      <c r="Q328" s="152"/>
      <c r="R328" s="152"/>
      <c r="S328" s="152"/>
    </row>
    <row r="329" spans="1:38">
      <c r="A329" s="8"/>
      <c r="B329" s="17" t="s">
        <v>562</v>
      </c>
      <c r="C329" s="201" t="s">
        <v>25</v>
      </c>
      <c r="D329" s="8"/>
      <c r="E329" s="201"/>
      <c r="F329" s="201"/>
      <c r="G329" s="201"/>
      <c r="H329" s="201"/>
      <c r="I329" s="201"/>
      <c r="J329" s="200"/>
      <c r="K329" s="200"/>
      <c r="L329" s="200"/>
      <c r="M329" s="200"/>
      <c r="N329" s="200"/>
      <c r="O329" s="200"/>
      <c r="P329" s="200"/>
      <c r="Q329" s="200"/>
      <c r="R329" s="200"/>
      <c r="S329" s="200"/>
      <c r="T329" s="8"/>
      <c r="U329" s="8"/>
      <c r="V329" s="8"/>
      <c r="W329" s="8"/>
      <c r="X329" s="8"/>
      <c r="Y329" s="8"/>
      <c r="Z329" s="8"/>
      <c r="AA329" s="8"/>
      <c r="AB329" s="8"/>
      <c r="AC329" s="8"/>
      <c r="AD329" s="8"/>
      <c r="AE329" s="8"/>
      <c r="AF329" s="8"/>
      <c r="AG329" s="8"/>
      <c r="AH329" s="8"/>
      <c r="AI329" s="8"/>
      <c r="AJ329" s="8"/>
      <c r="AK329" s="8"/>
      <c r="AL329" s="8"/>
    </row>
    <row r="330" spans="1:38">
      <c r="A330" s="1"/>
      <c r="B330" s="202"/>
      <c r="C330" s="1"/>
      <c r="D330" s="203"/>
      <c r="E330" s="203"/>
      <c r="F330" s="203"/>
      <c r="G330" s="203"/>
      <c r="H330" s="203"/>
      <c r="I330" s="203"/>
      <c r="J330" s="153"/>
      <c r="K330" s="153"/>
      <c r="L330" s="153"/>
      <c r="M330" s="153"/>
      <c r="N330" s="153"/>
      <c r="O330" s="153"/>
      <c r="P330" s="153"/>
      <c r="Q330" s="153"/>
      <c r="R330" s="153"/>
      <c r="S330" s="153"/>
      <c r="T330" s="1"/>
      <c r="U330" s="1"/>
      <c r="V330" s="1"/>
      <c r="W330" s="1"/>
      <c r="X330" s="1"/>
      <c r="Y330" s="1"/>
      <c r="Z330" s="1"/>
      <c r="AA330" s="1"/>
      <c r="AB330" s="1"/>
      <c r="AC330" s="1"/>
      <c r="AD330" s="1"/>
      <c r="AE330" s="1"/>
      <c r="AF330" s="1"/>
      <c r="AG330" s="1"/>
      <c r="AH330" s="1"/>
      <c r="AI330" s="1"/>
      <c r="AJ330" s="1"/>
      <c r="AK330" s="1"/>
      <c r="AL330" s="1"/>
    </row>
    <row r="331" spans="1:38">
      <c r="B331" s="5"/>
      <c r="C331" s="188" t="s">
        <v>465</v>
      </c>
      <c r="G331" s="203" t="s">
        <v>25</v>
      </c>
      <c r="I331" s="188"/>
      <c r="J331" s="152"/>
      <c r="K331" s="152"/>
      <c r="L331" s="152"/>
      <c r="M331" s="152"/>
      <c r="N331" s="152"/>
      <c r="O331" s="152"/>
      <c r="P331" s="152"/>
      <c r="Q331" s="152"/>
      <c r="R331" s="152"/>
      <c r="S331" s="152"/>
    </row>
    <row r="332" spans="1:38" s="1" customFormat="1">
      <c r="A332"/>
      <c r="B332" s="5"/>
      <c r="C332" s="188"/>
      <c r="D332" s="5" t="s">
        <v>221</v>
      </c>
      <c r="E332" s="5" t="s">
        <v>25</v>
      </c>
      <c r="F332"/>
      <c r="G332" s="203"/>
      <c r="H332"/>
      <c r="I332" s="188"/>
      <c r="J332" s="152"/>
      <c r="K332" s="152"/>
      <c r="L332" s="152"/>
      <c r="M332" s="152"/>
      <c r="N332" s="152"/>
      <c r="O332" s="152"/>
      <c r="P332" s="152"/>
      <c r="Q332" s="152"/>
      <c r="R332" s="152"/>
      <c r="S332" s="152"/>
      <c r="T332"/>
      <c r="U332"/>
      <c r="V332"/>
      <c r="W332"/>
      <c r="X332"/>
      <c r="Y332"/>
      <c r="Z332"/>
      <c r="AA332"/>
      <c r="AB332"/>
      <c r="AC332"/>
      <c r="AD332"/>
      <c r="AE332"/>
      <c r="AF332"/>
      <c r="AG332"/>
      <c r="AH332"/>
      <c r="AI332"/>
      <c r="AJ332"/>
      <c r="AK332"/>
      <c r="AL332"/>
    </row>
    <row r="333" spans="1:38">
      <c r="B333" s="5"/>
      <c r="E333" t="s">
        <v>119</v>
      </c>
      <c r="F333" t="s">
        <v>801</v>
      </c>
      <c r="J333" s="152"/>
      <c r="K333" s="152"/>
      <c r="L333" s="152"/>
      <c r="M333" s="152"/>
      <c r="N333" s="152"/>
      <c r="O333" s="152"/>
      <c r="P333" s="152"/>
      <c r="Q333" s="152"/>
      <c r="R333" s="152"/>
      <c r="S333" s="152"/>
    </row>
    <row r="334" spans="1:38">
      <c r="B334" s="5"/>
      <c r="E334" s="152"/>
      <c r="F334" s="152" t="s">
        <v>802</v>
      </c>
      <c r="J334" s="152"/>
      <c r="K334" s="152"/>
      <c r="L334" s="152"/>
      <c r="M334" s="152"/>
      <c r="N334" s="152"/>
      <c r="O334" s="152"/>
      <c r="P334" s="152"/>
      <c r="Q334" s="152"/>
      <c r="R334" s="152"/>
      <c r="S334" s="152"/>
    </row>
    <row r="335" spans="1:38">
      <c r="B335" s="5"/>
      <c r="E335" s="152"/>
      <c r="F335" s="152" t="s">
        <v>803</v>
      </c>
      <c r="I335" s="152"/>
      <c r="J335" s="152"/>
      <c r="K335" s="152"/>
      <c r="L335" s="152"/>
      <c r="M335" s="152"/>
      <c r="N335" s="152"/>
      <c r="O335" s="152"/>
      <c r="P335" s="152"/>
      <c r="Q335" s="152"/>
      <c r="R335" s="152"/>
      <c r="S335" s="152"/>
    </row>
    <row r="336" spans="1:38">
      <c r="B336" s="5"/>
      <c r="E336" s="152" t="s">
        <v>120</v>
      </c>
      <c r="F336" s="965" t="s">
        <v>1388</v>
      </c>
      <c r="G336" s="965"/>
      <c r="H336" s="965"/>
      <c r="I336" s="965"/>
      <c r="J336" s="965"/>
      <c r="K336" s="965"/>
      <c r="L336" s="965"/>
      <c r="M336" s="965"/>
      <c r="N336" s="965"/>
      <c r="O336" s="965"/>
      <c r="P336" s="965"/>
      <c r="Q336" s="965"/>
      <c r="R336" s="965"/>
      <c r="S336" s="965"/>
      <c r="T336" s="965"/>
      <c r="U336" s="965"/>
      <c r="V336" s="965"/>
      <c r="W336" s="965"/>
      <c r="X336" s="965"/>
      <c r="Y336" s="965"/>
      <c r="Z336" s="965"/>
      <c r="AA336" s="965"/>
      <c r="AB336" s="965"/>
      <c r="AC336" s="965"/>
      <c r="AD336" s="965"/>
      <c r="AE336" s="965"/>
      <c r="AF336" s="965"/>
      <c r="AG336" s="965"/>
      <c r="AH336" s="965"/>
      <c r="AI336" s="965"/>
      <c r="AJ336" s="965"/>
      <c r="AK336" s="965"/>
    </row>
    <row r="337" spans="2:37">
      <c r="B337" s="5"/>
      <c r="E337" s="152"/>
      <c r="F337" s="965"/>
      <c r="G337" s="965"/>
      <c r="H337" s="965"/>
      <c r="I337" s="965"/>
      <c r="J337" s="965"/>
      <c r="K337" s="965"/>
      <c r="L337" s="965"/>
      <c r="M337" s="965"/>
      <c r="N337" s="965"/>
      <c r="O337" s="965"/>
      <c r="P337" s="965"/>
      <c r="Q337" s="965"/>
      <c r="R337" s="965"/>
      <c r="S337" s="965"/>
      <c r="T337" s="965"/>
      <c r="U337" s="965"/>
      <c r="V337" s="965"/>
      <c r="W337" s="965"/>
      <c r="X337" s="965"/>
      <c r="Y337" s="965"/>
      <c r="Z337" s="965"/>
      <c r="AA337" s="965"/>
      <c r="AB337" s="965"/>
      <c r="AC337" s="965"/>
      <c r="AD337" s="965"/>
      <c r="AE337" s="965"/>
      <c r="AF337" s="965"/>
      <c r="AG337" s="965"/>
      <c r="AH337" s="965"/>
      <c r="AI337" s="965"/>
      <c r="AJ337" s="965"/>
      <c r="AK337" s="965"/>
    </row>
    <row r="338" spans="2:37">
      <c r="B338" s="5"/>
      <c r="E338" s="152"/>
      <c r="F338" s="965"/>
      <c r="G338" s="965"/>
      <c r="H338" s="965"/>
      <c r="I338" s="965"/>
      <c r="J338" s="965"/>
      <c r="K338" s="965"/>
      <c r="L338" s="965"/>
      <c r="M338" s="965"/>
      <c r="N338" s="965"/>
      <c r="O338" s="965"/>
      <c r="P338" s="965"/>
      <c r="Q338" s="965"/>
      <c r="R338" s="965"/>
      <c r="S338" s="965"/>
      <c r="T338" s="965"/>
      <c r="U338" s="965"/>
      <c r="V338" s="965"/>
      <c r="W338" s="965"/>
      <c r="X338" s="965"/>
      <c r="Y338" s="965"/>
      <c r="Z338" s="965"/>
      <c r="AA338" s="965"/>
      <c r="AB338" s="965"/>
      <c r="AC338" s="965"/>
      <c r="AD338" s="965"/>
      <c r="AE338" s="965"/>
      <c r="AF338" s="965"/>
      <c r="AG338" s="965"/>
      <c r="AH338" s="965"/>
      <c r="AI338" s="965"/>
      <c r="AJ338" s="965"/>
      <c r="AK338" s="965"/>
    </row>
    <row r="339" spans="2:37">
      <c r="B339" s="5"/>
      <c r="F339" s="152"/>
      <c r="H339" s="152"/>
      <c r="I339" s="152"/>
      <c r="J339" s="152"/>
      <c r="K339" s="152"/>
      <c r="L339" s="152"/>
      <c r="M339" s="152"/>
      <c r="N339" s="152"/>
      <c r="O339" s="152"/>
      <c r="P339" s="152"/>
      <c r="Q339" s="152"/>
      <c r="R339" s="152"/>
      <c r="S339" s="152"/>
    </row>
    <row r="340" spans="2:37" s="741" customFormat="1">
      <c r="B340" s="5"/>
      <c r="C340" s="188" t="s">
        <v>466</v>
      </c>
      <c r="G340" s="203" t="s">
        <v>1496</v>
      </c>
      <c r="I340" s="188"/>
      <c r="J340" s="152"/>
      <c r="K340" s="152"/>
      <c r="L340" s="152"/>
      <c r="M340" s="152"/>
      <c r="N340" s="152"/>
      <c r="O340" s="152"/>
      <c r="P340" s="152"/>
      <c r="Q340" s="152"/>
      <c r="R340" s="152"/>
      <c r="S340" s="152"/>
    </row>
    <row r="341" spans="2:37" s="741" customFormat="1" ht="13.15" customHeight="1">
      <c r="B341" s="5"/>
      <c r="E341" s="967" t="s">
        <v>1503</v>
      </c>
      <c r="F341" s="967"/>
      <c r="G341" s="967"/>
      <c r="H341" s="967"/>
      <c r="I341" s="967"/>
      <c r="J341" s="967"/>
      <c r="K341" s="967"/>
      <c r="L341" s="967"/>
      <c r="M341" s="967"/>
      <c r="N341" s="967"/>
      <c r="O341" s="967"/>
      <c r="P341" s="967"/>
      <c r="Q341" s="967"/>
      <c r="R341" s="967"/>
      <c r="S341" s="967"/>
      <c r="T341" s="967"/>
      <c r="U341" s="967"/>
      <c r="V341" s="967"/>
      <c r="W341" s="967"/>
      <c r="X341" s="967"/>
      <c r="Y341" s="967"/>
      <c r="Z341" s="967"/>
      <c r="AA341" s="967"/>
      <c r="AB341" s="967"/>
      <c r="AC341" s="967"/>
      <c r="AD341" s="967"/>
      <c r="AE341" s="967"/>
      <c r="AF341" s="967"/>
      <c r="AG341" s="967"/>
      <c r="AH341" s="967"/>
      <c r="AI341" s="967"/>
      <c r="AJ341" s="967"/>
      <c r="AK341" s="967"/>
    </row>
    <row r="342" spans="2:37" s="741" customFormat="1">
      <c r="B342" s="5"/>
      <c r="E342" s="967"/>
      <c r="F342" s="967"/>
      <c r="G342" s="967"/>
      <c r="H342" s="967"/>
      <c r="I342" s="967"/>
      <c r="J342" s="967"/>
      <c r="K342" s="967"/>
      <c r="L342" s="967"/>
      <c r="M342" s="967"/>
      <c r="N342" s="967"/>
      <c r="O342" s="967"/>
      <c r="P342" s="967"/>
      <c r="Q342" s="967"/>
      <c r="R342" s="967"/>
      <c r="S342" s="967"/>
      <c r="T342" s="967"/>
      <c r="U342" s="967"/>
      <c r="V342" s="967"/>
      <c r="W342" s="967"/>
      <c r="X342" s="967"/>
      <c r="Y342" s="967"/>
      <c r="Z342" s="967"/>
      <c r="AA342" s="967"/>
      <c r="AB342" s="967"/>
      <c r="AC342" s="967"/>
      <c r="AD342" s="967"/>
      <c r="AE342" s="967"/>
      <c r="AF342" s="967"/>
      <c r="AG342" s="967"/>
      <c r="AH342" s="967"/>
      <c r="AI342" s="967"/>
      <c r="AJ342" s="967"/>
      <c r="AK342" s="967"/>
    </row>
    <row r="343" spans="2:37" s="741" customFormat="1">
      <c r="B343" s="5"/>
      <c r="E343" s="967"/>
      <c r="F343" s="967"/>
      <c r="G343" s="967"/>
      <c r="H343" s="967"/>
      <c r="I343" s="967"/>
      <c r="J343" s="967"/>
      <c r="K343" s="967"/>
      <c r="L343" s="967"/>
      <c r="M343" s="967"/>
      <c r="N343" s="967"/>
      <c r="O343" s="967"/>
      <c r="P343" s="967"/>
      <c r="Q343" s="967"/>
      <c r="R343" s="967"/>
      <c r="S343" s="967"/>
      <c r="T343" s="967"/>
      <c r="U343" s="967"/>
      <c r="V343" s="967"/>
      <c r="W343" s="967"/>
      <c r="X343" s="967"/>
      <c r="Y343" s="967"/>
      <c r="Z343" s="967"/>
      <c r="AA343" s="967"/>
      <c r="AB343" s="967"/>
      <c r="AC343" s="967"/>
      <c r="AD343" s="967"/>
      <c r="AE343" s="967"/>
      <c r="AF343" s="967"/>
      <c r="AG343" s="967"/>
      <c r="AH343" s="967"/>
      <c r="AI343" s="967"/>
      <c r="AJ343" s="967"/>
      <c r="AK343" s="967"/>
    </row>
    <row r="344" spans="2:37" s="741" customFormat="1">
      <c r="B344" s="5"/>
      <c r="E344" s="967"/>
      <c r="F344" s="967"/>
      <c r="G344" s="967"/>
      <c r="H344" s="967"/>
      <c r="I344" s="967"/>
      <c r="J344" s="967"/>
      <c r="K344" s="967"/>
      <c r="L344" s="967"/>
      <c r="M344" s="967"/>
      <c r="N344" s="967"/>
      <c r="O344" s="967"/>
      <c r="P344" s="967"/>
      <c r="Q344" s="967"/>
      <c r="R344" s="967"/>
      <c r="S344" s="967"/>
      <c r="T344" s="967"/>
      <c r="U344" s="967"/>
      <c r="V344" s="967"/>
      <c r="W344" s="967"/>
      <c r="X344" s="967"/>
      <c r="Y344" s="967"/>
      <c r="Z344" s="967"/>
      <c r="AA344" s="967"/>
      <c r="AB344" s="967"/>
      <c r="AC344" s="967"/>
      <c r="AD344" s="967"/>
      <c r="AE344" s="967"/>
      <c r="AF344" s="967"/>
      <c r="AG344" s="967"/>
      <c r="AH344" s="967"/>
      <c r="AI344" s="967"/>
      <c r="AJ344" s="967"/>
      <c r="AK344" s="967"/>
    </row>
    <row r="345" spans="2:37" s="741" customFormat="1">
      <c r="B345" s="5"/>
      <c r="E345" s="967"/>
      <c r="F345" s="967"/>
      <c r="G345" s="967"/>
      <c r="H345" s="967"/>
      <c r="I345" s="967"/>
      <c r="J345" s="967"/>
      <c r="K345" s="967"/>
      <c r="L345" s="967"/>
      <c r="M345" s="967"/>
      <c r="N345" s="967"/>
      <c r="O345" s="967"/>
      <c r="P345" s="967"/>
      <c r="Q345" s="967"/>
      <c r="R345" s="967"/>
      <c r="S345" s="967"/>
      <c r="T345" s="967"/>
      <c r="U345" s="967"/>
      <c r="V345" s="967"/>
      <c r="W345" s="967"/>
      <c r="X345" s="967"/>
      <c r="Y345" s="967"/>
      <c r="Z345" s="967"/>
      <c r="AA345" s="967"/>
      <c r="AB345" s="967"/>
      <c r="AC345" s="967"/>
      <c r="AD345" s="967"/>
      <c r="AE345" s="967"/>
      <c r="AF345" s="967"/>
      <c r="AG345" s="967"/>
      <c r="AH345" s="967"/>
      <c r="AI345" s="967"/>
      <c r="AJ345" s="967"/>
      <c r="AK345" s="967"/>
    </row>
    <row r="346" spans="2:37" s="741" customFormat="1">
      <c r="B346" s="5"/>
      <c r="E346" s="6" t="s">
        <v>119</v>
      </c>
      <c r="F346" s="965" t="s">
        <v>1505</v>
      </c>
      <c r="G346" s="965"/>
      <c r="H346" s="965"/>
      <c r="I346" s="965"/>
      <c r="J346" s="965"/>
      <c r="K346" s="965"/>
      <c r="L346" s="965"/>
      <c r="M346" s="965"/>
      <c r="N346" s="965"/>
      <c r="O346" s="965"/>
      <c r="P346" s="965"/>
      <c r="Q346" s="965"/>
      <c r="R346" s="965"/>
      <c r="S346" s="965"/>
      <c r="T346" s="965"/>
      <c r="U346" s="965"/>
      <c r="V346" s="965"/>
      <c r="W346" s="965"/>
      <c r="X346" s="965"/>
      <c r="Y346" s="965"/>
      <c r="Z346" s="965"/>
      <c r="AA346" s="965"/>
      <c r="AB346" s="965"/>
      <c r="AC346" s="965"/>
      <c r="AD346" s="965"/>
      <c r="AE346" s="965"/>
      <c r="AF346" s="965"/>
      <c r="AG346" s="965"/>
      <c r="AH346" s="965"/>
      <c r="AI346" s="965"/>
      <c r="AJ346" s="965"/>
      <c r="AK346" s="965"/>
    </row>
    <row r="347" spans="2:37" s="741" customFormat="1">
      <c r="B347" s="5"/>
      <c r="E347" s="6"/>
      <c r="F347" s="965"/>
      <c r="G347" s="965"/>
      <c r="H347" s="965"/>
      <c r="I347" s="965"/>
      <c r="J347" s="965"/>
      <c r="K347" s="965"/>
      <c r="L347" s="965"/>
      <c r="M347" s="965"/>
      <c r="N347" s="965"/>
      <c r="O347" s="965"/>
      <c r="P347" s="965"/>
      <c r="Q347" s="965"/>
      <c r="R347" s="965"/>
      <c r="S347" s="965"/>
      <c r="T347" s="965"/>
      <c r="U347" s="965"/>
      <c r="V347" s="965"/>
      <c r="W347" s="965"/>
      <c r="X347" s="965"/>
      <c r="Y347" s="965"/>
      <c r="Z347" s="965"/>
      <c r="AA347" s="965"/>
      <c r="AB347" s="965"/>
      <c r="AC347" s="965"/>
      <c r="AD347" s="965"/>
      <c r="AE347" s="965"/>
      <c r="AF347" s="965"/>
      <c r="AG347" s="965"/>
      <c r="AH347" s="965"/>
      <c r="AI347" s="965"/>
      <c r="AJ347" s="965"/>
      <c r="AK347" s="965"/>
    </row>
    <row r="348" spans="2:37" s="741" customFormat="1">
      <c r="B348" s="5"/>
      <c r="E348" s="6"/>
      <c r="F348" s="965"/>
      <c r="G348" s="965"/>
      <c r="H348" s="965"/>
      <c r="I348" s="965"/>
      <c r="J348" s="965"/>
      <c r="K348" s="965"/>
      <c r="L348" s="965"/>
      <c r="M348" s="965"/>
      <c r="N348" s="965"/>
      <c r="O348" s="965"/>
      <c r="P348" s="965"/>
      <c r="Q348" s="965"/>
      <c r="R348" s="965"/>
      <c r="S348" s="965"/>
      <c r="T348" s="965"/>
      <c r="U348" s="965"/>
      <c r="V348" s="965"/>
      <c r="W348" s="965"/>
      <c r="X348" s="965"/>
      <c r="Y348" s="965"/>
      <c r="Z348" s="965"/>
      <c r="AA348" s="965"/>
      <c r="AB348" s="965"/>
      <c r="AC348" s="965"/>
      <c r="AD348" s="965"/>
      <c r="AE348" s="965"/>
      <c r="AF348" s="965"/>
      <c r="AG348" s="965"/>
      <c r="AH348" s="965"/>
      <c r="AI348" s="965"/>
      <c r="AJ348" s="965"/>
      <c r="AK348" s="965"/>
    </row>
    <row r="349" spans="2:37" s="741" customFormat="1">
      <c r="B349" s="5"/>
      <c r="E349" s="6"/>
      <c r="F349" s="965"/>
      <c r="G349" s="965"/>
      <c r="H349" s="965"/>
      <c r="I349" s="965"/>
      <c r="J349" s="965"/>
      <c r="K349" s="965"/>
      <c r="L349" s="965"/>
      <c r="M349" s="965"/>
      <c r="N349" s="965"/>
      <c r="O349" s="965"/>
      <c r="P349" s="965"/>
      <c r="Q349" s="965"/>
      <c r="R349" s="965"/>
      <c r="S349" s="965"/>
      <c r="T349" s="965"/>
      <c r="U349" s="965"/>
      <c r="V349" s="965"/>
      <c r="W349" s="965"/>
      <c r="X349" s="965"/>
      <c r="Y349" s="965"/>
      <c r="Z349" s="965"/>
      <c r="AA349" s="965"/>
      <c r="AB349" s="965"/>
      <c r="AC349" s="965"/>
      <c r="AD349" s="965"/>
      <c r="AE349" s="965"/>
      <c r="AF349" s="965"/>
      <c r="AG349" s="965"/>
      <c r="AH349" s="965"/>
      <c r="AI349" s="965"/>
      <c r="AJ349" s="965"/>
      <c r="AK349" s="965"/>
    </row>
    <row r="350" spans="2:37" s="741" customFormat="1">
      <c r="B350" s="5"/>
      <c r="E350" s="6" t="s">
        <v>120</v>
      </c>
      <c r="F350" s="965" t="s">
        <v>1504</v>
      </c>
      <c r="G350" s="965"/>
      <c r="H350" s="965"/>
      <c r="I350" s="965"/>
      <c r="J350" s="965"/>
      <c r="K350" s="965"/>
      <c r="L350" s="965"/>
      <c r="M350" s="965"/>
      <c r="N350" s="965"/>
      <c r="O350" s="965"/>
      <c r="P350" s="965"/>
      <c r="Q350" s="965"/>
      <c r="R350" s="965"/>
      <c r="S350" s="965"/>
      <c r="T350" s="965"/>
      <c r="U350" s="965"/>
      <c r="V350" s="965"/>
      <c r="W350" s="965"/>
      <c r="X350" s="965"/>
      <c r="Y350" s="965"/>
      <c r="Z350" s="965"/>
      <c r="AA350" s="965"/>
      <c r="AB350" s="965"/>
      <c r="AC350" s="965"/>
      <c r="AD350" s="965"/>
      <c r="AE350" s="965"/>
      <c r="AF350" s="965"/>
      <c r="AG350" s="965"/>
      <c r="AH350" s="965"/>
      <c r="AI350" s="965"/>
      <c r="AJ350" s="965"/>
      <c r="AK350" s="965"/>
    </row>
    <row r="351" spans="2:37" s="741" customFormat="1">
      <c r="B351" s="5"/>
      <c r="F351" s="965"/>
      <c r="G351" s="965"/>
      <c r="H351" s="965"/>
      <c r="I351" s="965"/>
      <c r="J351" s="965"/>
      <c r="K351" s="965"/>
      <c r="L351" s="965"/>
      <c r="M351" s="965"/>
      <c r="N351" s="965"/>
      <c r="O351" s="965"/>
      <c r="P351" s="965"/>
      <c r="Q351" s="965"/>
      <c r="R351" s="965"/>
      <c r="S351" s="965"/>
      <c r="T351" s="965"/>
      <c r="U351" s="965"/>
      <c r="V351" s="965"/>
      <c r="W351" s="965"/>
      <c r="X351" s="965"/>
      <c r="Y351" s="965"/>
      <c r="Z351" s="965"/>
      <c r="AA351" s="965"/>
      <c r="AB351" s="965"/>
      <c r="AC351" s="965"/>
      <c r="AD351" s="965"/>
      <c r="AE351" s="965"/>
      <c r="AF351" s="965"/>
      <c r="AG351" s="965"/>
      <c r="AH351" s="965"/>
      <c r="AI351" s="965"/>
      <c r="AJ351" s="965"/>
      <c r="AK351" s="965"/>
    </row>
    <row r="352" spans="2:37" s="741" customFormat="1">
      <c r="B352" s="5"/>
      <c r="F352" s="965"/>
      <c r="G352" s="965"/>
      <c r="H352" s="965"/>
      <c r="I352" s="965"/>
      <c r="J352" s="965"/>
      <c r="K352" s="965"/>
      <c r="L352" s="965"/>
      <c r="M352" s="965"/>
      <c r="N352" s="965"/>
      <c r="O352" s="965"/>
      <c r="P352" s="965"/>
      <c r="Q352" s="965"/>
      <c r="R352" s="965"/>
      <c r="S352" s="965"/>
      <c r="T352" s="965"/>
      <c r="U352" s="965"/>
      <c r="V352" s="965"/>
      <c r="W352" s="965"/>
      <c r="X352" s="965"/>
      <c r="Y352" s="965"/>
      <c r="Z352" s="965"/>
      <c r="AA352" s="965"/>
      <c r="AB352" s="965"/>
      <c r="AC352" s="965"/>
      <c r="AD352" s="965"/>
      <c r="AE352" s="965"/>
      <c r="AF352" s="965"/>
      <c r="AG352" s="965"/>
      <c r="AH352" s="965"/>
      <c r="AI352" s="965"/>
      <c r="AJ352" s="965"/>
      <c r="AK352" s="965"/>
    </row>
    <row r="353" spans="1:38" s="741" customFormat="1">
      <c r="B353" s="5"/>
      <c r="F353" s="152"/>
      <c r="H353" s="152"/>
      <c r="I353" s="152"/>
      <c r="J353" s="152"/>
      <c r="K353" s="152"/>
      <c r="L353" s="152"/>
      <c r="M353" s="152"/>
      <c r="N353" s="152"/>
      <c r="O353" s="152"/>
      <c r="P353" s="152"/>
      <c r="Q353" s="152"/>
      <c r="R353" s="152"/>
      <c r="S353" s="152"/>
    </row>
    <row r="354" spans="1:38">
      <c r="A354" s="8"/>
      <c r="B354" s="17" t="s">
        <v>814</v>
      </c>
      <c r="C354" s="17" t="s">
        <v>667</v>
      </c>
      <c r="D354" s="8"/>
      <c r="E354" s="17"/>
      <c r="F354" s="8"/>
      <c r="G354" s="8"/>
      <c r="H354" s="8"/>
      <c r="I354" s="8"/>
      <c r="J354" s="8"/>
      <c r="K354" s="8"/>
      <c r="L354" s="8"/>
      <c r="M354" s="200"/>
      <c r="N354" s="200"/>
      <c r="O354" s="200"/>
      <c r="P354" s="200"/>
      <c r="Q354" s="200"/>
      <c r="R354" s="200"/>
      <c r="S354" s="200"/>
      <c r="T354" s="200"/>
      <c r="U354" s="8"/>
      <c r="V354" s="8"/>
      <c r="W354" s="8"/>
      <c r="X354" s="8"/>
      <c r="Y354" s="8"/>
      <c r="Z354" s="8"/>
      <c r="AA354" s="8"/>
      <c r="AB354" s="8"/>
      <c r="AC354" s="8"/>
      <c r="AD354" s="8"/>
      <c r="AE354" s="8"/>
      <c r="AF354" s="8"/>
      <c r="AG354" s="8"/>
      <c r="AH354" s="8"/>
      <c r="AI354" s="8"/>
      <c r="AJ354" s="8"/>
      <c r="AK354" s="8"/>
      <c r="AL354" s="8"/>
    </row>
    <row r="355" spans="1:38" s="741" customFormat="1">
      <c r="A355" s="1"/>
      <c r="B355" s="202"/>
      <c r="D355" s="895"/>
      <c r="E355" s="202"/>
      <c r="F355" s="1"/>
      <c r="G355" s="1"/>
      <c r="H355" s="1"/>
      <c r="I355" s="1"/>
      <c r="J355" s="1"/>
      <c r="K355" s="1"/>
      <c r="L355" s="1"/>
      <c r="M355" s="153"/>
      <c r="N355" s="153"/>
      <c r="O355" s="153"/>
      <c r="P355" s="153"/>
      <c r="Q355" s="153"/>
      <c r="R355" s="153"/>
      <c r="S355" s="153"/>
      <c r="T355" s="153"/>
      <c r="U355" s="1"/>
      <c r="V355" s="1"/>
      <c r="W355" s="1"/>
      <c r="X355" s="1"/>
      <c r="Y355" s="1"/>
      <c r="Z355" s="1"/>
      <c r="AA355" s="1"/>
      <c r="AB355" s="1"/>
      <c r="AC355" s="1"/>
      <c r="AD355" s="1"/>
      <c r="AE355" s="1"/>
      <c r="AF355" s="1"/>
      <c r="AG355" s="1"/>
      <c r="AH355" s="1"/>
      <c r="AI355" s="1"/>
      <c r="AJ355" s="1"/>
      <c r="AK355" s="1"/>
      <c r="AL355" s="1"/>
    </row>
    <row r="356" spans="1:38" s="741" customFormat="1" ht="13.15" customHeight="1">
      <c r="B356" s="5"/>
      <c r="C356" s="17" t="s">
        <v>1480</v>
      </c>
      <c r="D356" s="8"/>
      <c r="E356" s="8"/>
      <c r="F356" s="8"/>
      <c r="G356" s="8"/>
      <c r="H356" s="8"/>
      <c r="I356" s="766"/>
      <c r="J356" s="766"/>
      <c r="K356" s="766"/>
      <c r="L356" s="766"/>
      <c r="M356" s="766"/>
      <c r="N356" s="766"/>
      <c r="O356" s="766"/>
      <c r="P356" s="766"/>
      <c r="Q356" s="766"/>
      <c r="R356" s="766"/>
      <c r="S356" s="766"/>
      <c r="T356" s="766"/>
      <c r="U356" s="766"/>
      <c r="V356" s="766"/>
      <c r="W356" s="766"/>
      <c r="X356" s="766"/>
      <c r="Y356" s="766"/>
      <c r="Z356" s="766"/>
      <c r="AA356" s="766"/>
      <c r="AB356" s="766"/>
      <c r="AC356" s="766"/>
      <c r="AD356" s="766"/>
      <c r="AE356" s="766"/>
      <c r="AF356" s="766"/>
      <c r="AG356" s="766"/>
      <c r="AH356" s="766"/>
      <c r="AI356" s="766"/>
      <c r="AJ356" s="766"/>
      <c r="AK356" s="766"/>
    </row>
    <row r="357" spans="1:38" s="741" customFormat="1" ht="13.15" customHeight="1">
      <c r="B357" s="5"/>
      <c r="C357" s="5"/>
      <c r="E357" s="888"/>
      <c r="F357" s="888"/>
      <c r="G357" s="888"/>
      <c r="H357" s="888"/>
      <c r="I357" s="888"/>
      <c r="J357" s="888"/>
      <c r="K357" s="888"/>
      <c r="L357" s="888"/>
      <c r="M357" s="888"/>
      <c r="N357" s="888"/>
      <c r="O357" s="888"/>
      <c r="P357" s="888"/>
      <c r="Q357" s="888"/>
      <c r="R357" s="888"/>
      <c r="S357" s="888"/>
      <c r="T357" s="888"/>
      <c r="U357" s="888"/>
      <c r="V357" s="888"/>
      <c r="W357" s="888"/>
      <c r="X357" s="888"/>
      <c r="Y357" s="888"/>
      <c r="Z357" s="888"/>
      <c r="AA357" s="888"/>
      <c r="AB357" s="888"/>
      <c r="AC357" s="888"/>
      <c r="AD357" s="888"/>
      <c r="AE357" s="888"/>
      <c r="AF357" s="888"/>
      <c r="AG357" s="888"/>
      <c r="AH357" s="888"/>
      <c r="AI357" s="888"/>
      <c r="AJ357" s="888"/>
      <c r="AK357" s="888"/>
    </row>
    <row r="358" spans="1:38">
      <c r="B358" s="5"/>
      <c r="D358" s="5" t="s">
        <v>221</v>
      </c>
      <c r="E358" s="5" t="s">
        <v>129</v>
      </c>
      <c r="I358" s="152"/>
      <c r="J358" s="152"/>
      <c r="K358" s="152"/>
      <c r="L358" s="152"/>
      <c r="M358" s="152"/>
      <c r="N358" s="152"/>
      <c r="O358" s="152"/>
      <c r="P358" s="152"/>
      <c r="Q358" s="152"/>
      <c r="R358" s="152"/>
      <c r="S358" s="152"/>
    </row>
    <row r="359" spans="1:38">
      <c r="B359" s="5"/>
      <c r="E359" t="s">
        <v>119</v>
      </c>
      <c r="F359" s="152" t="s">
        <v>805</v>
      </c>
      <c r="I359" s="152"/>
      <c r="J359" s="152"/>
      <c r="K359" s="152"/>
      <c r="L359" s="152"/>
      <c r="M359" s="152"/>
      <c r="N359" s="152"/>
      <c r="O359" s="152"/>
      <c r="P359" s="152"/>
      <c r="Q359" s="152"/>
      <c r="R359" s="152"/>
      <c r="S359" s="152"/>
    </row>
    <row r="360" spans="1:38">
      <c r="B360" s="5"/>
      <c r="F360" s="152" t="s">
        <v>806</v>
      </c>
      <c r="I360" s="152"/>
      <c r="J360" s="152"/>
      <c r="K360" s="152"/>
      <c r="L360" s="152"/>
      <c r="M360" s="152"/>
      <c r="N360" s="152"/>
      <c r="O360" s="152"/>
      <c r="P360" s="152"/>
      <c r="Q360" s="152"/>
      <c r="R360" s="152"/>
      <c r="S360" s="152"/>
    </row>
    <row r="361" spans="1:38">
      <c r="B361" s="5"/>
      <c r="F361" s="152" t="s">
        <v>965</v>
      </c>
      <c r="G361" s="152"/>
      <c r="K361" s="152"/>
      <c r="L361" s="152"/>
      <c r="M361" s="152"/>
      <c r="N361" s="152"/>
      <c r="O361" s="152"/>
      <c r="P361" s="152"/>
      <c r="Q361" s="152"/>
      <c r="R361" s="152"/>
      <c r="S361" s="152"/>
    </row>
    <row r="362" spans="1:38">
      <c r="B362" s="5"/>
      <c r="E362" t="s">
        <v>120</v>
      </c>
      <c r="F362" s="152" t="s">
        <v>964</v>
      </c>
      <c r="I362" s="152"/>
      <c r="J362" s="152"/>
      <c r="K362" s="152"/>
      <c r="L362" s="152"/>
      <c r="M362" s="153"/>
      <c r="N362" s="153"/>
      <c r="O362" s="153"/>
      <c r="P362" s="153"/>
      <c r="Q362" s="153"/>
      <c r="R362" s="153"/>
      <c r="S362" s="153"/>
      <c r="T362" s="1"/>
      <c r="U362" s="1"/>
      <c r="V362" s="1"/>
      <c r="W362" s="1"/>
      <c r="X362" s="1"/>
      <c r="Y362" s="1"/>
      <c r="Z362" s="1"/>
      <c r="AA362" s="1"/>
      <c r="AB362" s="1"/>
      <c r="AC362" s="1"/>
      <c r="AD362" s="1"/>
      <c r="AE362" s="1"/>
      <c r="AF362" s="1"/>
      <c r="AG362" s="1"/>
      <c r="AH362" s="1"/>
      <c r="AI362" s="1"/>
      <c r="AJ362" s="1"/>
      <c r="AK362" s="1"/>
      <c r="AL362" s="1"/>
    </row>
    <row r="363" spans="1:38">
      <c r="B363" s="5"/>
      <c r="E363" t="s">
        <v>126</v>
      </c>
      <c r="F363" s="152" t="s">
        <v>807</v>
      </c>
      <c r="I363" s="152"/>
      <c r="J363" s="152"/>
      <c r="K363" s="152"/>
      <c r="L363" s="152"/>
      <c r="M363" s="152"/>
      <c r="N363" s="152"/>
      <c r="O363" s="152"/>
      <c r="P363" s="152"/>
      <c r="Q363" s="152"/>
      <c r="R363" s="152"/>
      <c r="S363" s="152"/>
    </row>
    <row r="364" spans="1:38">
      <c r="B364" s="5"/>
      <c r="F364" s="152" t="s">
        <v>808</v>
      </c>
      <c r="J364" s="152"/>
      <c r="K364" s="152"/>
      <c r="L364" s="152"/>
      <c r="M364" s="152"/>
      <c r="N364" s="152"/>
      <c r="O364" s="152"/>
      <c r="P364" s="152"/>
      <c r="Q364" s="152"/>
      <c r="R364" s="152"/>
      <c r="S364" s="152"/>
    </row>
    <row r="365" spans="1:38" s="741" customFormat="1">
      <c r="B365" s="5"/>
      <c r="E365" s="968" t="s">
        <v>1494</v>
      </c>
      <c r="F365" s="968"/>
      <c r="G365" s="968"/>
      <c r="H365" s="968"/>
      <c r="I365" s="968"/>
      <c r="J365" s="968"/>
      <c r="K365" s="968"/>
      <c r="L365" s="968"/>
      <c r="M365" s="968"/>
      <c r="N365" s="968"/>
      <c r="O365" s="968"/>
      <c r="P365" s="968"/>
      <c r="Q365" s="968"/>
      <c r="R365" s="968"/>
      <c r="S365" s="968"/>
      <c r="T365" s="968"/>
      <c r="U365" s="968"/>
      <c r="V365" s="968"/>
      <c r="W365" s="968"/>
      <c r="X365" s="968"/>
      <c r="Y365" s="968"/>
      <c r="Z365" s="968"/>
      <c r="AA365" s="968"/>
      <c r="AB365" s="968"/>
      <c r="AC365" s="968"/>
      <c r="AD365" s="968"/>
      <c r="AE365" s="968"/>
      <c r="AF365" s="968"/>
      <c r="AG365" s="968"/>
      <c r="AH365" s="968"/>
      <c r="AI365" s="968"/>
      <c r="AJ365" s="968"/>
      <c r="AK365" s="968"/>
      <c r="AL365" s="968"/>
    </row>
    <row r="366" spans="1:38" s="741" customFormat="1">
      <c r="B366" s="5"/>
      <c r="E366" s="968"/>
      <c r="F366" s="968"/>
      <c r="G366" s="968"/>
      <c r="H366" s="968"/>
      <c r="I366" s="968"/>
      <c r="J366" s="968"/>
      <c r="K366" s="968"/>
      <c r="L366" s="968"/>
      <c r="M366" s="968"/>
      <c r="N366" s="968"/>
      <c r="O366" s="968"/>
      <c r="P366" s="968"/>
      <c r="Q366" s="968"/>
      <c r="R366" s="968"/>
      <c r="S366" s="968"/>
      <c r="T366" s="968"/>
      <c r="U366" s="968"/>
      <c r="V366" s="968"/>
      <c r="W366" s="968"/>
      <c r="X366" s="968"/>
      <c r="Y366" s="968"/>
      <c r="Z366" s="968"/>
      <c r="AA366" s="968"/>
      <c r="AB366" s="968"/>
      <c r="AC366" s="968"/>
      <c r="AD366" s="968"/>
      <c r="AE366" s="968"/>
      <c r="AF366" s="968"/>
      <c r="AG366" s="968"/>
      <c r="AH366" s="968"/>
      <c r="AI366" s="968"/>
      <c r="AJ366" s="968"/>
      <c r="AK366" s="968"/>
      <c r="AL366" s="968"/>
    </row>
    <row r="367" spans="1:38" s="970" customFormat="1">
      <c r="A367"/>
      <c r="B367" s="5"/>
      <c r="C367"/>
      <c r="D367"/>
      <c r="E367" s="969" t="s">
        <v>1547</v>
      </c>
    </row>
    <row r="368" spans="1:38" s="970" customFormat="1">
      <c r="A368" s="701"/>
      <c r="B368" s="188"/>
      <c r="C368" s="188"/>
      <c r="D368" s="701"/>
    </row>
    <row r="369" spans="1:38" s="741" customFormat="1">
      <c r="A369" s="701"/>
      <c r="B369" s="188"/>
      <c r="C369" s="701"/>
      <c r="D369" s="701"/>
      <c r="E369" s="187"/>
      <c r="F369" s="896"/>
      <c r="G369" s="896"/>
      <c r="H369" s="896"/>
      <c r="I369" s="896"/>
      <c r="J369" s="896"/>
      <c r="K369" s="896"/>
      <c r="L369" s="896"/>
      <c r="M369" s="896"/>
      <c r="N369" s="896"/>
      <c r="O369" s="896"/>
      <c r="P369" s="896"/>
      <c r="Q369" s="896"/>
      <c r="R369" s="896"/>
      <c r="S369" s="896"/>
      <c r="T369" s="896"/>
      <c r="U369" s="896"/>
      <c r="V369" s="896"/>
      <c r="W369" s="896"/>
      <c r="X369" s="896"/>
      <c r="Y369" s="896"/>
      <c r="Z369" s="896"/>
      <c r="AA369" s="896"/>
      <c r="AB369" s="896"/>
      <c r="AC369" s="896"/>
      <c r="AD369" s="896"/>
      <c r="AE369" s="896"/>
      <c r="AF369" s="896"/>
      <c r="AG369" s="896"/>
      <c r="AH369" s="896"/>
      <c r="AI369" s="896"/>
      <c r="AJ369" s="896"/>
      <c r="AK369" s="896"/>
      <c r="AL369" s="701"/>
    </row>
    <row r="370" spans="1:38" s="2" customFormat="1">
      <c r="A370"/>
      <c r="B370" s="5"/>
      <c r="C370"/>
      <c r="D370" s="5" t="s">
        <v>365</v>
      </c>
      <c r="E370" s="5" t="s">
        <v>617</v>
      </c>
      <c r="F370"/>
      <c r="G370"/>
      <c r="H370"/>
      <c r="I370"/>
      <c r="J370" s="152"/>
      <c r="K370" s="152"/>
      <c r="L370" s="152"/>
      <c r="M370" s="152"/>
      <c r="N370" s="152"/>
      <c r="O370" s="152"/>
      <c r="P370" s="152"/>
      <c r="Q370" s="152"/>
      <c r="R370" s="152"/>
      <c r="S370" s="152"/>
      <c r="T370"/>
      <c r="U370"/>
      <c r="V370"/>
      <c r="W370"/>
      <c r="X370"/>
      <c r="Y370"/>
      <c r="Z370"/>
      <c r="AA370"/>
      <c r="AB370"/>
      <c r="AC370"/>
      <c r="AD370"/>
      <c r="AE370"/>
      <c r="AF370"/>
      <c r="AG370"/>
      <c r="AH370"/>
      <c r="AI370"/>
      <c r="AJ370"/>
      <c r="AK370"/>
      <c r="AL370"/>
    </row>
    <row r="371" spans="1:38" s="2" customFormat="1">
      <c r="A371"/>
      <c r="B371" s="5"/>
      <c r="C371"/>
      <c r="D371"/>
      <c r="E371" s="152" t="s">
        <v>809</v>
      </c>
      <c r="F371" s="152"/>
      <c r="G371" s="152"/>
      <c r="H371" s="152"/>
      <c r="I371" s="152"/>
      <c r="J371" s="152"/>
      <c r="K371" s="152"/>
      <c r="L371" s="152"/>
      <c r="M371" s="152"/>
      <c r="N371" s="152"/>
      <c r="O371" s="152"/>
      <c r="P371" s="152"/>
      <c r="Q371" s="152"/>
      <c r="R371" s="152"/>
      <c r="S371" s="152"/>
      <c r="T371"/>
      <c r="U371"/>
      <c r="V371"/>
      <c r="W371"/>
      <c r="X371"/>
      <c r="Y371"/>
      <c r="Z371"/>
      <c r="AA371"/>
      <c r="AB371"/>
      <c r="AC371"/>
      <c r="AD371"/>
      <c r="AE371"/>
      <c r="AF371"/>
      <c r="AG371"/>
      <c r="AH371"/>
      <c r="AI371"/>
      <c r="AJ371"/>
      <c r="AK371"/>
      <c r="AL371"/>
    </row>
    <row r="372" spans="1:38" s="2" customFormat="1">
      <c r="A372"/>
      <c r="B372" s="5"/>
      <c r="C372"/>
      <c r="D372"/>
      <c r="E372" s="152" t="s">
        <v>810</v>
      </c>
      <c r="F372" s="152"/>
      <c r="G372" s="152"/>
      <c r="H372" s="152"/>
      <c r="I372" s="152"/>
      <c r="J372" s="152"/>
      <c r="K372" s="152"/>
      <c r="L372" s="152"/>
      <c r="M372" s="152"/>
      <c r="N372" s="152"/>
      <c r="O372" s="152"/>
      <c r="P372" s="152"/>
      <c r="Q372" s="152"/>
      <c r="R372" s="152"/>
      <c r="S372" s="152"/>
      <c r="T372"/>
      <c r="U372"/>
      <c r="V372"/>
      <c r="W372"/>
      <c r="X372"/>
      <c r="Y372"/>
      <c r="Z372"/>
      <c r="AA372"/>
      <c r="AB372"/>
      <c r="AC372"/>
      <c r="AD372"/>
      <c r="AE372"/>
      <c r="AF372"/>
      <c r="AG372"/>
      <c r="AH372"/>
      <c r="AI372"/>
      <c r="AJ372"/>
      <c r="AK372"/>
      <c r="AL372"/>
    </row>
    <row r="373" spans="1:38" s="2" customFormat="1">
      <c r="A373"/>
      <c r="B373" s="5"/>
      <c r="C373"/>
      <c r="D373"/>
      <c r="E373" s="152"/>
      <c r="F373" s="152"/>
      <c r="G373" s="152"/>
      <c r="H373" s="152"/>
      <c r="I373" s="152"/>
      <c r="J373" s="152"/>
      <c r="K373" s="152"/>
      <c r="L373" s="152"/>
      <c r="M373" s="152"/>
      <c r="N373" s="152"/>
      <c r="O373" s="152"/>
      <c r="P373" s="152"/>
      <c r="Q373" s="152"/>
      <c r="R373" s="152"/>
      <c r="S373" s="152"/>
      <c r="T373"/>
      <c r="U373"/>
      <c r="V373"/>
      <c r="W373"/>
      <c r="X373"/>
      <c r="Y373"/>
      <c r="Z373"/>
      <c r="AA373"/>
      <c r="AB373"/>
      <c r="AC373"/>
      <c r="AD373"/>
      <c r="AE373"/>
      <c r="AF373"/>
      <c r="AG373"/>
      <c r="AH373"/>
      <c r="AI373"/>
      <c r="AJ373"/>
      <c r="AK373"/>
      <c r="AL373"/>
    </row>
    <row r="374" spans="1:38" s="2" customFormat="1">
      <c r="B374" s="188"/>
      <c r="D374" s="188" t="s">
        <v>625</v>
      </c>
      <c r="E374" s="188" t="s">
        <v>299</v>
      </c>
      <c r="J374" s="187"/>
      <c r="K374" s="187"/>
      <c r="L374" s="187"/>
      <c r="M374" s="187"/>
      <c r="N374" s="187"/>
      <c r="O374" s="187"/>
      <c r="P374" s="187"/>
      <c r="Q374" s="187"/>
      <c r="R374" s="187"/>
      <c r="S374" s="187"/>
    </row>
    <row r="375" spans="1:38" s="2" customFormat="1">
      <c r="B375" s="188"/>
      <c r="E375" s="187" t="s">
        <v>119</v>
      </c>
      <c r="F375" s="187" t="s">
        <v>267</v>
      </c>
      <c r="G375" s="187"/>
      <c r="I375" s="187"/>
      <c r="J375" s="187"/>
      <c r="K375" s="187"/>
      <c r="L375" s="187"/>
      <c r="M375" s="187"/>
      <c r="N375" s="187"/>
      <c r="O375" s="187"/>
      <c r="P375" s="187"/>
      <c r="Q375" s="187"/>
      <c r="R375" s="187"/>
      <c r="S375" s="187"/>
    </row>
    <row r="376" spans="1:38" s="2" customFormat="1">
      <c r="B376" s="188"/>
      <c r="E376" s="187"/>
      <c r="F376" s="257" t="s">
        <v>1386</v>
      </c>
      <c r="G376" s="187"/>
      <c r="I376" s="257"/>
      <c r="J376" s="187"/>
      <c r="K376" s="187"/>
      <c r="L376" s="187"/>
      <c r="M376" s="187"/>
      <c r="N376" s="187"/>
      <c r="O376" s="187"/>
      <c r="P376" s="187"/>
      <c r="Q376" s="187"/>
      <c r="R376" s="187"/>
      <c r="S376" s="187"/>
    </row>
    <row r="377" spans="1:38">
      <c r="A377" s="2"/>
      <c r="B377" s="188"/>
      <c r="C377" s="2"/>
      <c r="D377" s="2"/>
      <c r="E377" s="187" t="s">
        <v>120</v>
      </c>
      <c r="F377" s="187" t="s">
        <v>268</v>
      </c>
      <c r="G377" s="187"/>
      <c r="H377" s="2"/>
      <c r="I377" s="257"/>
      <c r="J377" s="187"/>
      <c r="K377" s="187"/>
      <c r="L377" s="187"/>
      <c r="M377" s="187"/>
      <c r="N377" s="187"/>
      <c r="O377" s="187"/>
      <c r="P377" s="187"/>
      <c r="Q377" s="187"/>
      <c r="R377" s="187"/>
      <c r="S377" s="187"/>
      <c r="T377" s="2"/>
      <c r="U377" s="2"/>
      <c r="V377" s="2"/>
      <c r="W377" s="2"/>
      <c r="X377" s="2"/>
      <c r="Y377" s="2"/>
      <c r="Z377" s="2"/>
      <c r="AA377" s="2"/>
      <c r="AB377" s="2"/>
      <c r="AC377" s="2"/>
      <c r="AD377" s="2"/>
      <c r="AE377" s="2"/>
      <c r="AF377" s="2"/>
      <c r="AG377" s="2"/>
      <c r="AH377" s="2"/>
      <c r="AI377" s="2"/>
      <c r="AJ377" s="2"/>
      <c r="AK377" s="2"/>
      <c r="AL377" s="2"/>
    </row>
    <row r="378" spans="1:38" s="741" customFormat="1">
      <c r="A378" s="701"/>
      <c r="B378" s="188"/>
      <c r="C378" s="701"/>
      <c r="D378" s="701"/>
      <c r="E378" s="187"/>
      <c r="F378" s="187"/>
      <c r="G378" s="187"/>
      <c r="H378" s="701"/>
      <c r="I378" s="257"/>
      <c r="J378" s="187"/>
      <c r="K378" s="187"/>
      <c r="L378" s="187"/>
      <c r="M378" s="187"/>
      <c r="N378" s="187"/>
      <c r="O378" s="187"/>
      <c r="P378" s="187"/>
      <c r="Q378" s="187"/>
      <c r="R378" s="187"/>
      <c r="S378" s="187"/>
      <c r="T378" s="701"/>
      <c r="U378" s="701"/>
      <c r="V378" s="701"/>
      <c r="W378" s="701"/>
      <c r="X378" s="701"/>
      <c r="Y378" s="701"/>
      <c r="Z378" s="701"/>
      <c r="AA378" s="701"/>
      <c r="AB378" s="701"/>
      <c r="AC378" s="701"/>
      <c r="AD378" s="701"/>
      <c r="AE378" s="701"/>
      <c r="AF378" s="701"/>
      <c r="AG378" s="701"/>
      <c r="AH378" s="701"/>
      <c r="AI378" s="701"/>
      <c r="AJ378" s="701"/>
      <c r="AK378" s="701"/>
      <c r="AL378" s="701"/>
    </row>
    <row r="379" spans="1:38" s="701" customFormat="1">
      <c r="A379" s="741"/>
      <c r="B379" s="5"/>
      <c r="C379" s="741"/>
      <c r="D379" s="5" t="s">
        <v>561</v>
      </c>
      <c r="E379" s="5" t="s">
        <v>1548</v>
      </c>
      <c r="F379" s="741"/>
      <c r="G379" s="741"/>
      <c r="H379" s="741"/>
      <c r="I379" s="741"/>
      <c r="J379" s="6"/>
      <c r="K379" s="6"/>
      <c r="L379" s="6"/>
      <c r="M379" s="6"/>
      <c r="N379" s="6"/>
      <c r="O379" s="6"/>
      <c r="P379" s="6"/>
      <c r="Q379" s="6"/>
      <c r="R379" s="6"/>
      <c r="S379" s="6"/>
      <c r="T379" s="741"/>
      <c r="U379" s="741"/>
      <c r="V379" s="741"/>
      <c r="W379" s="741"/>
      <c r="X379" s="741"/>
      <c r="Y379" s="741"/>
      <c r="Z379" s="741"/>
      <c r="AA379" s="741"/>
      <c r="AB379" s="741"/>
      <c r="AC379" s="741"/>
      <c r="AD379" s="741"/>
      <c r="AE379" s="741"/>
      <c r="AF379" s="741"/>
      <c r="AG379" s="741"/>
      <c r="AH379" s="741"/>
      <c r="AI379" s="741"/>
      <c r="AJ379" s="741"/>
      <c r="AK379" s="741"/>
      <c r="AL379" s="741"/>
    </row>
    <row r="380" spans="1:38" s="701" customFormat="1">
      <c r="A380" s="741"/>
      <c r="B380" s="5"/>
      <c r="C380" s="741"/>
      <c r="D380" s="5"/>
      <c r="E380" s="6" t="s">
        <v>809</v>
      </c>
      <c r="F380" s="6"/>
      <c r="G380" s="6"/>
      <c r="H380" s="741"/>
      <c r="I380" s="741"/>
      <c r="J380" s="6"/>
      <c r="K380" s="6"/>
      <c r="L380" s="6"/>
      <c r="M380" s="6"/>
      <c r="N380" s="6"/>
      <c r="O380" s="6"/>
      <c r="P380" s="6"/>
      <c r="Q380" s="6"/>
      <c r="R380" s="6"/>
      <c r="S380" s="6"/>
      <c r="T380" s="741"/>
      <c r="U380" s="741"/>
      <c r="V380" s="741"/>
      <c r="W380" s="741"/>
      <c r="X380" s="741"/>
      <c r="Y380" s="741"/>
      <c r="Z380" s="741"/>
      <c r="AA380" s="741"/>
      <c r="AB380" s="741"/>
      <c r="AC380" s="741"/>
      <c r="AD380" s="741"/>
      <c r="AE380" s="741"/>
      <c r="AF380" s="741"/>
      <c r="AG380" s="741"/>
      <c r="AH380" s="741"/>
      <c r="AI380" s="741"/>
      <c r="AJ380" s="741"/>
      <c r="AK380" s="741"/>
      <c r="AL380" s="741"/>
    </row>
    <row r="381" spans="1:38" s="701" customFormat="1">
      <c r="A381" s="741"/>
      <c r="B381" s="5"/>
      <c r="C381" s="741"/>
      <c r="D381" s="5"/>
      <c r="E381" s="6" t="s">
        <v>1389</v>
      </c>
      <c r="F381" s="6"/>
      <c r="G381" s="6"/>
      <c r="H381" s="741"/>
      <c r="I381" s="741"/>
      <c r="J381" s="6"/>
      <c r="K381" s="6"/>
      <c r="L381" s="6"/>
      <c r="M381" s="6"/>
      <c r="N381" s="6"/>
      <c r="O381" s="6"/>
      <c r="P381" s="6"/>
      <c r="Q381" s="6"/>
      <c r="R381" s="6"/>
      <c r="S381" s="6"/>
      <c r="T381" s="741"/>
      <c r="U381" s="741"/>
      <c r="V381" s="741"/>
      <c r="W381" s="741"/>
      <c r="X381" s="741"/>
      <c r="Y381" s="741"/>
      <c r="Z381" s="741"/>
      <c r="AA381" s="741"/>
      <c r="AB381" s="741"/>
      <c r="AC381" s="741"/>
      <c r="AD381" s="741"/>
      <c r="AE381" s="741"/>
      <c r="AF381" s="741"/>
      <c r="AG381" s="741"/>
      <c r="AH381" s="741"/>
      <c r="AI381" s="741"/>
      <c r="AJ381" s="741"/>
      <c r="AK381" s="741"/>
      <c r="AL381" s="741"/>
    </row>
    <row r="382" spans="1:38" s="701" customFormat="1">
      <c r="A382" s="741"/>
      <c r="B382" s="5"/>
      <c r="C382" s="741"/>
      <c r="D382" s="5"/>
      <c r="E382" s="6"/>
      <c r="F382" s="6"/>
      <c r="G382" s="6"/>
      <c r="H382" s="741"/>
      <c r="I382" s="741"/>
      <c r="J382" s="6"/>
      <c r="K382" s="6"/>
      <c r="L382" s="6"/>
      <c r="M382" s="6"/>
      <c r="N382" s="6"/>
      <c r="O382" s="6"/>
      <c r="P382" s="6"/>
      <c r="Q382" s="6"/>
      <c r="R382" s="6"/>
      <c r="S382" s="6"/>
      <c r="T382" s="741"/>
      <c r="U382" s="741"/>
      <c r="V382" s="741"/>
      <c r="W382" s="741"/>
      <c r="X382" s="741"/>
      <c r="Y382" s="741"/>
      <c r="Z382" s="741"/>
      <c r="AA382" s="741"/>
      <c r="AB382" s="741"/>
      <c r="AC382" s="741"/>
      <c r="AD382" s="741"/>
      <c r="AE382" s="741"/>
      <c r="AF382" s="741"/>
      <c r="AG382" s="741"/>
      <c r="AH382" s="741"/>
      <c r="AI382" s="741"/>
      <c r="AJ382" s="741"/>
      <c r="AK382" s="741"/>
      <c r="AL382" s="741"/>
    </row>
    <row r="383" spans="1:38" s="256" customFormat="1">
      <c r="A383" s="741"/>
      <c r="B383" s="5"/>
      <c r="C383" s="741"/>
      <c r="D383" s="5" t="s">
        <v>324</v>
      </c>
      <c r="E383" s="5" t="s">
        <v>301</v>
      </c>
      <c r="F383" s="741"/>
      <c r="G383" s="741"/>
      <c r="H383" s="741"/>
      <c r="I383" s="741"/>
      <c r="J383" s="6"/>
      <c r="K383" s="6"/>
      <c r="L383" s="6"/>
      <c r="M383" s="6"/>
      <c r="N383" s="6"/>
      <c r="O383" s="6"/>
      <c r="P383" s="6"/>
      <c r="Q383" s="6"/>
      <c r="R383" s="6"/>
      <c r="S383" s="6"/>
      <c r="T383" s="741"/>
      <c r="U383" s="741"/>
      <c r="V383" s="741"/>
      <c r="W383" s="741"/>
      <c r="X383" s="741"/>
      <c r="Y383" s="741"/>
      <c r="Z383" s="741"/>
      <c r="AA383" s="741"/>
      <c r="AB383" s="741"/>
      <c r="AC383" s="741"/>
      <c r="AD383" s="741"/>
      <c r="AE383" s="741"/>
      <c r="AF383" s="741"/>
      <c r="AG383" s="741"/>
      <c r="AH383" s="741"/>
      <c r="AI383" s="741"/>
      <c r="AJ383" s="741"/>
      <c r="AK383" s="741"/>
      <c r="AL383" s="741"/>
    </row>
    <row r="384" spans="1:38" s="256" customFormat="1">
      <c r="A384" s="701"/>
      <c r="B384" s="188"/>
      <c r="C384" s="701"/>
      <c r="D384" s="701"/>
      <c r="E384" s="702" t="s">
        <v>119</v>
      </c>
      <c r="F384" s="702" t="s">
        <v>1549</v>
      </c>
      <c r="G384" s="702"/>
      <c r="H384" s="701"/>
      <c r="I384" s="702"/>
      <c r="J384" s="702"/>
      <c r="K384" s="702"/>
      <c r="L384" s="702"/>
      <c r="M384" s="702"/>
      <c r="N384" s="702"/>
      <c r="O384" s="702"/>
      <c r="P384" s="702"/>
      <c r="Q384" s="702"/>
      <c r="R384" s="702"/>
      <c r="S384" s="702"/>
      <c r="T384" s="701"/>
      <c r="U384" s="701"/>
      <c r="V384" s="701"/>
      <c r="W384" s="701"/>
      <c r="X384" s="701"/>
      <c r="Y384" s="701"/>
      <c r="Z384" s="701"/>
      <c r="AA384" s="701"/>
      <c r="AB384" s="701"/>
      <c r="AC384" s="701"/>
      <c r="AD384" s="701"/>
      <c r="AE384" s="701"/>
      <c r="AF384" s="701"/>
      <c r="AG384" s="701"/>
      <c r="AH384" s="701"/>
      <c r="AI384" s="701"/>
      <c r="AJ384" s="701"/>
      <c r="AK384" s="701"/>
      <c r="AL384" s="701"/>
    </row>
    <row r="385" spans="1:38" s="256" customFormat="1">
      <c r="A385" s="701"/>
      <c r="B385" s="188"/>
      <c r="C385" s="701"/>
      <c r="D385" s="701"/>
      <c r="E385" s="702"/>
      <c r="F385" s="257" t="s">
        <v>1386</v>
      </c>
      <c r="G385" s="6"/>
      <c r="H385" s="741"/>
      <c r="I385" s="6"/>
      <c r="J385" s="6"/>
      <c r="K385" s="702"/>
      <c r="L385" s="702"/>
      <c r="M385" s="702"/>
      <c r="N385" s="702"/>
      <c r="O385" s="702"/>
      <c r="P385" s="702"/>
      <c r="Q385" s="702"/>
      <c r="R385" s="702"/>
      <c r="S385" s="702"/>
      <c r="T385" s="701"/>
      <c r="U385" s="701"/>
      <c r="V385" s="701"/>
      <c r="W385" s="701"/>
      <c r="X385" s="701"/>
      <c r="Y385" s="701"/>
      <c r="Z385" s="701"/>
      <c r="AA385" s="701"/>
      <c r="AB385" s="701"/>
      <c r="AC385" s="701"/>
      <c r="AD385" s="701"/>
      <c r="AE385" s="701"/>
      <c r="AF385" s="701"/>
      <c r="AG385" s="701"/>
      <c r="AH385" s="701"/>
      <c r="AI385" s="701"/>
      <c r="AJ385" s="701"/>
      <c r="AK385" s="701"/>
      <c r="AL385" s="701"/>
    </row>
    <row r="386" spans="1:38" s="741" customFormat="1">
      <c r="A386" s="701"/>
      <c r="B386" s="188"/>
      <c r="C386" s="701"/>
      <c r="D386" s="701"/>
      <c r="E386" s="702" t="s">
        <v>120</v>
      </c>
      <c r="F386" s="966" t="s">
        <v>1562</v>
      </c>
      <c r="G386" s="966"/>
      <c r="H386" s="966"/>
      <c r="I386" s="966"/>
      <c r="J386" s="966"/>
      <c r="K386" s="966"/>
      <c r="L386" s="966"/>
      <c r="M386" s="966"/>
      <c r="N386" s="966"/>
      <c r="O386" s="966"/>
      <c r="P386" s="966"/>
      <c r="Q386" s="966"/>
      <c r="R386" s="966"/>
      <c r="S386" s="966"/>
      <c r="T386" s="966"/>
      <c r="U386" s="966"/>
      <c r="V386" s="966"/>
      <c r="W386" s="966"/>
      <c r="X386" s="966"/>
      <c r="Y386" s="966"/>
      <c r="Z386" s="966"/>
      <c r="AA386" s="966"/>
      <c r="AB386" s="966"/>
      <c r="AC386" s="966"/>
      <c r="AD386" s="966"/>
      <c r="AE386" s="966"/>
      <c r="AF386" s="966"/>
      <c r="AG386" s="966"/>
      <c r="AH386" s="966"/>
      <c r="AI386" s="966"/>
      <c r="AJ386" s="966"/>
      <c r="AK386" s="966"/>
      <c r="AL386" s="701"/>
    </row>
    <row r="387" spans="1:38" s="741" customFormat="1">
      <c r="A387" s="701"/>
      <c r="B387" s="188"/>
      <c r="C387" s="701"/>
      <c r="D387" s="701"/>
      <c r="E387" s="702"/>
      <c r="F387" s="966"/>
      <c r="G387" s="966"/>
      <c r="H387" s="966"/>
      <c r="I387" s="966"/>
      <c r="J387" s="966"/>
      <c r="K387" s="966"/>
      <c r="L387" s="966"/>
      <c r="M387" s="966"/>
      <c r="N387" s="966"/>
      <c r="O387" s="966"/>
      <c r="P387" s="966"/>
      <c r="Q387" s="966"/>
      <c r="R387" s="966"/>
      <c r="S387" s="966"/>
      <c r="T387" s="966"/>
      <c r="U387" s="966"/>
      <c r="V387" s="966"/>
      <c r="W387" s="966"/>
      <c r="X387" s="966"/>
      <c r="Y387" s="966"/>
      <c r="Z387" s="966"/>
      <c r="AA387" s="966"/>
      <c r="AB387" s="966"/>
      <c r="AC387" s="966"/>
      <c r="AD387" s="966"/>
      <c r="AE387" s="966"/>
      <c r="AF387" s="966"/>
      <c r="AG387" s="966"/>
      <c r="AH387" s="966"/>
      <c r="AI387" s="966"/>
      <c r="AJ387" s="966"/>
      <c r="AK387" s="966"/>
      <c r="AL387" s="701"/>
    </row>
    <row r="388" spans="1:38" s="741" customFormat="1">
      <c r="A388" s="701"/>
      <c r="B388" s="188"/>
      <c r="C388" s="701"/>
      <c r="D388" s="701"/>
      <c r="E388" s="702"/>
      <c r="F388" s="966"/>
      <c r="G388" s="966"/>
      <c r="H388" s="966"/>
      <c r="I388" s="966"/>
      <c r="J388" s="966"/>
      <c r="K388" s="966"/>
      <c r="L388" s="966"/>
      <c r="M388" s="966"/>
      <c r="N388" s="966"/>
      <c r="O388" s="966"/>
      <c r="P388" s="966"/>
      <c r="Q388" s="966"/>
      <c r="R388" s="966"/>
      <c r="S388" s="966"/>
      <c r="T388" s="966"/>
      <c r="U388" s="966"/>
      <c r="V388" s="966"/>
      <c r="W388" s="966"/>
      <c r="X388" s="966"/>
      <c r="Y388" s="966"/>
      <c r="Z388" s="966"/>
      <c r="AA388" s="966"/>
      <c r="AB388" s="966"/>
      <c r="AC388" s="966"/>
      <c r="AD388" s="966"/>
      <c r="AE388" s="966"/>
      <c r="AF388" s="966"/>
      <c r="AG388" s="966"/>
      <c r="AH388" s="966"/>
      <c r="AI388" s="966"/>
      <c r="AJ388" s="966"/>
      <c r="AK388" s="966"/>
      <c r="AL388" s="701"/>
    </row>
    <row r="389" spans="1:38" s="741" customFormat="1">
      <c r="A389" s="701"/>
      <c r="B389" s="188"/>
      <c r="C389" s="701"/>
      <c r="D389" s="701"/>
      <c r="E389" s="187"/>
      <c r="F389" s="764"/>
      <c r="G389" s="764"/>
      <c r="H389" s="764"/>
      <c r="I389" s="764"/>
      <c r="J389" s="764"/>
      <c r="K389" s="764"/>
      <c r="L389" s="764"/>
      <c r="M389" s="764"/>
      <c r="N389" s="764"/>
      <c r="O389" s="764"/>
      <c r="P389" s="764"/>
      <c r="Q389" s="764"/>
      <c r="R389" s="764"/>
      <c r="S389" s="764"/>
      <c r="T389" s="764"/>
      <c r="U389" s="764"/>
      <c r="V389" s="764"/>
      <c r="W389" s="764"/>
      <c r="X389" s="764"/>
      <c r="Y389" s="764"/>
      <c r="Z389" s="764"/>
      <c r="AA389" s="764"/>
      <c r="AB389" s="764"/>
      <c r="AC389" s="764"/>
      <c r="AD389" s="764"/>
      <c r="AE389" s="764"/>
      <c r="AF389" s="764"/>
      <c r="AG389" s="764"/>
      <c r="AH389" s="764"/>
      <c r="AI389" s="764"/>
      <c r="AJ389" s="764"/>
      <c r="AK389" s="764"/>
      <c r="AL389" s="767"/>
    </row>
    <row r="390" spans="1:38" s="741" customFormat="1">
      <c r="A390" s="701"/>
      <c r="B390" s="188"/>
      <c r="C390" s="188"/>
      <c r="D390" s="5" t="s">
        <v>464</v>
      </c>
      <c r="E390" s="5" t="s">
        <v>1586</v>
      </c>
      <c r="F390" s="702"/>
      <c r="G390" s="188"/>
      <c r="H390" s="701"/>
      <c r="I390" s="257"/>
      <c r="J390" s="702"/>
      <c r="K390" s="702"/>
      <c r="L390" s="702"/>
      <c r="M390" s="702"/>
      <c r="N390" s="702"/>
      <c r="O390" s="702"/>
      <c r="P390" s="702"/>
      <c r="Q390" s="702"/>
      <c r="R390" s="702"/>
      <c r="S390" s="702"/>
      <c r="T390" s="701"/>
      <c r="U390" s="701"/>
      <c r="V390" s="701"/>
      <c r="W390" s="701"/>
      <c r="X390" s="701"/>
      <c r="Y390" s="701"/>
      <c r="Z390" s="701"/>
      <c r="AA390" s="701"/>
      <c r="AB390" s="701"/>
      <c r="AC390" s="701"/>
      <c r="AD390" s="701"/>
      <c r="AE390" s="701"/>
      <c r="AF390" s="701"/>
      <c r="AG390" s="701"/>
      <c r="AH390" s="701"/>
      <c r="AI390" s="701"/>
      <c r="AJ390" s="701"/>
      <c r="AK390" s="701"/>
      <c r="AL390" s="701"/>
    </row>
    <row r="391" spans="1:38" s="741" customFormat="1" ht="13.15" customHeight="1">
      <c r="A391" s="701"/>
      <c r="B391" s="188"/>
      <c r="C391" s="701"/>
      <c r="D391" s="5"/>
      <c r="E391" s="6" t="s">
        <v>1585</v>
      </c>
      <c r="F391" s="896"/>
      <c r="G391" s="896"/>
      <c r="H391" s="896"/>
      <c r="I391" s="896"/>
      <c r="J391" s="896"/>
      <c r="K391" s="896"/>
      <c r="L391" s="896"/>
      <c r="M391" s="896"/>
      <c r="N391" s="896"/>
      <c r="O391" s="896"/>
      <c r="P391" s="896"/>
      <c r="Q391" s="896"/>
      <c r="R391" s="896"/>
      <c r="S391" s="896"/>
      <c r="T391" s="896"/>
      <c r="U391" s="896"/>
      <c r="V391" s="896"/>
      <c r="W391" s="896"/>
      <c r="X391" s="896"/>
      <c r="Y391" s="896"/>
      <c r="Z391" s="896"/>
      <c r="AA391" s="896"/>
      <c r="AB391" s="896"/>
      <c r="AC391" s="896"/>
      <c r="AD391" s="896"/>
      <c r="AE391" s="896"/>
      <c r="AF391" s="896"/>
      <c r="AG391" s="896"/>
      <c r="AH391" s="896"/>
      <c r="AI391" s="896"/>
      <c r="AJ391" s="896"/>
      <c r="AK391" s="896"/>
      <c r="AL391" s="701"/>
    </row>
    <row r="392" spans="1:38">
      <c r="B392" s="5"/>
      <c r="E392" t="s">
        <v>1389</v>
      </c>
      <c r="F392" s="766"/>
      <c r="G392" s="766"/>
      <c r="H392" s="766"/>
      <c r="I392" s="766"/>
      <c r="J392" s="766"/>
      <c r="K392" s="766"/>
      <c r="L392" s="766"/>
      <c r="M392" s="766"/>
      <c r="N392" s="766"/>
      <c r="O392" s="766"/>
      <c r="P392" s="766"/>
      <c r="Q392" s="766"/>
      <c r="R392" s="766"/>
      <c r="S392" s="766"/>
      <c r="T392" s="766"/>
      <c r="U392" s="766"/>
      <c r="V392" s="766"/>
      <c r="W392" s="766"/>
      <c r="X392" s="766"/>
      <c r="Y392" s="766"/>
      <c r="Z392" s="766"/>
      <c r="AA392" s="766"/>
      <c r="AB392" s="766"/>
      <c r="AC392" s="766"/>
      <c r="AD392" s="766"/>
      <c r="AE392" s="766"/>
      <c r="AF392" s="766"/>
      <c r="AG392" s="766"/>
      <c r="AH392" s="766"/>
      <c r="AI392" s="766"/>
      <c r="AJ392" s="766"/>
      <c r="AK392" s="766"/>
      <c r="AL392" s="766"/>
    </row>
    <row r="393" spans="1:38" s="256" customFormat="1">
      <c r="A393"/>
      <c r="B393" s="5"/>
      <c r="C393"/>
      <c r="D393"/>
      <c r="E393"/>
      <c r="F393"/>
      <c r="G393"/>
      <c r="H393"/>
      <c r="I393"/>
      <c r="J393"/>
      <c r="K393"/>
      <c r="L393"/>
      <c r="M393"/>
      <c r="N393"/>
      <c r="O393"/>
      <c r="P393"/>
      <c r="Q393"/>
      <c r="R393"/>
      <c r="S393" s="152"/>
      <c r="T393"/>
      <c r="U393"/>
      <c r="V393"/>
      <c r="W393"/>
      <c r="X393"/>
      <c r="Y393"/>
      <c r="Z393"/>
      <c r="AA393"/>
      <c r="AB393"/>
      <c r="AC393"/>
      <c r="AD393"/>
      <c r="AE393"/>
      <c r="AF393"/>
      <c r="AG393"/>
      <c r="AH393"/>
      <c r="AI393"/>
      <c r="AJ393"/>
      <c r="AK393"/>
      <c r="AL393"/>
    </row>
    <row r="394" spans="1:38" s="256" customFormat="1" hidden="1">
      <c r="A394"/>
      <c r="B394" s="5"/>
      <c r="C394"/>
      <c r="D394"/>
      <c r="E394"/>
      <c r="F394"/>
      <c r="G394"/>
      <c r="H394"/>
      <c r="I394"/>
      <c r="J394"/>
      <c r="K394"/>
      <c r="L394"/>
      <c r="M394"/>
      <c r="N394"/>
      <c r="O394"/>
      <c r="P394"/>
      <c r="Q394"/>
      <c r="R394"/>
      <c r="S394" s="152"/>
      <c r="T394"/>
      <c r="U394"/>
      <c r="V394"/>
      <c r="W394"/>
      <c r="X394"/>
      <c r="Y394"/>
      <c r="Z394"/>
      <c r="AA394"/>
      <c r="AB394"/>
      <c r="AC394"/>
      <c r="AD394"/>
      <c r="AE394"/>
      <c r="AF394"/>
      <c r="AG394"/>
      <c r="AH394"/>
      <c r="AI394"/>
      <c r="AJ394"/>
      <c r="AK394"/>
      <c r="AL394"/>
    </row>
    <row r="395" spans="1:38" hidden="1">
      <c r="B395" s="5"/>
      <c r="S395" s="152"/>
    </row>
    <row r="396" spans="1:38" hidden="1">
      <c r="B396" s="5"/>
      <c r="S396" s="152"/>
    </row>
    <row r="397" spans="1:38" hidden="1">
      <c r="B397" s="5"/>
      <c r="S397" s="152"/>
    </row>
    <row r="398" spans="1:38" hidden="1">
      <c r="B398" s="5"/>
      <c r="S398" s="152"/>
    </row>
    <row r="399" spans="1:38" hidden="1">
      <c r="B399" s="5"/>
      <c r="S399" s="152"/>
    </row>
    <row r="400" spans="1:38" hidden="1">
      <c r="B400" s="5"/>
      <c r="S400" s="152"/>
    </row>
    <row r="401" spans="2:19" hidden="1">
      <c r="B401" s="5"/>
      <c r="S401" s="152"/>
    </row>
    <row r="402" spans="2:19" hidden="1">
      <c r="B402" s="5"/>
      <c r="S402" s="152"/>
    </row>
    <row r="403" spans="2:19" hidden="1">
      <c r="B403" s="5"/>
      <c r="S403" s="152"/>
    </row>
    <row r="404" spans="2:19" hidden="1">
      <c r="B404" s="5"/>
      <c r="S404" s="152"/>
    </row>
    <row r="405" spans="2:19" hidden="1">
      <c r="B405" s="5"/>
      <c r="S405" s="152"/>
    </row>
    <row r="406" spans="2:19" hidden="1">
      <c r="B406" s="5"/>
      <c r="D406" s="5"/>
      <c r="E406" s="152"/>
      <c r="F406" s="152"/>
      <c r="G406" s="152"/>
      <c r="H406" s="152"/>
      <c r="I406" s="152"/>
      <c r="J406" s="152"/>
      <c r="K406" s="152"/>
      <c r="L406" s="152"/>
      <c r="M406" s="152"/>
      <c r="N406" s="152"/>
      <c r="O406" s="152"/>
      <c r="P406" s="152"/>
      <c r="Q406" s="152"/>
      <c r="R406" s="152"/>
      <c r="S406" s="152"/>
    </row>
    <row r="407" spans="2:19" hidden="1">
      <c r="B407" s="5"/>
      <c r="D407" s="5"/>
      <c r="E407" s="152"/>
      <c r="F407" s="152"/>
      <c r="G407" s="152"/>
      <c r="H407" s="152"/>
      <c r="I407" s="152"/>
      <c r="J407" s="152"/>
      <c r="K407" s="152"/>
      <c r="L407" s="152"/>
      <c r="M407" s="152"/>
      <c r="N407" s="152"/>
      <c r="O407" s="152"/>
      <c r="P407" s="152"/>
      <c r="Q407" s="152"/>
      <c r="R407" s="152"/>
      <c r="S407" s="152"/>
    </row>
    <row r="408" spans="2:19" hidden="1">
      <c r="J408" s="152"/>
      <c r="K408" s="152"/>
      <c r="L408" s="152"/>
      <c r="M408" s="152"/>
      <c r="N408" s="152"/>
      <c r="O408" s="152"/>
      <c r="P408" s="152"/>
      <c r="Q408" s="152"/>
      <c r="R408" s="152"/>
      <c r="S408" s="152"/>
    </row>
    <row r="409" spans="2:19" hidden="1">
      <c r="J409" s="152"/>
      <c r="K409" s="152"/>
      <c r="L409" s="152"/>
      <c r="M409" s="152"/>
      <c r="N409" s="152"/>
      <c r="O409" s="152"/>
      <c r="P409" s="152"/>
      <c r="Q409" s="152"/>
      <c r="R409" s="152"/>
      <c r="S409" s="152"/>
    </row>
    <row r="410" spans="2:19" hidden="1">
      <c r="J410" s="152"/>
      <c r="K410" s="152"/>
      <c r="L410" s="152"/>
      <c r="M410" s="152"/>
      <c r="N410" s="152"/>
      <c r="O410" s="152"/>
      <c r="P410" s="152"/>
      <c r="Q410" s="152"/>
      <c r="R410" s="152"/>
      <c r="S410" s="152"/>
    </row>
    <row r="411" spans="2:19" hidden="1">
      <c r="J411" s="152"/>
      <c r="K411" s="152"/>
      <c r="L411" s="152"/>
      <c r="M411" s="152"/>
      <c r="N411" s="152"/>
      <c r="O411" s="152"/>
      <c r="P411" s="152"/>
      <c r="Q411" s="152"/>
      <c r="R411" s="152"/>
      <c r="S411" s="152"/>
    </row>
    <row r="412" spans="2:19" hidden="1">
      <c r="J412" s="152"/>
      <c r="K412" s="152"/>
      <c r="L412" s="152"/>
      <c r="M412" s="152"/>
      <c r="N412" s="152"/>
      <c r="O412" s="152"/>
      <c r="P412" s="152"/>
      <c r="Q412" s="152"/>
      <c r="R412" s="152"/>
      <c r="S412" s="152"/>
    </row>
    <row r="413" spans="2:19" hidden="1">
      <c r="J413" s="152"/>
      <c r="K413" s="152"/>
      <c r="L413" s="152"/>
      <c r="M413" s="152"/>
      <c r="N413" s="152"/>
      <c r="O413" s="152"/>
      <c r="P413" s="152"/>
      <c r="Q413" s="152"/>
      <c r="R413" s="152"/>
      <c r="S413" s="152"/>
    </row>
    <row r="414" spans="2:19" hidden="1">
      <c r="J414" s="152"/>
      <c r="K414" s="152"/>
      <c r="L414" s="152"/>
      <c r="M414" s="152"/>
      <c r="N414" s="152"/>
      <c r="O414" s="152"/>
      <c r="P414" s="152"/>
      <c r="Q414" s="152"/>
      <c r="R414" s="152"/>
      <c r="S414" s="152"/>
    </row>
    <row r="415" spans="2:19" hidden="1">
      <c r="J415" s="152"/>
      <c r="K415" s="152"/>
      <c r="L415" s="152"/>
      <c r="M415" s="152"/>
      <c r="N415" s="152"/>
      <c r="O415" s="152"/>
      <c r="P415" s="152"/>
      <c r="Q415" s="152"/>
      <c r="R415" s="152"/>
      <c r="S415" s="152"/>
    </row>
    <row r="416" spans="2:19" hidden="1">
      <c r="J416" s="152"/>
      <c r="K416" s="152"/>
      <c r="L416" s="152"/>
      <c r="M416" s="152"/>
      <c r="N416" s="152"/>
      <c r="O416" s="152"/>
      <c r="P416" s="152"/>
      <c r="Q416" s="152"/>
      <c r="R416" s="152"/>
      <c r="S416" s="152"/>
    </row>
    <row r="417" spans="2:19" hidden="1">
      <c r="L417" s="152"/>
      <c r="M417" s="152"/>
      <c r="N417" s="152"/>
      <c r="O417" s="152"/>
      <c r="P417" s="152"/>
      <c r="Q417" s="152"/>
      <c r="R417" s="152"/>
      <c r="S417" s="152"/>
    </row>
    <row r="418" spans="2:19" hidden="1">
      <c r="J418" s="152"/>
      <c r="K418" s="152"/>
      <c r="L418" s="152"/>
      <c r="M418" s="152"/>
      <c r="N418" s="152"/>
      <c r="O418" s="152"/>
      <c r="P418" s="152"/>
      <c r="Q418" s="152"/>
      <c r="R418" s="152"/>
      <c r="S418" s="152"/>
    </row>
    <row r="419" spans="2:19" hidden="1">
      <c r="B419" s="5"/>
      <c r="D419" s="5"/>
      <c r="E419" s="152"/>
      <c r="F419" s="152"/>
      <c r="G419" s="152"/>
      <c r="H419" s="152"/>
      <c r="I419" s="152"/>
      <c r="J419" s="152"/>
      <c r="K419" s="152"/>
      <c r="L419" s="152"/>
      <c r="M419" s="152"/>
      <c r="N419" s="152"/>
      <c r="O419" s="152"/>
      <c r="P419" s="152"/>
      <c r="Q419" s="152"/>
      <c r="R419" s="152"/>
      <c r="S419" s="152"/>
    </row>
    <row r="420" spans="2:19" hidden="1">
      <c r="B420" s="5"/>
      <c r="C420" s="5"/>
      <c r="D420" s="5"/>
      <c r="E420" s="152"/>
      <c r="F420" s="152"/>
      <c r="G420" s="152"/>
      <c r="H420" s="152"/>
      <c r="I420" s="152"/>
      <c r="J420" s="152"/>
      <c r="K420" s="152"/>
      <c r="L420" s="152"/>
      <c r="M420" s="152"/>
      <c r="N420" s="152"/>
      <c r="O420" s="152"/>
      <c r="P420" s="152"/>
      <c r="Q420" s="152"/>
      <c r="R420" s="152"/>
      <c r="S420" s="152"/>
    </row>
    <row r="421" spans="2:19" hidden="1">
      <c r="D421" s="5"/>
    </row>
    <row r="422" spans="2:19" hidden="1"/>
    <row r="423" spans="2:19" hidden="1"/>
    <row r="424" spans="2:19" hidden="1"/>
    <row r="425" spans="2:19" hidden="1"/>
    <row r="426" spans="2:19" hidden="1"/>
    <row r="427" spans="2:19" hidden="1"/>
    <row r="428" spans="2:19" hidden="1"/>
    <row r="429" spans="2:19" hidden="1"/>
    <row r="430" spans="2:19" hidden="1"/>
    <row r="431" spans="2:19" hidden="1"/>
    <row r="432" spans="2:19" hidden="1"/>
    <row r="433" spans="1:37" hidden="1"/>
    <row r="434" spans="1:37" hidden="1"/>
    <row r="435" spans="1:37" hidden="1"/>
    <row r="436" spans="1:37" hidden="1"/>
    <row r="437" spans="1:37" hidden="1">
      <c r="A437" s="9"/>
      <c r="B437" s="9"/>
      <c r="I437" s="9"/>
      <c r="J437" s="9"/>
      <c r="K437" s="9"/>
      <c r="L437" s="9"/>
      <c r="M437" s="9"/>
      <c r="N437" s="9"/>
      <c r="O437" s="9"/>
      <c r="P437" s="9"/>
      <c r="Q437" s="9"/>
      <c r="R437" s="9"/>
      <c r="S437" s="9"/>
      <c r="T437" s="9"/>
      <c r="U437" s="9"/>
      <c r="V437" s="9"/>
      <c r="W437" s="9"/>
      <c r="X437" s="9"/>
      <c r="Y437" s="9"/>
      <c r="Z437" s="9"/>
      <c r="AA437" s="9"/>
      <c r="AB437" s="9"/>
      <c r="AC437" s="9"/>
      <c r="AD437" s="9"/>
      <c r="AE437" s="9"/>
      <c r="AF437" s="9"/>
      <c r="AG437" s="9"/>
      <c r="AH437" s="9"/>
      <c r="AI437" s="9"/>
      <c r="AJ437" s="9"/>
      <c r="AK437" s="9"/>
    </row>
    <row r="438" spans="1:37" hidden="1"/>
    <row r="439" spans="1:37" hidden="1"/>
    <row r="440" spans="1:37" hidden="1"/>
    <row r="441" spans="1:37" hidden="1"/>
    <row r="442" spans="1:37" hidden="1"/>
    <row r="443" spans="1:37" hidden="1"/>
    <row r="444" spans="1:37" hidden="1"/>
    <row r="445" spans="1:37" hidden="1"/>
    <row r="446" spans="1:37" hidden="1"/>
    <row r="447" spans="1:37" hidden="1"/>
    <row r="448" spans="1:37"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sheetData>
  <sheetProtection algorithmName="SHA-512" hashValue="ppTG8eYQVwsQuHImON18WZaEPC02SImfEZE22/FKBlsM5jocykghYj3vXwJX6wk+1NJnAHQK+BrFkh/eo6g5GQ==" saltValue="mbWDo2r//IgjCUR9ShA2W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6:AK338"/>
    <mergeCell ref="E14:AK15"/>
    <mergeCell ref="E27:AK28"/>
    <mergeCell ref="E31:AK31"/>
    <mergeCell ref="D30:AK30"/>
    <mergeCell ref="D17:AK26"/>
    <mergeCell ref="F40:XFD41"/>
    <mergeCell ref="G205:AK206"/>
    <mergeCell ref="G88:AK90"/>
    <mergeCell ref="G92:AK93"/>
    <mergeCell ref="G95:AK97"/>
    <mergeCell ref="E98:AK99"/>
    <mergeCell ref="G84:AK86"/>
    <mergeCell ref="G56:I56"/>
    <mergeCell ref="G57:AL58"/>
    <mergeCell ref="F43:AL45"/>
    <mergeCell ref="G72:AK73"/>
    <mergeCell ref="G67:AK68"/>
    <mergeCell ref="G80:AK82"/>
    <mergeCell ref="E35:AK35"/>
    <mergeCell ref="E36:AK36"/>
    <mergeCell ref="G64:AK66"/>
    <mergeCell ref="G70:AK71"/>
    <mergeCell ref="G54:AK54"/>
    <mergeCell ref="F386:AK388"/>
    <mergeCell ref="E341:AK345"/>
    <mergeCell ref="F350:AK352"/>
    <mergeCell ref="E365:AL366"/>
    <mergeCell ref="E367:XFD368"/>
    <mergeCell ref="F346:AK349"/>
    <mergeCell ref="A1:AL2"/>
    <mergeCell ref="D7:AK9"/>
    <mergeCell ref="D11:AK13"/>
    <mergeCell ref="D33:AK34"/>
    <mergeCell ref="F48:AK50"/>
  </mergeCells>
  <phoneticPr fontId="0" type="noConversion"/>
  <hyperlinks>
    <hyperlink ref="E36" r:id="rId2"/>
    <hyperlink ref="E31" r:id="rId3" display="https://www.treasurer.ca.gov/ctcac/2019/submittals/non_competitive.asp"/>
    <hyperlink ref="E35" r:id="rId4"/>
    <hyperlink ref="E35:AK35" r:id="rId5" display="http://www.treasurer.ca.gov/ctcac/assignments.asp"/>
    <hyperlink ref="E31:AK31" r:id="rId6" display="https://www.treasurer.ca.gov/ctcac/2019/submitals/non_competitive.asp"/>
    <hyperlink ref="E36:AK36" r:id="rId7" display="http://www.treasurer.ca.gov/ctcac/contacts.asp"/>
  </hyperlinks>
  <pageMargins left="0.75" right="0.75" top="0.75" bottom="0.75" header="0.5" footer="0.5"/>
  <pageSetup scale="89" fitToHeight="10" orientation="portrait" r:id="rId8"/>
  <headerFooter alignWithMargins="0"/>
  <rowBreaks count="7" manualBreakCount="7">
    <brk id="60"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C34"/>
  <sheetViews>
    <sheetView topLeftCell="A16" zoomScaleNormal="100" zoomScaleSheetLayoutView="100" workbookViewId="0">
      <selection activeCell="B10" sqref="B10"/>
    </sheetView>
  </sheetViews>
  <sheetFormatPr defaultColWidth="0" defaultRowHeight="14.25" zeroHeight="1"/>
  <cols>
    <col min="1" max="3" width="15.7109375" style="489" customWidth="1"/>
    <col min="4" max="4" width="3.7109375" style="489" customWidth="1"/>
    <col min="5" max="6" width="15.7109375" style="489" customWidth="1"/>
    <col min="7" max="7" width="3.7109375" style="489" customWidth="1"/>
    <col min="8" max="9" width="15.7109375" style="489" customWidth="1"/>
    <col min="10" max="16" width="15.7109375" style="489" hidden="1" customWidth="1"/>
    <col min="17" max="16383" width="9.140625" style="489" hidden="1"/>
    <col min="16384" max="16384" width="0.28515625" style="489" customWidth="1"/>
  </cols>
  <sheetData>
    <row r="1" spans="1:11">
      <c r="A1" s="1724" t="s">
        <v>1010</v>
      </c>
      <c r="B1" s="1724"/>
      <c r="C1" s="1724"/>
      <c r="D1" s="1724"/>
      <c r="E1" s="1724"/>
      <c r="F1" s="1724"/>
      <c r="G1" s="1724"/>
      <c r="H1" s="1724"/>
      <c r="I1" s="1724"/>
      <c r="J1" s="335"/>
      <c r="K1" s="335"/>
    </row>
    <row r="2" spans="1:11">
      <c r="A2" s="679"/>
      <c r="B2" s="679"/>
      <c r="C2" s="679"/>
      <c r="D2" s="679"/>
      <c r="E2" s="679"/>
      <c r="F2" s="679"/>
      <c r="G2" s="679"/>
      <c r="H2" s="679"/>
      <c r="I2" s="679"/>
    </row>
    <row r="3" spans="1:11" ht="99.75">
      <c r="A3" s="680" t="s">
        <v>1011</v>
      </c>
      <c r="B3" s="680" t="s">
        <v>1012</v>
      </c>
      <c r="C3" s="491" t="s">
        <v>1013</v>
      </c>
      <c r="D3" s="400"/>
      <c r="E3" s="491" t="s">
        <v>1014</v>
      </c>
      <c r="F3" s="680" t="s">
        <v>1015</v>
      </c>
      <c r="G3" s="681"/>
      <c r="H3" s="680" t="s">
        <v>1016</v>
      </c>
      <c r="I3" s="680" t="s">
        <v>1017</v>
      </c>
      <c r="J3" s="335"/>
      <c r="K3" s="490"/>
    </row>
    <row r="4" spans="1:11">
      <c r="A4" s="682" t="str">
        <f>Application!B709</f>
        <v>1 Bedroom</v>
      </c>
      <c r="B4" s="691"/>
      <c r="C4" s="682">
        <f>Application!K709</f>
        <v>616</v>
      </c>
      <c r="D4" s="683"/>
      <c r="E4" s="493"/>
      <c r="F4" s="684">
        <f>E4*B4</f>
        <v>0</v>
      </c>
      <c r="G4" s="685"/>
      <c r="H4" s="682" t="str">
        <f>IF(E4=0," ",(E4-C4))</f>
        <v xml:space="preserve"> </v>
      </c>
      <c r="I4" s="684" t="str">
        <f>IF(E4=0," ",(H4*B4))</f>
        <v xml:space="preserve"> </v>
      </c>
      <c r="J4" s="335"/>
      <c r="K4" s="490"/>
    </row>
    <row r="5" spans="1:11">
      <c r="A5" s="682" t="str">
        <f>Application!B710</f>
        <v>1 Bedroom</v>
      </c>
      <c r="B5" s="691"/>
      <c r="C5" s="682">
        <f>Application!K710</f>
        <v>610</v>
      </c>
      <c r="D5" s="683"/>
      <c r="E5" s="493"/>
      <c r="F5" s="684">
        <f t="shared" ref="F5:F28" si="0">E5*B5</f>
        <v>0</v>
      </c>
      <c r="G5" s="685"/>
      <c r="H5" s="682" t="str">
        <f t="shared" ref="H5:H28" si="1">IF(E5=0," ",(E5-C5))</f>
        <v xml:space="preserve"> </v>
      </c>
      <c r="I5" s="684" t="str">
        <f t="shared" ref="I5:I28" si="2">IF(E5=0," ",(H5*B5))</f>
        <v xml:space="preserve"> </v>
      </c>
      <c r="J5" s="335"/>
      <c r="K5" s="490"/>
    </row>
    <row r="6" spans="1:11">
      <c r="A6" s="682" t="str">
        <f>Application!B711</f>
        <v>1 Bedroom</v>
      </c>
      <c r="B6" s="691"/>
      <c r="C6" s="682">
        <f>Application!K711</f>
        <v>839</v>
      </c>
      <c r="D6" s="683"/>
      <c r="E6" s="493"/>
      <c r="F6" s="684">
        <f t="shared" si="0"/>
        <v>0</v>
      </c>
      <c r="G6" s="685"/>
      <c r="H6" s="682" t="str">
        <f t="shared" si="1"/>
        <v xml:space="preserve"> </v>
      </c>
      <c r="I6" s="684" t="str">
        <f t="shared" si="2"/>
        <v xml:space="preserve"> </v>
      </c>
      <c r="J6" s="335"/>
      <c r="K6" s="490"/>
    </row>
    <row r="7" spans="1:11">
      <c r="A7" s="682" t="str">
        <f>Application!B712</f>
        <v>1 Bedroom</v>
      </c>
      <c r="B7" s="691">
        <v>3</v>
      </c>
      <c r="C7" s="682">
        <f>Application!K712</f>
        <v>1062</v>
      </c>
      <c r="D7" s="683"/>
      <c r="E7" s="493">
        <v>1453</v>
      </c>
      <c r="F7" s="684">
        <f t="shared" si="0"/>
        <v>4359</v>
      </c>
      <c r="G7" s="685"/>
      <c r="H7" s="682">
        <f t="shared" si="1"/>
        <v>391</v>
      </c>
      <c r="I7" s="684">
        <f t="shared" si="2"/>
        <v>1173</v>
      </c>
      <c r="J7" s="335"/>
      <c r="K7" s="490"/>
    </row>
    <row r="8" spans="1:11">
      <c r="A8" s="682" t="str">
        <f>Application!B713</f>
        <v>1 Bedroom</v>
      </c>
      <c r="B8" s="691">
        <v>3</v>
      </c>
      <c r="C8" s="682">
        <f>Application!K713</f>
        <v>1056</v>
      </c>
      <c r="D8" s="683"/>
      <c r="E8" s="493">
        <v>1453</v>
      </c>
      <c r="F8" s="684">
        <f t="shared" si="0"/>
        <v>4359</v>
      </c>
      <c r="G8" s="685"/>
      <c r="H8" s="682">
        <f t="shared" si="1"/>
        <v>397</v>
      </c>
      <c r="I8" s="684">
        <f t="shared" si="2"/>
        <v>1191</v>
      </c>
      <c r="J8" s="335"/>
      <c r="K8" s="490"/>
    </row>
    <row r="9" spans="1:11">
      <c r="A9" s="682" t="str">
        <f>Application!B714</f>
        <v>1 Bedroom</v>
      </c>
      <c r="B9" s="691"/>
      <c r="C9" s="682">
        <f>Application!K714</f>
        <v>1278</v>
      </c>
      <c r="D9" s="683"/>
      <c r="E9" s="493"/>
      <c r="F9" s="684">
        <f t="shared" si="0"/>
        <v>0</v>
      </c>
      <c r="G9" s="685"/>
      <c r="H9" s="682" t="str">
        <f t="shared" si="1"/>
        <v xml:space="preserve"> </v>
      </c>
      <c r="I9" s="684" t="str">
        <f t="shared" si="2"/>
        <v xml:space="preserve"> </v>
      </c>
      <c r="J9" s="335"/>
      <c r="K9" s="490"/>
    </row>
    <row r="10" spans="1:11">
      <c r="A10" s="682" t="str">
        <f>Application!B715</f>
        <v>2 Bedrooms</v>
      </c>
      <c r="B10" s="691"/>
      <c r="C10" s="682">
        <f>Application!K715</f>
        <v>759</v>
      </c>
      <c r="D10" s="683"/>
      <c r="E10" s="493"/>
      <c r="F10" s="684">
        <f t="shared" si="0"/>
        <v>0</v>
      </c>
      <c r="G10" s="685"/>
      <c r="H10" s="682" t="str">
        <f t="shared" si="1"/>
        <v xml:space="preserve"> </v>
      </c>
      <c r="I10" s="684" t="str">
        <f t="shared" si="2"/>
        <v xml:space="preserve"> </v>
      </c>
      <c r="J10" s="335"/>
      <c r="K10" s="490"/>
    </row>
    <row r="11" spans="1:11">
      <c r="A11" s="682" t="str">
        <f>Application!B716</f>
        <v>2 Bedrooms</v>
      </c>
      <c r="B11" s="691"/>
      <c r="C11" s="682">
        <f>Application!K716</f>
        <v>743</v>
      </c>
      <c r="D11" s="683"/>
      <c r="E11" s="493"/>
      <c r="F11" s="684">
        <f t="shared" si="0"/>
        <v>0</v>
      </c>
      <c r="G11" s="685"/>
      <c r="H11" s="682" t="str">
        <f t="shared" si="1"/>
        <v xml:space="preserve"> </v>
      </c>
      <c r="I11" s="684" t="str">
        <f t="shared" si="2"/>
        <v xml:space="preserve"> </v>
      </c>
      <c r="J11" s="335"/>
      <c r="K11" s="490"/>
    </row>
    <row r="12" spans="1:11">
      <c r="A12" s="682" t="str">
        <f>Application!B717</f>
        <v>2 Bedrooms</v>
      </c>
      <c r="B12" s="691"/>
      <c r="C12" s="682">
        <f>Application!K717</f>
        <v>1027</v>
      </c>
      <c r="D12" s="683"/>
      <c r="E12" s="493"/>
      <c r="F12" s="684">
        <f t="shared" si="0"/>
        <v>0</v>
      </c>
      <c r="G12" s="685"/>
      <c r="H12" s="682" t="str">
        <f t="shared" si="1"/>
        <v xml:space="preserve"> </v>
      </c>
      <c r="I12" s="684" t="str">
        <f t="shared" si="2"/>
        <v xml:space="preserve"> </v>
      </c>
      <c r="J12" s="335"/>
      <c r="K12" s="490"/>
    </row>
    <row r="13" spans="1:11">
      <c r="A13" s="682" t="str">
        <f>Application!B718</f>
        <v>2 Bedrooms</v>
      </c>
      <c r="B13" s="691"/>
      <c r="C13" s="682">
        <f>Application!K718</f>
        <v>1011</v>
      </c>
      <c r="D13" s="683"/>
      <c r="E13" s="493"/>
      <c r="F13" s="684">
        <f t="shared" si="0"/>
        <v>0</v>
      </c>
      <c r="G13" s="685"/>
      <c r="H13" s="682" t="str">
        <f t="shared" si="1"/>
        <v xml:space="preserve"> </v>
      </c>
      <c r="I13" s="684" t="str">
        <f t="shared" si="2"/>
        <v xml:space="preserve"> </v>
      </c>
      <c r="J13" s="335"/>
      <c r="K13" s="490"/>
    </row>
    <row r="14" spans="1:11">
      <c r="A14" s="682" t="str">
        <f>Application!B719</f>
        <v>2 Bedrooms</v>
      </c>
      <c r="B14" s="691">
        <v>9</v>
      </c>
      <c r="C14" s="682">
        <f>Application!K719</f>
        <v>1294</v>
      </c>
      <c r="D14" s="683"/>
      <c r="E14" s="493">
        <v>1712</v>
      </c>
      <c r="F14" s="684">
        <f t="shared" si="0"/>
        <v>15408</v>
      </c>
      <c r="G14" s="685"/>
      <c r="H14" s="682">
        <f t="shared" si="1"/>
        <v>418</v>
      </c>
      <c r="I14" s="684">
        <f t="shared" si="2"/>
        <v>3762</v>
      </c>
      <c r="J14" s="335"/>
      <c r="K14" s="490"/>
    </row>
    <row r="15" spans="1:11">
      <c r="A15" s="682" t="str">
        <f>Application!B720</f>
        <v>2 Bedrooms</v>
      </c>
      <c r="B15" s="691">
        <v>8</v>
      </c>
      <c r="C15" s="682">
        <f>Application!K720</f>
        <v>1278</v>
      </c>
      <c r="D15" s="683"/>
      <c r="E15" s="493">
        <v>1712</v>
      </c>
      <c r="F15" s="684">
        <f t="shared" si="0"/>
        <v>13696</v>
      </c>
      <c r="G15" s="685"/>
      <c r="H15" s="682">
        <f t="shared" si="1"/>
        <v>434</v>
      </c>
      <c r="I15" s="684">
        <f t="shared" si="2"/>
        <v>3472</v>
      </c>
      <c r="J15" s="335"/>
      <c r="K15" s="490"/>
    </row>
    <row r="16" spans="1:11">
      <c r="A16" s="682" t="str">
        <f>Application!B721</f>
        <v>2 Bedrooms</v>
      </c>
      <c r="B16" s="691">
        <v>1</v>
      </c>
      <c r="C16" s="682">
        <f>Application!K721</f>
        <v>1561</v>
      </c>
      <c r="D16" s="683"/>
      <c r="E16" s="493">
        <v>1712</v>
      </c>
      <c r="F16" s="684">
        <f t="shared" si="0"/>
        <v>1712</v>
      </c>
      <c r="G16" s="685"/>
      <c r="H16" s="682">
        <f t="shared" si="1"/>
        <v>151</v>
      </c>
      <c r="I16" s="684">
        <f t="shared" si="2"/>
        <v>151</v>
      </c>
      <c r="J16" s="335"/>
      <c r="K16" s="490"/>
    </row>
    <row r="17" spans="1:11">
      <c r="A17" s="682" t="str">
        <f>Application!B722</f>
        <v>2 Bedrooms</v>
      </c>
      <c r="B17" s="691"/>
      <c r="C17" s="682">
        <f>Application!K722</f>
        <v>1545</v>
      </c>
      <c r="D17" s="683"/>
      <c r="E17" s="493"/>
      <c r="F17" s="684">
        <f t="shared" si="0"/>
        <v>0</v>
      </c>
      <c r="G17" s="685"/>
      <c r="H17" s="682" t="str">
        <f t="shared" si="1"/>
        <v xml:space="preserve"> </v>
      </c>
      <c r="I17" s="684" t="str">
        <f t="shared" si="2"/>
        <v xml:space="preserve"> </v>
      </c>
      <c r="J17" s="335"/>
      <c r="K17" s="490"/>
    </row>
    <row r="18" spans="1:11">
      <c r="A18" s="682" t="str">
        <f>Application!B723</f>
        <v>3 Bedrooms</v>
      </c>
      <c r="B18" s="691"/>
      <c r="C18" s="682">
        <f>Application!K723</f>
        <v>883</v>
      </c>
      <c r="D18" s="683"/>
      <c r="E18" s="493"/>
      <c r="F18" s="684">
        <f t="shared" si="0"/>
        <v>0</v>
      </c>
      <c r="G18" s="685"/>
      <c r="H18" s="682" t="str">
        <f t="shared" si="1"/>
        <v xml:space="preserve"> </v>
      </c>
      <c r="I18" s="684" t="str">
        <f t="shared" si="2"/>
        <v xml:space="preserve"> </v>
      </c>
      <c r="J18" s="335"/>
      <c r="K18" s="490"/>
    </row>
    <row r="19" spans="1:11">
      <c r="A19" s="682" t="str">
        <f>Application!B724</f>
        <v>3 Bedrooms</v>
      </c>
      <c r="B19" s="691">
        <f>Application!G724</f>
        <v>1</v>
      </c>
      <c r="C19" s="682">
        <f>Application!K724</f>
        <v>865</v>
      </c>
      <c r="D19" s="683"/>
      <c r="E19" s="493">
        <v>2259</v>
      </c>
      <c r="F19" s="684">
        <f t="shared" si="0"/>
        <v>2259</v>
      </c>
      <c r="G19" s="685"/>
      <c r="H19" s="682">
        <f t="shared" si="1"/>
        <v>1394</v>
      </c>
      <c r="I19" s="684">
        <f t="shared" si="2"/>
        <v>1394</v>
      </c>
      <c r="J19" s="335"/>
      <c r="K19" s="490"/>
    </row>
    <row r="20" spans="1:11">
      <c r="A20" s="682" t="str">
        <f>Application!B725</f>
        <v>3 Bedrooms</v>
      </c>
      <c r="B20" s="691"/>
      <c r="C20" s="682">
        <f>Application!K725</f>
        <v>1192</v>
      </c>
      <c r="D20" s="683"/>
      <c r="E20" s="493"/>
      <c r="F20" s="684">
        <f t="shared" si="0"/>
        <v>0</v>
      </c>
      <c r="G20" s="685"/>
      <c r="H20" s="682" t="str">
        <f t="shared" si="1"/>
        <v xml:space="preserve"> </v>
      </c>
      <c r="I20" s="684" t="str">
        <f t="shared" si="2"/>
        <v xml:space="preserve"> </v>
      </c>
      <c r="J20" s="335"/>
      <c r="K20" s="490"/>
    </row>
    <row r="21" spans="1:11">
      <c r="A21" s="682" t="str">
        <f>Application!B726</f>
        <v>3 Bedrooms</v>
      </c>
      <c r="B21" s="691">
        <v>1</v>
      </c>
      <c r="C21" s="682">
        <f>Application!K726</f>
        <v>1174</v>
      </c>
      <c r="D21" s="683"/>
      <c r="E21" s="493">
        <v>2259</v>
      </c>
      <c r="F21" s="684">
        <f t="shared" si="0"/>
        <v>2259</v>
      </c>
      <c r="G21" s="685"/>
      <c r="H21" s="682">
        <f t="shared" si="1"/>
        <v>1085</v>
      </c>
      <c r="I21" s="684">
        <f t="shared" si="2"/>
        <v>1085</v>
      </c>
      <c r="J21" s="335"/>
      <c r="K21" s="490"/>
    </row>
    <row r="22" spans="1:11">
      <c r="A22" s="682" t="str">
        <f>Application!B727</f>
        <v>3 Bedrooms</v>
      </c>
      <c r="B22" s="691">
        <v>4</v>
      </c>
      <c r="C22" s="682">
        <f>Application!K727</f>
        <v>1501</v>
      </c>
      <c r="D22" s="683"/>
      <c r="E22" s="493">
        <v>2259</v>
      </c>
      <c r="F22" s="684">
        <f t="shared" si="0"/>
        <v>9036</v>
      </c>
      <c r="G22" s="685"/>
      <c r="H22" s="682">
        <f t="shared" si="1"/>
        <v>758</v>
      </c>
      <c r="I22" s="684">
        <f t="shared" si="2"/>
        <v>3032</v>
      </c>
      <c r="J22" s="335"/>
      <c r="K22" s="490"/>
    </row>
    <row r="23" spans="1:11">
      <c r="A23" s="682" t="str">
        <f>Application!B728</f>
        <v>3 Bedrooms</v>
      </c>
      <c r="B23" s="691"/>
      <c r="C23" s="682">
        <f>Application!K728</f>
        <v>1483</v>
      </c>
      <c r="D23" s="683"/>
      <c r="E23" s="493"/>
      <c r="F23" s="684">
        <f t="shared" si="0"/>
        <v>0</v>
      </c>
      <c r="G23" s="685"/>
      <c r="H23" s="682" t="str">
        <f t="shared" si="1"/>
        <v xml:space="preserve"> </v>
      </c>
      <c r="I23" s="684" t="str">
        <f t="shared" si="2"/>
        <v xml:space="preserve"> </v>
      </c>
      <c r="J23" s="335"/>
      <c r="K23" s="490"/>
    </row>
    <row r="24" spans="1:11">
      <c r="A24" s="682" t="str">
        <f>Application!B729</f>
        <v>3 Bedrooms</v>
      </c>
      <c r="B24" s="691"/>
      <c r="C24" s="682">
        <f>Application!K729</f>
        <v>1809</v>
      </c>
      <c r="D24" s="683"/>
      <c r="E24" s="493"/>
      <c r="F24" s="684">
        <f t="shared" si="0"/>
        <v>0</v>
      </c>
      <c r="G24" s="685"/>
      <c r="H24" s="682" t="str">
        <f t="shared" si="1"/>
        <v xml:space="preserve"> </v>
      </c>
      <c r="I24" s="684" t="str">
        <f t="shared" si="2"/>
        <v xml:space="preserve"> </v>
      </c>
      <c r="J24" s="335"/>
      <c r="K24" s="490"/>
    </row>
    <row r="25" spans="1:11">
      <c r="A25" s="682" t="str">
        <f>Application!B730</f>
        <v>3 Bedrooms</v>
      </c>
      <c r="B25" s="691"/>
      <c r="C25" s="682">
        <f>Application!K730</f>
        <v>1791</v>
      </c>
      <c r="D25" s="683"/>
      <c r="E25" s="493"/>
      <c r="F25" s="684">
        <f t="shared" si="0"/>
        <v>0</v>
      </c>
      <c r="G25" s="685"/>
      <c r="H25" s="682" t="str">
        <f t="shared" si="1"/>
        <v xml:space="preserve"> </v>
      </c>
      <c r="I25" s="684" t="str">
        <f t="shared" si="2"/>
        <v xml:space="preserve"> </v>
      </c>
      <c r="J25" s="335"/>
      <c r="K25" s="490"/>
    </row>
    <row r="26" spans="1:11">
      <c r="A26" s="682">
        <f>Application!B731</f>
        <v>0</v>
      </c>
      <c r="B26" s="691"/>
      <c r="C26" s="682">
        <f>Application!K731</f>
        <v>0</v>
      </c>
      <c r="D26" s="683"/>
      <c r="E26" s="493"/>
      <c r="F26" s="684">
        <f t="shared" si="0"/>
        <v>0</v>
      </c>
      <c r="G26" s="685"/>
      <c r="H26" s="682" t="str">
        <f t="shared" si="1"/>
        <v xml:space="preserve"> </v>
      </c>
      <c r="I26" s="684" t="str">
        <f t="shared" si="2"/>
        <v xml:space="preserve"> </v>
      </c>
      <c r="J26" s="335"/>
      <c r="K26" s="490"/>
    </row>
    <row r="27" spans="1:11">
      <c r="A27" s="682">
        <f>Application!B732</f>
        <v>0</v>
      </c>
      <c r="B27" s="691"/>
      <c r="C27" s="682">
        <f>Application!K732</f>
        <v>0</v>
      </c>
      <c r="D27" s="683"/>
      <c r="E27" s="493"/>
      <c r="F27" s="684">
        <f t="shared" si="0"/>
        <v>0</v>
      </c>
      <c r="G27" s="685"/>
      <c r="H27" s="682" t="str">
        <f t="shared" si="1"/>
        <v xml:space="preserve"> </v>
      </c>
      <c r="I27" s="684" t="str">
        <f t="shared" si="2"/>
        <v xml:space="preserve"> </v>
      </c>
      <c r="J27" s="335"/>
      <c r="K27" s="490"/>
    </row>
    <row r="28" spans="1:11">
      <c r="A28" s="682">
        <f>Application!B733</f>
        <v>0</v>
      </c>
      <c r="B28" s="691"/>
      <c r="C28" s="682">
        <f>Application!K733</f>
        <v>0</v>
      </c>
      <c r="D28" s="683"/>
      <c r="E28" s="493"/>
      <c r="F28" s="684">
        <f t="shared" si="0"/>
        <v>0</v>
      </c>
      <c r="G28" s="685"/>
      <c r="H28" s="682" t="str">
        <f t="shared" si="1"/>
        <v xml:space="preserve"> </v>
      </c>
      <c r="I28" s="684" t="str">
        <f t="shared" si="2"/>
        <v xml:space="preserve"> </v>
      </c>
      <c r="J28" s="335"/>
      <c r="K28" s="490"/>
    </row>
    <row r="29" spans="1:11">
      <c r="A29" s="400"/>
      <c r="B29" s="400"/>
      <c r="C29" s="683"/>
      <c r="D29" s="683"/>
      <c r="E29" s="683"/>
      <c r="F29" s="683"/>
      <c r="G29" s="685"/>
      <c r="H29" s="683"/>
      <c r="I29" s="400"/>
      <c r="J29" s="335"/>
      <c r="K29" s="490"/>
    </row>
    <row r="30" spans="1:11" ht="15">
      <c r="A30" s="686" t="s">
        <v>1018</v>
      </c>
      <c r="B30" s="687"/>
      <c r="C30" s="688">
        <f>Application!P734</f>
        <v>139679</v>
      </c>
      <c r="D30" s="683"/>
      <c r="E30" s="683"/>
      <c r="F30" s="688">
        <f>SUM(F4:F28)*12</f>
        <v>637056</v>
      </c>
      <c r="G30" s="689"/>
      <c r="H30" s="687"/>
      <c r="I30" s="688">
        <f>SUM(I4:I28)*12</f>
        <v>183120</v>
      </c>
      <c r="J30" s="335"/>
      <c r="K30" s="492"/>
    </row>
    <row r="31" spans="1:11" ht="15">
      <c r="A31" s="686"/>
      <c r="B31" s="687"/>
      <c r="C31" s="689"/>
      <c r="D31" s="683"/>
      <c r="E31" s="683"/>
      <c r="F31" s="689"/>
      <c r="G31" s="689"/>
      <c r="H31" s="687"/>
      <c r="I31" s="689"/>
      <c r="J31" s="335"/>
      <c r="K31" s="492"/>
    </row>
    <row r="32" spans="1:11">
      <c r="A32" s="690" t="s">
        <v>1019</v>
      </c>
      <c r="B32" s="679"/>
      <c r="C32" s="679"/>
      <c r="D32" s="679"/>
      <c r="E32" s="679"/>
      <c r="F32" s="679"/>
      <c r="G32" s="679"/>
      <c r="H32" s="679"/>
      <c r="I32" s="679"/>
    </row>
    <row r="33" spans="1:9">
      <c r="A33" s="690" t="s">
        <v>1020</v>
      </c>
      <c r="B33" s="679"/>
      <c r="C33" s="679"/>
      <c r="D33" s="679"/>
      <c r="E33" s="679"/>
      <c r="F33" s="679"/>
      <c r="G33" s="679"/>
      <c r="H33" s="679"/>
      <c r="I33" s="679"/>
    </row>
    <row r="34" spans="1:9">
      <c r="A34" s="679" t="s">
        <v>1184</v>
      </c>
      <c r="B34" s="679"/>
      <c r="C34" s="679"/>
      <c r="D34" s="679"/>
      <c r="E34" s="679"/>
      <c r="F34" s="679"/>
      <c r="G34" s="679"/>
      <c r="H34" s="679"/>
      <c r="I34" s="679"/>
    </row>
  </sheetData>
  <sheetProtection algorithmName="SHA-512" hashValue="SZ6vFKq5E1/wGFm4tQNn8VRoC1HJgiyE9LIp9f4IIQCQGeiC2c74E/B15oHgH5Fd4l6D9/v8l6VSRP5U1qrUjw==" saltValue="1wqRm8YPVtO4EoMawUOQbg=="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1" firstPageNumber="31" orientation="landscape" useFirstPageNumber="1" r:id="rId2"/>
  <headerFooter>
    <oddFooter>&amp;C&amp;P&amp;R&amp;A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9"/>
  <sheetViews>
    <sheetView zoomScaleNormal="100" zoomScaleSheetLayoutView="100" workbookViewId="0"/>
  </sheetViews>
  <sheetFormatPr defaultColWidth="0" defaultRowHeight="12.75" zeroHeight="1"/>
  <cols>
    <col min="1" max="1" width="161.7109375" customWidth="1"/>
    <col min="2" max="16384" width="8.85546875" hidden="1"/>
  </cols>
  <sheetData>
    <row r="1" spans="1:1" ht="47.25">
      <c r="A1" s="505" t="s">
        <v>1081</v>
      </c>
    </row>
    <row r="2" spans="1:1" ht="15.75">
      <c r="A2" s="506"/>
    </row>
    <row r="3" spans="1:1" ht="15.75">
      <c r="A3" s="507" t="s">
        <v>1076</v>
      </c>
    </row>
    <row r="4" spans="1:1" ht="15.75">
      <c r="A4" s="507" t="s">
        <v>1077</v>
      </c>
    </row>
    <row r="5" spans="1:1" ht="15.75">
      <c r="A5" s="507" t="s">
        <v>1078</v>
      </c>
    </row>
    <row r="6" spans="1:1" ht="15.75">
      <c r="A6" s="507" t="s">
        <v>1080</v>
      </c>
    </row>
    <row r="7" spans="1:1" ht="15.75">
      <c r="A7" s="507" t="s">
        <v>1079</v>
      </c>
    </row>
    <row r="8" spans="1:1" ht="15.75">
      <c r="A8" s="562" t="s">
        <v>1176</v>
      </c>
    </row>
    <row r="9" spans="1:1" ht="15.75">
      <c r="A9" s="507" t="s">
        <v>1177</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S19914"/>
  <sheetViews>
    <sheetView zoomScaleNormal="100" zoomScaleSheetLayoutView="100" workbookViewId="0">
      <selection activeCell="B3" sqref="B3"/>
    </sheetView>
  </sheetViews>
  <sheetFormatPr defaultColWidth="0" defaultRowHeight="12.75" zeroHeight="1"/>
  <cols>
    <col min="1" max="1" width="35.7109375" style="335" customWidth="1"/>
    <col min="2" max="4" width="14.7109375" style="335" customWidth="1"/>
    <col min="5" max="5" width="50.7109375" style="335" customWidth="1"/>
    <col min="6" max="6" width="9.140625" style="335" customWidth="1"/>
    <col min="7" max="253" width="0" style="518" hidden="1" customWidth="1"/>
    <col min="254" max="16384" width="9.140625" style="518" hidden="1"/>
  </cols>
  <sheetData>
    <row r="1" spans="1:253" s="449" customFormat="1" ht="18" customHeight="1">
      <c r="A1" s="897" t="s">
        <v>1479</v>
      </c>
      <c r="D1" s="454"/>
    </row>
    <row r="2" spans="1:253" s="449" customFormat="1">
      <c r="A2" s="431" t="s">
        <v>987</v>
      </c>
      <c r="B2" s="433"/>
      <c r="C2" s="433"/>
      <c r="D2" s="430"/>
      <c r="E2" s="434"/>
      <c r="F2" s="433"/>
      <c r="HN2" s="567"/>
      <c r="HO2" s="567"/>
      <c r="HP2" s="567"/>
      <c r="HQ2" s="567"/>
      <c r="HR2" s="567"/>
      <c r="HS2" s="567"/>
      <c r="HT2" s="567"/>
      <c r="HU2" s="567"/>
      <c r="HV2" s="567"/>
      <c r="HW2" s="567"/>
      <c r="HX2" s="567"/>
      <c r="HY2" s="567"/>
      <c r="HZ2" s="567"/>
      <c r="IA2" s="567"/>
      <c r="IB2" s="567"/>
      <c r="IC2" s="567"/>
      <c r="ID2" s="567"/>
      <c r="IE2" s="567"/>
      <c r="IF2" s="567"/>
      <c r="IG2" s="567"/>
      <c r="IH2" s="567"/>
      <c r="II2" s="567"/>
      <c r="IJ2" s="567"/>
      <c r="IK2" s="567"/>
      <c r="IL2" s="567"/>
      <c r="IM2" s="567"/>
      <c r="IN2" s="567"/>
      <c r="IO2" s="567"/>
      <c r="IP2" s="567"/>
      <c r="IQ2" s="567"/>
      <c r="IR2" s="567"/>
      <c r="IS2" s="567"/>
    </row>
    <row r="3" spans="1:253" s="569" customFormat="1" ht="80.25" customHeight="1">
      <c r="A3" s="451"/>
      <c r="B3" s="435" t="s">
        <v>988</v>
      </c>
      <c r="C3" s="435" t="s">
        <v>989</v>
      </c>
      <c r="D3" s="435" t="s">
        <v>990</v>
      </c>
      <c r="E3" s="432" t="s">
        <v>991</v>
      </c>
      <c r="F3" s="432"/>
      <c r="G3" s="574"/>
      <c r="H3" s="568"/>
      <c r="I3" s="568"/>
      <c r="J3" s="568"/>
      <c r="K3" s="568"/>
      <c r="L3" s="568"/>
      <c r="M3" s="568"/>
      <c r="N3" s="568"/>
      <c r="O3" s="568"/>
      <c r="P3" s="568"/>
      <c r="Q3" s="568"/>
      <c r="R3" s="568"/>
      <c r="S3" s="568"/>
      <c r="T3" s="568"/>
      <c r="U3" s="568"/>
      <c r="V3" s="568"/>
      <c r="W3" s="568"/>
      <c r="X3" s="568"/>
      <c r="Y3" s="568"/>
      <c r="Z3" s="568"/>
      <c r="AA3" s="568"/>
      <c r="AB3" s="568"/>
      <c r="AC3" s="568"/>
      <c r="AD3" s="568"/>
      <c r="AE3" s="568"/>
      <c r="AF3" s="568"/>
      <c r="AG3" s="568"/>
      <c r="AH3" s="568"/>
      <c r="AI3" s="568"/>
      <c r="AJ3" s="568"/>
      <c r="AK3" s="568"/>
      <c r="AL3" s="568"/>
      <c r="AM3" s="568"/>
      <c r="AN3" s="568"/>
      <c r="AO3" s="568"/>
      <c r="AP3" s="568"/>
      <c r="AQ3" s="568"/>
      <c r="AR3" s="568"/>
      <c r="AS3" s="568"/>
      <c r="AT3" s="568"/>
      <c r="AU3" s="568"/>
      <c r="AV3" s="568"/>
      <c r="AW3" s="568"/>
      <c r="AX3" s="568"/>
      <c r="AY3" s="568"/>
      <c r="AZ3" s="568"/>
      <c r="BA3" s="568"/>
      <c r="BB3" s="568"/>
      <c r="BC3" s="568"/>
      <c r="BD3" s="568"/>
      <c r="BE3" s="568"/>
      <c r="BF3" s="568"/>
      <c r="BG3" s="568"/>
      <c r="BH3" s="568"/>
      <c r="BI3" s="568"/>
      <c r="BJ3" s="568"/>
      <c r="BK3" s="568"/>
      <c r="BL3" s="568"/>
      <c r="BM3" s="568"/>
      <c r="BN3" s="568"/>
      <c r="BO3" s="568"/>
      <c r="BP3" s="568"/>
      <c r="BQ3" s="568"/>
      <c r="BR3" s="568"/>
      <c r="BS3" s="568"/>
      <c r="BT3" s="568"/>
      <c r="BU3" s="568"/>
      <c r="BV3" s="568"/>
      <c r="BW3" s="568"/>
      <c r="BX3" s="568"/>
      <c r="BY3" s="568"/>
      <c r="BZ3" s="568"/>
      <c r="CA3" s="568"/>
      <c r="CB3" s="568"/>
      <c r="CC3" s="568"/>
      <c r="CD3" s="568"/>
      <c r="CE3" s="568"/>
      <c r="CF3" s="568"/>
      <c r="CG3" s="568"/>
      <c r="CH3" s="568"/>
      <c r="CI3" s="568"/>
      <c r="CJ3" s="568"/>
      <c r="CK3" s="568"/>
      <c r="CL3" s="568"/>
      <c r="CM3" s="568"/>
      <c r="CN3" s="568"/>
      <c r="CO3" s="568"/>
      <c r="CP3" s="568"/>
      <c r="CQ3" s="568"/>
      <c r="CR3" s="568"/>
      <c r="CS3" s="568"/>
      <c r="CT3" s="568"/>
      <c r="CU3" s="568"/>
      <c r="CV3" s="568"/>
      <c r="CW3" s="568"/>
      <c r="CX3" s="568"/>
      <c r="CY3" s="568"/>
      <c r="CZ3" s="568"/>
      <c r="DA3" s="568"/>
      <c r="DB3" s="568"/>
      <c r="DC3" s="568"/>
      <c r="DD3" s="568"/>
      <c r="DE3" s="568"/>
      <c r="DF3" s="568"/>
      <c r="DG3" s="568"/>
      <c r="DH3" s="568"/>
      <c r="DI3" s="568"/>
      <c r="DJ3" s="568"/>
      <c r="DK3" s="568"/>
      <c r="DL3" s="568"/>
      <c r="DM3" s="568"/>
      <c r="DN3" s="568"/>
      <c r="DO3" s="568"/>
      <c r="DP3" s="568"/>
      <c r="DQ3" s="568"/>
      <c r="DR3" s="568"/>
      <c r="DS3" s="568"/>
      <c r="DT3" s="568"/>
      <c r="DU3" s="568"/>
      <c r="DV3" s="568"/>
      <c r="DW3" s="568"/>
      <c r="DX3" s="568"/>
      <c r="DY3" s="568"/>
      <c r="DZ3" s="568"/>
      <c r="EA3" s="568"/>
      <c r="EB3" s="568"/>
      <c r="EC3" s="568"/>
      <c r="ED3" s="568"/>
      <c r="EE3" s="568"/>
      <c r="EF3" s="568"/>
      <c r="EG3" s="568"/>
      <c r="EH3" s="568"/>
      <c r="EI3" s="568"/>
      <c r="EJ3" s="568"/>
      <c r="EK3" s="568"/>
      <c r="EL3" s="568"/>
      <c r="EM3" s="568"/>
      <c r="EN3" s="568"/>
      <c r="EO3" s="568"/>
      <c r="EP3" s="568"/>
      <c r="EQ3" s="568"/>
      <c r="ER3" s="568"/>
      <c r="ES3" s="568"/>
      <c r="ET3" s="568"/>
      <c r="EU3" s="568"/>
      <c r="EV3" s="568"/>
      <c r="EW3" s="568"/>
      <c r="EX3" s="568"/>
      <c r="EY3" s="568"/>
      <c r="EZ3" s="568"/>
      <c r="FA3" s="568"/>
      <c r="FB3" s="568"/>
      <c r="FC3" s="568"/>
      <c r="FD3" s="568"/>
      <c r="FE3" s="568"/>
      <c r="FF3" s="568"/>
      <c r="FG3" s="568"/>
      <c r="FH3" s="568"/>
      <c r="FI3" s="568"/>
      <c r="FJ3" s="568"/>
      <c r="FK3" s="568"/>
      <c r="FL3" s="568"/>
      <c r="FM3" s="568"/>
      <c r="FN3" s="568"/>
      <c r="FO3" s="568"/>
      <c r="FP3" s="568"/>
      <c r="FQ3" s="568"/>
      <c r="FR3" s="568"/>
      <c r="FS3" s="568"/>
      <c r="FT3" s="568"/>
      <c r="FU3" s="568"/>
      <c r="FV3" s="568"/>
      <c r="FW3" s="568"/>
      <c r="FX3" s="568"/>
      <c r="FY3" s="568"/>
      <c r="FZ3" s="568"/>
      <c r="GA3" s="568"/>
      <c r="GB3" s="568"/>
      <c r="GC3" s="568"/>
      <c r="GD3" s="568"/>
      <c r="GE3" s="568"/>
      <c r="GF3" s="568"/>
      <c r="GG3" s="568"/>
      <c r="GH3" s="568"/>
      <c r="GI3" s="568"/>
      <c r="GJ3" s="568"/>
      <c r="GK3" s="568"/>
      <c r="GL3" s="568"/>
      <c r="GM3" s="568"/>
      <c r="GN3" s="568"/>
      <c r="GO3" s="568"/>
      <c r="GP3" s="568"/>
      <c r="GQ3" s="568"/>
      <c r="GR3" s="568"/>
      <c r="GS3" s="568"/>
      <c r="GT3" s="568"/>
      <c r="GU3" s="568"/>
      <c r="GV3" s="568"/>
      <c r="GW3" s="568"/>
      <c r="GX3" s="568"/>
      <c r="GY3" s="568"/>
      <c r="GZ3" s="568"/>
      <c r="HA3" s="568"/>
      <c r="HB3" s="568"/>
      <c r="HC3" s="568"/>
      <c r="HD3" s="568"/>
      <c r="HE3" s="568"/>
      <c r="HF3" s="568"/>
      <c r="HG3" s="568"/>
      <c r="HH3" s="568"/>
      <c r="HI3" s="568"/>
      <c r="HJ3" s="568"/>
      <c r="HK3" s="568"/>
      <c r="HL3" s="568"/>
      <c r="HM3" s="568"/>
      <c r="HN3" s="568"/>
      <c r="HO3" s="568"/>
      <c r="HP3" s="568"/>
      <c r="HQ3" s="568"/>
      <c r="HR3" s="568"/>
      <c r="HS3" s="568"/>
      <c r="HT3" s="568"/>
      <c r="HU3" s="568"/>
      <c r="HV3" s="568"/>
      <c r="HW3" s="568"/>
      <c r="HX3" s="568"/>
      <c r="HY3" s="568"/>
      <c r="HZ3" s="568"/>
      <c r="IA3" s="568"/>
      <c r="IB3" s="568"/>
      <c r="IC3" s="568"/>
      <c r="ID3" s="568"/>
      <c r="IE3" s="568"/>
      <c r="IF3" s="568"/>
      <c r="IG3" s="568"/>
      <c r="IH3" s="568"/>
      <c r="II3" s="568"/>
      <c r="IJ3" s="568"/>
      <c r="IK3" s="568"/>
      <c r="IL3" s="568"/>
      <c r="IM3" s="568"/>
      <c r="IN3" s="568"/>
      <c r="IO3" s="568"/>
      <c r="IP3" s="568"/>
      <c r="IQ3" s="568"/>
      <c r="IR3" s="568"/>
      <c r="IS3" s="568"/>
    </row>
    <row r="4" spans="1:253" s="571" customFormat="1">
      <c r="A4" s="436" t="s">
        <v>29</v>
      </c>
      <c r="B4" s="436"/>
      <c r="C4" s="436"/>
      <c r="D4" s="436"/>
      <c r="E4" s="456"/>
      <c r="F4" s="436"/>
      <c r="G4" s="575"/>
      <c r="H4" s="570"/>
      <c r="I4" s="570"/>
      <c r="J4" s="570"/>
      <c r="K4" s="570"/>
      <c r="L4" s="570"/>
      <c r="M4" s="570"/>
      <c r="N4" s="570"/>
      <c r="O4" s="570"/>
      <c r="P4" s="570"/>
      <c r="Q4" s="570"/>
      <c r="R4" s="570"/>
      <c r="S4" s="570"/>
      <c r="T4" s="570"/>
      <c r="U4" s="570"/>
      <c r="V4" s="570"/>
      <c r="W4" s="570"/>
      <c r="X4" s="570"/>
      <c r="Y4" s="570"/>
      <c r="Z4" s="570"/>
      <c r="AA4" s="570"/>
      <c r="AB4" s="570"/>
      <c r="AC4" s="570"/>
      <c r="AD4" s="570"/>
      <c r="AE4" s="570"/>
      <c r="AF4" s="570"/>
      <c r="AG4" s="570"/>
      <c r="AH4" s="570"/>
      <c r="AI4" s="570"/>
      <c r="AJ4" s="570"/>
      <c r="AK4" s="570"/>
      <c r="AL4" s="570"/>
      <c r="AM4" s="570"/>
      <c r="AN4" s="570"/>
      <c r="AO4" s="570"/>
      <c r="AP4" s="570"/>
      <c r="AQ4" s="570"/>
      <c r="AR4" s="570"/>
      <c r="AS4" s="570"/>
      <c r="AT4" s="570"/>
      <c r="AU4" s="570"/>
      <c r="AV4" s="570"/>
      <c r="AW4" s="570"/>
      <c r="AX4" s="570"/>
      <c r="AY4" s="570"/>
      <c r="AZ4" s="570"/>
      <c r="BA4" s="570"/>
      <c r="BB4" s="570"/>
      <c r="BC4" s="570"/>
      <c r="BD4" s="570"/>
      <c r="BE4" s="570"/>
      <c r="BF4" s="570"/>
      <c r="BG4" s="570"/>
      <c r="BH4" s="570"/>
      <c r="BI4" s="570"/>
      <c r="BJ4" s="570"/>
      <c r="BK4" s="570"/>
      <c r="BL4" s="570"/>
      <c r="BM4" s="570"/>
      <c r="BN4" s="570"/>
      <c r="BO4" s="570"/>
      <c r="BP4" s="570"/>
      <c r="BQ4" s="570"/>
      <c r="BR4" s="570"/>
      <c r="BS4" s="570"/>
      <c r="BT4" s="570"/>
      <c r="BU4" s="570"/>
      <c r="BV4" s="570"/>
      <c r="BW4" s="570"/>
      <c r="BX4" s="570"/>
      <c r="BY4" s="570"/>
      <c r="BZ4" s="570"/>
      <c r="CA4" s="570"/>
      <c r="CB4" s="570"/>
      <c r="CC4" s="570"/>
      <c r="CD4" s="570"/>
      <c r="CE4" s="570"/>
      <c r="CF4" s="570"/>
      <c r="CG4" s="570"/>
      <c r="CH4" s="570"/>
      <c r="CI4" s="570"/>
      <c r="CJ4" s="570"/>
      <c r="CK4" s="570"/>
      <c r="CL4" s="570"/>
      <c r="CM4" s="570"/>
      <c r="CN4" s="570"/>
      <c r="CO4" s="570"/>
      <c r="CP4" s="570"/>
      <c r="CQ4" s="570"/>
      <c r="CR4" s="570"/>
      <c r="CS4" s="570"/>
      <c r="CT4" s="570"/>
      <c r="CU4" s="570"/>
      <c r="CV4" s="570"/>
      <c r="CW4" s="570"/>
      <c r="CX4" s="570"/>
      <c r="CY4" s="570"/>
      <c r="CZ4" s="570"/>
      <c r="DA4" s="570"/>
      <c r="DB4" s="570"/>
      <c r="DC4" s="570"/>
      <c r="DD4" s="570"/>
      <c r="DE4" s="570"/>
      <c r="DF4" s="570"/>
      <c r="DG4" s="570"/>
      <c r="DH4" s="570"/>
      <c r="DI4" s="570"/>
      <c r="DJ4" s="570"/>
      <c r="DK4" s="570"/>
      <c r="DL4" s="570"/>
      <c r="DM4" s="570"/>
      <c r="DN4" s="570"/>
      <c r="DO4" s="570"/>
      <c r="DP4" s="570"/>
      <c r="DQ4" s="570"/>
      <c r="DR4" s="570"/>
      <c r="DS4" s="570"/>
      <c r="DT4" s="570"/>
      <c r="DU4" s="570"/>
      <c r="DV4" s="570"/>
      <c r="DW4" s="570"/>
      <c r="DX4" s="570"/>
      <c r="DY4" s="570"/>
      <c r="DZ4" s="570"/>
      <c r="EA4" s="570"/>
      <c r="EB4" s="570"/>
      <c r="EC4" s="570"/>
      <c r="ED4" s="570"/>
      <c r="EE4" s="570"/>
      <c r="EF4" s="570"/>
      <c r="EG4" s="570"/>
      <c r="EH4" s="570"/>
      <c r="EI4" s="570"/>
      <c r="EJ4" s="570"/>
      <c r="EK4" s="570"/>
      <c r="EL4" s="570"/>
      <c r="EM4" s="570"/>
      <c r="EN4" s="570"/>
      <c r="EO4" s="570"/>
      <c r="EP4" s="570"/>
      <c r="EQ4" s="570"/>
      <c r="ER4" s="570"/>
      <c r="ES4" s="570"/>
      <c r="ET4" s="570"/>
      <c r="EU4" s="570"/>
      <c r="EV4" s="570"/>
      <c r="EW4" s="570"/>
      <c r="EX4" s="570"/>
      <c r="EY4" s="570"/>
      <c r="EZ4" s="570"/>
      <c r="FA4" s="570"/>
      <c r="FB4" s="570"/>
      <c r="FC4" s="570"/>
      <c r="FD4" s="570"/>
      <c r="FE4" s="570"/>
      <c r="FF4" s="570"/>
      <c r="FG4" s="570"/>
      <c r="FH4" s="570"/>
      <c r="FI4" s="570"/>
      <c r="FJ4" s="570"/>
      <c r="FK4" s="570"/>
      <c r="FL4" s="570"/>
      <c r="FM4" s="570"/>
      <c r="FN4" s="570"/>
      <c r="FO4" s="570"/>
      <c r="FP4" s="570"/>
      <c r="FQ4" s="570"/>
      <c r="FR4" s="570"/>
      <c r="FS4" s="570"/>
      <c r="FT4" s="570"/>
      <c r="FU4" s="570"/>
      <c r="FV4" s="570"/>
      <c r="FW4" s="570"/>
      <c r="FX4" s="570"/>
      <c r="FY4" s="570"/>
      <c r="FZ4" s="570"/>
      <c r="GA4" s="570"/>
      <c r="GB4" s="570"/>
      <c r="GC4" s="570"/>
      <c r="GD4" s="570"/>
      <c r="GE4" s="570"/>
      <c r="GF4" s="570"/>
      <c r="GG4" s="570"/>
      <c r="GH4" s="570"/>
      <c r="GI4" s="570"/>
      <c r="GJ4" s="570"/>
      <c r="GK4" s="570"/>
      <c r="GL4" s="570"/>
      <c r="GM4" s="570"/>
      <c r="GN4" s="570"/>
      <c r="GO4" s="570"/>
      <c r="GP4" s="570"/>
      <c r="GQ4" s="570"/>
      <c r="GR4" s="570"/>
      <c r="GS4" s="570"/>
      <c r="GT4" s="570"/>
      <c r="GU4" s="570"/>
      <c r="GV4" s="570"/>
      <c r="GW4" s="570"/>
      <c r="GX4" s="570"/>
      <c r="GY4" s="570"/>
      <c r="GZ4" s="570"/>
      <c r="HA4" s="570"/>
      <c r="HB4" s="570"/>
      <c r="HC4" s="570"/>
      <c r="HD4" s="570"/>
      <c r="HE4" s="570"/>
      <c r="HF4" s="570"/>
      <c r="HG4" s="570"/>
      <c r="HH4" s="570"/>
      <c r="HI4" s="570"/>
      <c r="HJ4" s="570"/>
      <c r="HK4" s="570"/>
      <c r="HL4" s="570"/>
      <c r="HM4" s="570"/>
      <c r="HN4" s="570"/>
      <c r="HO4" s="570"/>
      <c r="HP4" s="570"/>
      <c r="HQ4" s="570"/>
      <c r="HR4" s="570"/>
      <c r="HS4" s="570"/>
      <c r="HT4" s="570"/>
      <c r="HU4" s="570"/>
      <c r="HV4" s="570"/>
      <c r="HW4" s="570"/>
      <c r="HX4" s="570"/>
      <c r="HY4" s="570"/>
      <c r="HZ4" s="570"/>
      <c r="IA4" s="570"/>
      <c r="IB4" s="570"/>
      <c r="IC4" s="570"/>
      <c r="ID4" s="570"/>
      <c r="IE4" s="570"/>
      <c r="IF4" s="570"/>
      <c r="IG4" s="570"/>
      <c r="IH4" s="570"/>
      <c r="II4" s="570"/>
      <c r="IJ4" s="570"/>
      <c r="IK4" s="570"/>
      <c r="IL4" s="570"/>
      <c r="IM4" s="570"/>
      <c r="IN4" s="570"/>
      <c r="IO4" s="570"/>
      <c r="IP4" s="570"/>
      <c r="IQ4" s="570"/>
      <c r="IR4" s="570"/>
      <c r="IS4" s="570"/>
    </row>
    <row r="5" spans="1:253" s="571" customFormat="1">
      <c r="A5" s="441" t="s">
        <v>30</v>
      </c>
      <c r="B5" s="438">
        <f>'Sources and Uses Budget'!$C4</f>
        <v>1800000</v>
      </c>
      <c r="C5" s="438">
        <f>'Sources and Uses Budget'!$C4</f>
        <v>1800000</v>
      </c>
      <c r="D5" s="442">
        <f>C5-B5</f>
        <v>0</v>
      </c>
      <c r="E5" s="440"/>
      <c r="F5" s="439"/>
      <c r="G5" s="575"/>
      <c r="H5" s="570"/>
      <c r="I5" s="570"/>
      <c r="J5" s="570"/>
      <c r="K5" s="570"/>
      <c r="L5" s="570"/>
      <c r="M5" s="570"/>
      <c r="N5" s="570"/>
      <c r="O5" s="570"/>
      <c r="P5" s="570"/>
      <c r="Q5" s="570"/>
      <c r="R5" s="570"/>
      <c r="S5" s="570"/>
      <c r="T5" s="570"/>
      <c r="U5" s="570"/>
      <c r="V5" s="570"/>
      <c r="W5" s="570"/>
      <c r="X5" s="570"/>
      <c r="Y5" s="570"/>
      <c r="Z5" s="570"/>
      <c r="AA5" s="570"/>
      <c r="AB5" s="570"/>
      <c r="AC5" s="570"/>
      <c r="AD5" s="570"/>
      <c r="AE5" s="570"/>
      <c r="AF5" s="570"/>
      <c r="AG5" s="570"/>
      <c r="AH5" s="570"/>
      <c r="AI5" s="570"/>
      <c r="AJ5" s="570"/>
      <c r="AK5" s="570"/>
      <c r="AL5" s="570"/>
      <c r="AM5" s="570"/>
      <c r="AN5" s="570"/>
      <c r="AO5" s="570"/>
      <c r="AP5" s="570"/>
      <c r="AQ5" s="570"/>
      <c r="AR5" s="570"/>
      <c r="AS5" s="570"/>
      <c r="AT5" s="570"/>
      <c r="AU5" s="570"/>
      <c r="AV5" s="570"/>
      <c r="AW5" s="570"/>
      <c r="AX5" s="570"/>
      <c r="AY5" s="570"/>
      <c r="AZ5" s="570"/>
      <c r="BA5" s="570"/>
      <c r="BB5" s="570"/>
      <c r="BC5" s="570"/>
      <c r="BD5" s="570"/>
      <c r="BE5" s="570"/>
      <c r="BF5" s="570"/>
      <c r="BG5" s="570"/>
      <c r="BH5" s="570"/>
      <c r="BI5" s="570"/>
      <c r="BJ5" s="570"/>
      <c r="BK5" s="570"/>
      <c r="BL5" s="570"/>
      <c r="BM5" s="570"/>
      <c r="BN5" s="570"/>
      <c r="BO5" s="570"/>
      <c r="BP5" s="570"/>
      <c r="BQ5" s="570"/>
      <c r="BR5" s="570"/>
      <c r="BS5" s="570"/>
      <c r="BT5" s="570"/>
      <c r="BU5" s="570"/>
      <c r="BV5" s="570"/>
      <c r="BW5" s="570"/>
      <c r="BX5" s="570"/>
      <c r="BY5" s="570"/>
      <c r="BZ5" s="570"/>
      <c r="CA5" s="570"/>
      <c r="CB5" s="570"/>
      <c r="CC5" s="570"/>
      <c r="CD5" s="570"/>
      <c r="CE5" s="570"/>
      <c r="CF5" s="570"/>
      <c r="CG5" s="570"/>
      <c r="CH5" s="570"/>
      <c r="CI5" s="570"/>
      <c r="CJ5" s="570"/>
      <c r="CK5" s="570"/>
      <c r="CL5" s="570"/>
      <c r="CM5" s="570"/>
      <c r="CN5" s="570"/>
      <c r="CO5" s="570"/>
      <c r="CP5" s="570"/>
      <c r="CQ5" s="570"/>
      <c r="CR5" s="570"/>
      <c r="CS5" s="570"/>
      <c r="CT5" s="570"/>
      <c r="CU5" s="570"/>
      <c r="CV5" s="570"/>
      <c r="CW5" s="570"/>
      <c r="CX5" s="570"/>
      <c r="CY5" s="570"/>
      <c r="CZ5" s="570"/>
      <c r="DA5" s="570"/>
      <c r="DB5" s="570"/>
      <c r="DC5" s="570"/>
      <c r="DD5" s="570"/>
      <c r="DE5" s="570"/>
      <c r="DF5" s="570"/>
      <c r="DG5" s="570"/>
      <c r="DH5" s="570"/>
      <c r="DI5" s="570"/>
      <c r="DJ5" s="570"/>
      <c r="DK5" s="570"/>
      <c r="DL5" s="570"/>
      <c r="DM5" s="570"/>
      <c r="DN5" s="570"/>
      <c r="DO5" s="570"/>
      <c r="DP5" s="570"/>
      <c r="DQ5" s="570"/>
      <c r="DR5" s="570"/>
      <c r="DS5" s="570"/>
      <c r="DT5" s="570"/>
      <c r="DU5" s="570"/>
      <c r="DV5" s="570"/>
      <c r="DW5" s="570"/>
      <c r="DX5" s="570"/>
      <c r="DY5" s="570"/>
      <c r="DZ5" s="570"/>
      <c r="EA5" s="570"/>
      <c r="EB5" s="570"/>
      <c r="EC5" s="570"/>
      <c r="ED5" s="570"/>
      <c r="EE5" s="570"/>
      <c r="EF5" s="570"/>
      <c r="EG5" s="570"/>
      <c r="EH5" s="570"/>
      <c r="EI5" s="570"/>
      <c r="EJ5" s="570"/>
      <c r="EK5" s="570"/>
      <c r="EL5" s="570"/>
      <c r="EM5" s="570"/>
      <c r="EN5" s="570"/>
      <c r="EO5" s="570"/>
      <c r="EP5" s="570"/>
      <c r="EQ5" s="570"/>
      <c r="ER5" s="570"/>
      <c r="ES5" s="570"/>
      <c r="ET5" s="570"/>
      <c r="EU5" s="570"/>
      <c r="EV5" s="570"/>
      <c r="EW5" s="570"/>
      <c r="EX5" s="570"/>
      <c r="EY5" s="570"/>
      <c r="EZ5" s="570"/>
      <c r="FA5" s="570"/>
      <c r="FB5" s="570"/>
      <c r="FC5" s="570"/>
      <c r="FD5" s="570"/>
      <c r="FE5" s="570"/>
      <c r="FF5" s="570"/>
      <c r="FG5" s="570"/>
      <c r="FH5" s="570"/>
      <c r="FI5" s="570"/>
      <c r="FJ5" s="570"/>
      <c r="FK5" s="570"/>
      <c r="FL5" s="570"/>
      <c r="FM5" s="570"/>
      <c r="FN5" s="570"/>
      <c r="FO5" s="570"/>
      <c r="FP5" s="570"/>
      <c r="FQ5" s="570"/>
      <c r="FR5" s="570"/>
      <c r="FS5" s="570"/>
      <c r="FT5" s="570"/>
      <c r="FU5" s="570"/>
      <c r="FV5" s="570"/>
      <c r="FW5" s="570"/>
      <c r="FX5" s="570"/>
      <c r="FY5" s="570"/>
      <c r="FZ5" s="570"/>
      <c r="GA5" s="570"/>
      <c r="GB5" s="570"/>
      <c r="GC5" s="570"/>
      <c r="GD5" s="570"/>
      <c r="GE5" s="570"/>
      <c r="GF5" s="570"/>
      <c r="GG5" s="570"/>
      <c r="GH5" s="570"/>
      <c r="GI5" s="570"/>
      <c r="GJ5" s="570"/>
      <c r="GK5" s="570"/>
      <c r="GL5" s="570"/>
      <c r="GM5" s="570"/>
      <c r="GN5" s="570"/>
      <c r="GO5" s="570"/>
      <c r="GP5" s="570"/>
      <c r="GQ5" s="570"/>
      <c r="GR5" s="570"/>
      <c r="GS5" s="570"/>
      <c r="GT5" s="570"/>
      <c r="GU5" s="570"/>
      <c r="GV5" s="570"/>
      <c r="GW5" s="570"/>
      <c r="GX5" s="570"/>
      <c r="GY5" s="570"/>
      <c r="GZ5" s="570"/>
      <c r="HA5" s="570"/>
      <c r="HB5" s="570"/>
      <c r="HC5" s="570"/>
      <c r="HD5" s="570"/>
      <c r="HE5" s="570"/>
      <c r="HF5" s="570"/>
      <c r="HG5" s="570"/>
      <c r="HH5" s="570"/>
      <c r="HI5" s="570"/>
      <c r="HJ5" s="570"/>
      <c r="HK5" s="570"/>
      <c r="HL5" s="570"/>
      <c r="HM5" s="570"/>
      <c r="HN5" s="570"/>
      <c r="HO5" s="570"/>
      <c r="HP5" s="570"/>
      <c r="HQ5" s="570"/>
      <c r="HR5" s="570"/>
      <c r="HS5" s="570"/>
      <c r="HT5" s="570"/>
      <c r="HU5" s="570"/>
      <c r="HV5" s="570"/>
      <c r="HW5" s="570"/>
      <c r="HX5" s="570"/>
      <c r="HY5" s="570"/>
      <c r="HZ5" s="570"/>
      <c r="IA5" s="570"/>
      <c r="IB5" s="570"/>
      <c r="IC5" s="570"/>
      <c r="ID5" s="570"/>
      <c r="IE5" s="570"/>
      <c r="IF5" s="570"/>
      <c r="IG5" s="570"/>
      <c r="IH5" s="570"/>
      <c r="II5" s="570"/>
      <c r="IJ5" s="570"/>
      <c r="IK5" s="570"/>
      <c r="IL5" s="570"/>
      <c r="IM5" s="570"/>
      <c r="IN5" s="570"/>
      <c r="IO5" s="570"/>
      <c r="IP5" s="570"/>
      <c r="IQ5" s="570"/>
      <c r="IR5" s="570"/>
      <c r="IS5" s="570"/>
    </row>
    <row r="6" spans="1:253" s="571" customFormat="1">
      <c r="A6" s="441" t="s">
        <v>31</v>
      </c>
      <c r="B6" s="438">
        <f>'Sources and Uses Budget'!$C5</f>
        <v>0</v>
      </c>
      <c r="C6" s="438">
        <f>'Sources and Uses Budget'!$C5</f>
        <v>0</v>
      </c>
      <c r="D6" s="442">
        <f t="shared" ref="D6:D74" si="0">C6-B6</f>
        <v>0</v>
      </c>
      <c r="E6" s="440"/>
      <c r="F6" s="439"/>
      <c r="G6" s="575"/>
      <c r="H6" s="570"/>
      <c r="I6" s="570"/>
      <c r="J6" s="570"/>
      <c r="K6" s="570"/>
      <c r="L6" s="570"/>
      <c r="M6" s="570"/>
      <c r="N6" s="570"/>
      <c r="O6" s="570"/>
      <c r="P6" s="570"/>
      <c r="Q6" s="570"/>
      <c r="R6" s="570"/>
      <c r="S6" s="570"/>
      <c r="T6" s="570"/>
      <c r="U6" s="570"/>
      <c r="V6" s="570"/>
      <c r="W6" s="570"/>
      <c r="X6" s="570"/>
      <c r="Y6" s="570"/>
      <c r="Z6" s="570"/>
      <c r="AA6" s="570"/>
      <c r="AB6" s="570"/>
      <c r="AC6" s="570"/>
      <c r="AD6" s="570"/>
      <c r="AE6" s="570"/>
      <c r="AF6" s="570"/>
      <c r="AG6" s="570"/>
      <c r="AH6" s="570"/>
      <c r="AI6" s="570"/>
      <c r="AJ6" s="570"/>
      <c r="AK6" s="570"/>
      <c r="AL6" s="570"/>
      <c r="AM6" s="570"/>
      <c r="AN6" s="570"/>
      <c r="AO6" s="570"/>
      <c r="AP6" s="570"/>
      <c r="AQ6" s="570"/>
      <c r="AR6" s="570"/>
      <c r="AS6" s="570"/>
      <c r="AT6" s="570"/>
      <c r="AU6" s="570"/>
      <c r="AV6" s="570"/>
      <c r="AW6" s="570"/>
      <c r="AX6" s="570"/>
      <c r="AY6" s="570"/>
      <c r="AZ6" s="570"/>
      <c r="BA6" s="570"/>
      <c r="BB6" s="570"/>
      <c r="BC6" s="570"/>
      <c r="BD6" s="570"/>
      <c r="BE6" s="570"/>
      <c r="BF6" s="570"/>
      <c r="BG6" s="570"/>
      <c r="BH6" s="570"/>
      <c r="BI6" s="570"/>
      <c r="BJ6" s="570"/>
      <c r="BK6" s="570"/>
      <c r="BL6" s="570"/>
      <c r="BM6" s="570"/>
      <c r="BN6" s="570"/>
      <c r="BO6" s="570"/>
      <c r="BP6" s="570"/>
      <c r="BQ6" s="570"/>
      <c r="BR6" s="570"/>
      <c r="BS6" s="570"/>
      <c r="BT6" s="570"/>
      <c r="BU6" s="570"/>
      <c r="BV6" s="570"/>
      <c r="BW6" s="570"/>
      <c r="BX6" s="570"/>
      <c r="BY6" s="570"/>
      <c r="BZ6" s="570"/>
      <c r="CA6" s="570"/>
      <c r="CB6" s="570"/>
      <c r="CC6" s="570"/>
      <c r="CD6" s="570"/>
      <c r="CE6" s="570"/>
      <c r="CF6" s="570"/>
      <c r="CG6" s="570"/>
      <c r="CH6" s="570"/>
      <c r="CI6" s="570"/>
      <c r="CJ6" s="570"/>
      <c r="CK6" s="570"/>
      <c r="CL6" s="570"/>
      <c r="CM6" s="570"/>
      <c r="CN6" s="570"/>
      <c r="CO6" s="570"/>
      <c r="CP6" s="570"/>
      <c r="CQ6" s="570"/>
      <c r="CR6" s="570"/>
      <c r="CS6" s="570"/>
      <c r="CT6" s="570"/>
      <c r="CU6" s="570"/>
      <c r="CV6" s="570"/>
      <c r="CW6" s="570"/>
      <c r="CX6" s="570"/>
      <c r="CY6" s="570"/>
      <c r="CZ6" s="570"/>
      <c r="DA6" s="570"/>
      <c r="DB6" s="570"/>
      <c r="DC6" s="570"/>
      <c r="DD6" s="570"/>
      <c r="DE6" s="570"/>
      <c r="DF6" s="570"/>
      <c r="DG6" s="570"/>
      <c r="DH6" s="570"/>
      <c r="DI6" s="570"/>
      <c r="DJ6" s="570"/>
      <c r="DK6" s="570"/>
      <c r="DL6" s="570"/>
      <c r="DM6" s="570"/>
      <c r="DN6" s="570"/>
      <c r="DO6" s="570"/>
      <c r="DP6" s="570"/>
      <c r="DQ6" s="570"/>
      <c r="DR6" s="570"/>
      <c r="DS6" s="570"/>
      <c r="DT6" s="570"/>
      <c r="DU6" s="570"/>
      <c r="DV6" s="570"/>
      <c r="DW6" s="570"/>
      <c r="DX6" s="570"/>
      <c r="DY6" s="570"/>
      <c r="DZ6" s="570"/>
      <c r="EA6" s="570"/>
      <c r="EB6" s="570"/>
      <c r="EC6" s="570"/>
      <c r="ED6" s="570"/>
      <c r="EE6" s="570"/>
      <c r="EF6" s="570"/>
      <c r="EG6" s="570"/>
      <c r="EH6" s="570"/>
      <c r="EI6" s="570"/>
      <c r="EJ6" s="570"/>
      <c r="EK6" s="570"/>
      <c r="EL6" s="570"/>
      <c r="EM6" s="570"/>
      <c r="EN6" s="570"/>
      <c r="EO6" s="570"/>
      <c r="EP6" s="570"/>
      <c r="EQ6" s="570"/>
      <c r="ER6" s="570"/>
      <c r="ES6" s="570"/>
      <c r="ET6" s="570"/>
      <c r="EU6" s="570"/>
      <c r="EV6" s="570"/>
      <c r="EW6" s="570"/>
      <c r="EX6" s="570"/>
      <c r="EY6" s="570"/>
      <c r="EZ6" s="570"/>
      <c r="FA6" s="570"/>
      <c r="FB6" s="570"/>
      <c r="FC6" s="570"/>
      <c r="FD6" s="570"/>
      <c r="FE6" s="570"/>
      <c r="FF6" s="570"/>
      <c r="FG6" s="570"/>
      <c r="FH6" s="570"/>
      <c r="FI6" s="570"/>
      <c r="FJ6" s="570"/>
      <c r="FK6" s="570"/>
      <c r="FL6" s="570"/>
      <c r="FM6" s="570"/>
      <c r="FN6" s="570"/>
      <c r="FO6" s="570"/>
      <c r="FP6" s="570"/>
      <c r="FQ6" s="570"/>
      <c r="FR6" s="570"/>
      <c r="FS6" s="570"/>
      <c r="FT6" s="570"/>
      <c r="FU6" s="570"/>
      <c r="FV6" s="570"/>
      <c r="FW6" s="570"/>
      <c r="FX6" s="570"/>
      <c r="FY6" s="570"/>
      <c r="FZ6" s="570"/>
      <c r="GA6" s="570"/>
      <c r="GB6" s="570"/>
      <c r="GC6" s="570"/>
      <c r="GD6" s="570"/>
      <c r="GE6" s="570"/>
      <c r="GF6" s="570"/>
      <c r="GG6" s="570"/>
      <c r="GH6" s="570"/>
      <c r="GI6" s="570"/>
      <c r="GJ6" s="570"/>
      <c r="GK6" s="570"/>
      <c r="GL6" s="570"/>
      <c r="GM6" s="570"/>
      <c r="GN6" s="570"/>
      <c r="GO6" s="570"/>
      <c r="GP6" s="570"/>
      <c r="GQ6" s="570"/>
      <c r="GR6" s="570"/>
      <c r="GS6" s="570"/>
      <c r="GT6" s="570"/>
      <c r="GU6" s="570"/>
      <c r="GV6" s="570"/>
      <c r="GW6" s="570"/>
      <c r="GX6" s="570"/>
      <c r="GY6" s="570"/>
      <c r="GZ6" s="570"/>
      <c r="HA6" s="570"/>
      <c r="HB6" s="570"/>
      <c r="HC6" s="570"/>
      <c r="HD6" s="570"/>
      <c r="HE6" s="570"/>
      <c r="HF6" s="570"/>
      <c r="HG6" s="570"/>
      <c r="HH6" s="570"/>
      <c r="HI6" s="570"/>
      <c r="HJ6" s="570"/>
      <c r="HK6" s="570"/>
      <c r="HL6" s="570"/>
      <c r="HM6" s="570"/>
      <c r="HN6" s="570"/>
      <c r="HO6" s="570"/>
      <c r="HP6" s="570"/>
      <c r="HQ6" s="570"/>
      <c r="HR6" s="570"/>
      <c r="HS6" s="570"/>
      <c r="HT6" s="570"/>
      <c r="HU6" s="570"/>
      <c r="HV6" s="570"/>
      <c r="HW6" s="570"/>
      <c r="HX6" s="570"/>
      <c r="HY6" s="570"/>
      <c r="HZ6" s="570"/>
      <c r="IA6" s="570"/>
      <c r="IB6" s="570"/>
      <c r="IC6" s="570"/>
      <c r="ID6" s="570"/>
      <c r="IE6" s="570"/>
      <c r="IF6" s="570"/>
      <c r="IG6" s="570"/>
      <c r="IH6" s="570"/>
      <c r="II6" s="570"/>
      <c r="IJ6" s="570"/>
      <c r="IK6" s="570"/>
      <c r="IL6" s="570"/>
      <c r="IM6" s="570"/>
      <c r="IN6" s="570"/>
      <c r="IO6" s="570"/>
      <c r="IP6" s="570"/>
      <c r="IQ6" s="570"/>
      <c r="IR6" s="570"/>
      <c r="IS6" s="570"/>
    </row>
    <row r="7" spans="1:253" s="571" customFormat="1">
      <c r="A7" s="441" t="s">
        <v>32</v>
      </c>
      <c r="B7" s="438">
        <f>'Sources and Uses Budget'!$C6</f>
        <v>0</v>
      </c>
      <c r="C7" s="438">
        <f>'Sources and Uses Budget'!$C6</f>
        <v>0</v>
      </c>
      <c r="D7" s="442">
        <f t="shared" si="0"/>
        <v>0</v>
      </c>
      <c r="E7" s="440"/>
      <c r="F7" s="439"/>
      <c r="G7" s="575"/>
      <c r="H7" s="570"/>
      <c r="I7" s="570"/>
      <c r="J7" s="570"/>
      <c r="K7" s="570"/>
      <c r="L7" s="570"/>
      <c r="M7" s="570"/>
      <c r="N7" s="570"/>
      <c r="O7" s="570"/>
      <c r="P7" s="570"/>
      <c r="Q7" s="570"/>
      <c r="R7" s="570"/>
      <c r="S7" s="570"/>
      <c r="T7" s="570"/>
      <c r="U7" s="570"/>
      <c r="V7" s="570"/>
      <c r="W7" s="570"/>
      <c r="X7" s="570"/>
      <c r="Y7" s="570"/>
      <c r="Z7" s="570"/>
      <c r="AA7" s="570"/>
      <c r="AB7" s="570"/>
      <c r="AC7" s="570"/>
      <c r="AD7" s="570"/>
      <c r="AE7" s="570"/>
      <c r="AF7" s="570"/>
      <c r="AG7" s="570"/>
      <c r="AH7" s="570"/>
      <c r="AI7" s="570"/>
      <c r="AJ7" s="570"/>
      <c r="AK7" s="570"/>
      <c r="AL7" s="570"/>
      <c r="AM7" s="570"/>
      <c r="AN7" s="570"/>
      <c r="AO7" s="570"/>
      <c r="AP7" s="570"/>
      <c r="AQ7" s="570"/>
      <c r="AR7" s="570"/>
      <c r="AS7" s="570"/>
      <c r="AT7" s="570"/>
      <c r="AU7" s="570"/>
      <c r="AV7" s="570"/>
      <c r="AW7" s="570"/>
      <c r="AX7" s="570"/>
      <c r="AY7" s="570"/>
      <c r="AZ7" s="570"/>
      <c r="BA7" s="570"/>
      <c r="BB7" s="570"/>
      <c r="BC7" s="570"/>
      <c r="BD7" s="570"/>
      <c r="BE7" s="570"/>
      <c r="BF7" s="570"/>
      <c r="BG7" s="570"/>
      <c r="BH7" s="570"/>
      <c r="BI7" s="570"/>
      <c r="BJ7" s="570"/>
      <c r="BK7" s="570"/>
      <c r="BL7" s="570"/>
      <c r="BM7" s="570"/>
      <c r="BN7" s="570"/>
      <c r="BO7" s="570"/>
      <c r="BP7" s="570"/>
      <c r="BQ7" s="570"/>
      <c r="BR7" s="570"/>
      <c r="BS7" s="570"/>
      <c r="BT7" s="570"/>
      <c r="BU7" s="570"/>
      <c r="BV7" s="570"/>
      <c r="BW7" s="570"/>
      <c r="BX7" s="570"/>
      <c r="BY7" s="570"/>
      <c r="BZ7" s="570"/>
      <c r="CA7" s="570"/>
      <c r="CB7" s="570"/>
      <c r="CC7" s="570"/>
      <c r="CD7" s="570"/>
      <c r="CE7" s="570"/>
      <c r="CF7" s="570"/>
      <c r="CG7" s="570"/>
      <c r="CH7" s="570"/>
      <c r="CI7" s="570"/>
      <c r="CJ7" s="570"/>
      <c r="CK7" s="570"/>
      <c r="CL7" s="570"/>
      <c r="CM7" s="570"/>
      <c r="CN7" s="570"/>
      <c r="CO7" s="570"/>
      <c r="CP7" s="570"/>
      <c r="CQ7" s="570"/>
      <c r="CR7" s="570"/>
      <c r="CS7" s="570"/>
      <c r="CT7" s="570"/>
      <c r="CU7" s="570"/>
      <c r="CV7" s="570"/>
      <c r="CW7" s="570"/>
      <c r="CX7" s="570"/>
      <c r="CY7" s="570"/>
      <c r="CZ7" s="570"/>
      <c r="DA7" s="570"/>
      <c r="DB7" s="570"/>
      <c r="DC7" s="570"/>
      <c r="DD7" s="570"/>
      <c r="DE7" s="570"/>
      <c r="DF7" s="570"/>
      <c r="DG7" s="570"/>
      <c r="DH7" s="570"/>
      <c r="DI7" s="570"/>
      <c r="DJ7" s="570"/>
      <c r="DK7" s="570"/>
      <c r="DL7" s="570"/>
      <c r="DM7" s="570"/>
      <c r="DN7" s="570"/>
      <c r="DO7" s="570"/>
      <c r="DP7" s="570"/>
      <c r="DQ7" s="570"/>
      <c r="DR7" s="570"/>
      <c r="DS7" s="570"/>
      <c r="DT7" s="570"/>
      <c r="DU7" s="570"/>
      <c r="DV7" s="570"/>
      <c r="DW7" s="570"/>
      <c r="DX7" s="570"/>
      <c r="DY7" s="570"/>
      <c r="DZ7" s="570"/>
      <c r="EA7" s="570"/>
      <c r="EB7" s="570"/>
      <c r="EC7" s="570"/>
      <c r="ED7" s="570"/>
      <c r="EE7" s="570"/>
      <c r="EF7" s="570"/>
      <c r="EG7" s="570"/>
      <c r="EH7" s="570"/>
      <c r="EI7" s="570"/>
      <c r="EJ7" s="570"/>
      <c r="EK7" s="570"/>
      <c r="EL7" s="570"/>
      <c r="EM7" s="570"/>
      <c r="EN7" s="570"/>
      <c r="EO7" s="570"/>
      <c r="EP7" s="570"/>
      <c r="EQ7" s="570"/>
      <c r="ER7" s="570"/>
      <c r="ES7" s="570"/>
      <c r="ET7" s="570"/>
      <c r="EU7" s="570"/>
      <c r="EV7" s="570"/>
      <c r="EW7" s="570"/>
      <c r="EX7" s="570"/>
      <c r="EY7" s="570"/>
      <c r="EZ7" s="570"/>
      <c r="FA7" s="570"/>
      <c r="FB7" s="570"/>
      <c r="FC7" s="570"/>
      <c r="FD7" s="570"/>
      <c r="FE7" s="570"/>
      <c r="FF7" s="570"/>
      <c r="FG7" s="570"/>
      <c r="FH7" s="570"/>
      <c r="FI7" s="570"/>
      <c r="FJ7" s="570"/>
      <c r="FK7" s="570"/>
      <c r="FL7" s="570"/>
      <c r="FM7" s="570"/>
      <c r="FN7" s="570"/>
      <c r="FO7" s="570"/>
      <c r="FP7" s="570"/>
      <c r="FQ7" s="570"/>
      <c r="FR7" s="570"/>
      <c r="FS7" s="570"/>
      <c r="FT7" s="570"/>
      <c r="FU7" s="570"/>
      <c r="FV7" s="570"/>
      <c r="FW7" s="570"/>
      <c r="FX7" s="570"/>
      <c r="FY7" s="570"/>
      <c r="FZ7" s="570"/>
      <c r="GA7" s="570"/>
      <c r="GB7" s="570"/>
      <c r="GC7" s="570"/>
      <c r="GD7" s="570"/>
      <c r="GE7" s="570"/>
      <c r="GF7" s="570"/>
      <c r="GG7" s="570"/>
      <c r="GH7" s="570"/>
      <c r="GI7" s="570"/>
      <c r="GJ7" s="570"/>
      <c r="GK7" s="570"/>
      <c r="GL7" s="570"/>
      <c r="GM7" s="570"/>
      <c r="GN7" s="570"/>
      <c r="GO7" s="570"/>
      <c r="GP7" s="570"/>
      <c r="GQ7" s="570"/>
      <c r="GR7" s="570"/>
      <c r="GS7" s="570"/>
      <c r="GT7" s="570"/>
      <c r="GU7" s="570"/>
      <c r="GV7" s="570"/>
      <c r="GW7" s="570"/>
      <c r="GX7" s="570"/>
      <c r="GY7" s="570"/>
      <c r="GZ7" s="570"/>
      <c r="HA7" s="570"/>
      <c r="HB7" s="570"/>
      <c r="HC7" s="570"/>
      <c r="HD7" s="570"/>
      <c r="HE7" s="570"/>
      <c r="HF7" s="570"/>
      <c r="HG7" s="570"/>
      <c r="HH7" s="570"/>
      <c r="HI7" s="570"/>
      <c r="HJ7" s="570"/>
      <c r="HK7" s="570"/>
      <c r="HL7" s="570"/>
      <c r="HM7" s="570"/>
      <c r="HN7" s="570"/>
      <c r="HO7" s="570"/>
      <c r="HP7" s="570"/>
      <c r="HQ7" s="570"/>
      <c r="HR7" s="570"/>
      <c r="HS7" s="570"/>
      <c r="HT7" s="570"/>
      <c r="HU7" s="570"/>
      <c r="HV7" s="570"/>
      <c r="HW7" s="570"/>
      <c r="HX7" s="570"/>
      <c r="HY7" s="570"/>
      <c r="HZ7" s="570"/>
      <c r="IA7" s="570"/>
      <c r="IB7" s="570"/>
      <c r="IC7" s="570"/>
      <c r="ID7" s="570"/>
      <c r="IE7" s="570"/>
      <c r="IF7" s="570"/>
      <c r="IG7" s="570"/>
      <c r="IH7" s="570"/>
      <c r="II7" s="570"/>
      <c r="IJ7" s="570"/>
      <c r="IK7" s="570"/>
      <c r="IL7" s="570"/>
      <c r="IM7" s="570"/>
      <c r="IN7" s="570"/>
      <c r="IO7" s="570"/>
      <c r="IP7" s="570"/>
      <c r="IQ7" s="570"/>
      <c r="IR7" s="570"/>
      <c r="IS7" s="570"/>
    </row>
    <row r="8" spans="1:253" s="571" customFormat="1">
      <c r="A8" s="441" t="s">
        <v>104</v>
      </c>
      <c r="B8" s="438">
        <f>'Sources and Uses Budget'!$C7</f>
        <v>0</v>
      </c>
      <c r="C8" s="438">
        <f>'Sources and Uses Budget'!$C7</f>
        <v>0</v>
      </c>
      <c r="D8" s="442">
        <f t="shared" si="0"/>
        <v>0</v>
      </c>
      <c r="E8" s="440"/>
      <c r="F8" s="439"/>
      <c r="G8" s="575"/>
      <c r="H8" s="570"/>
      <c r="I8" s="570"/>
      <c r="J8" s="570"/>
      <c r="K8" s="570"/>
      <c r="L8" s="570"/>
      <c r="M8" s="570"/>
      <c r="N8" s="570"/>
      <c r="O8" s="570"/>
      <c r="P8" s="570"/>
      <c r="Q8" s="570"/>
      <c r="R8" s="570"/>
      <c r="S8" s="570"/>
      <c r="T8" s="570"/>
      <c r="U8" s="570"/>
      <c r="V8" s="570"/>
      <c r="W8" s="570"/>
      <c r="X8" s="570"/>
      <c r="Y8" s="570"/>
      <c r="Z8" s="570"/>
      <c r="AA8" s="570"/>
      <c r="AB8" s="570"/>
      <c r="AC8" s="570"/>
      <c r="AD8" s="570"/>
      <c r="AE8" s="570"/>
      <c r="AF8" s="570"/>
      <c r="AG8" s="570"/>
      <c r="AH8" s="570"/>
      <c r="AI8" s="570"/>
      <c r="AJ8" s="570"/>
      <c r="AK8" s="570"/>
      <c r="AL8" s="570"/>
      <c r="AM8" s="570"/>
      <c r="AN8" s="570"/>
      <c r="AO8" s="570"/>
      <c r="AP8" s="570"/>
      <c r="AQ8" s="570"/>
      <c r="AR8" s="570"/>
      <c r="AS8" s="570"/>
      <c r="AT8" s="570"/>
      <c r="AU8" s="570"/>
      <c r="AV8" s="570"/>
      <c r="AW8" s="570"/>
      <c r="AX8" s="570"/>
      <c r="AY8" s="570"/>
      <c r="AZ8" s="570"/>
      <c r="BA8" s="570"/>
      <c r="BB8" s="570"/>
      <c r="BC8" s="570"/>
      <c r="BD8" s="570"/>
      <c r="BE8" s="570"/>
      <c r="BF8" s="570"/>
      <c r="BG8" s="570"/>
      <c r="BH8" s="570"/>
      <c r="BI8" s="570"/>
      <c r="BJ8" s="570"/>
      <c r="BK8" s="570"/>
      <c r="BL8" s="570"/>
      <c r="BM8" s="570"/>
      <c r="BN8" s="570"/>
      <c r="BO8" s="570"/>
      <c r="BP8" s="570"/>
      <c r="BQ8" s="570"/>
      <c r="BR8" s="570"/>
      <c r="BS8" s="570"/>
      <c r="BT8" s="570"/>
      <c r="BU8" s="570"/>
      <c r="BV8" s="570"/>
      <c r="BW8" s="570"/>
      <c r="BX8" s="570"/>
      <c r="BY8" s="570"/>
      <c r="BZ8" s="570"/>
      <c r="CA8" s="570"/>
      <c r="CB8" s="570"/>
      <c r="CC8" s="570"/>
      <c r="CD8" s="570"/>
      <c r="CE8" s="570"/>
      <c r="CF8" s="570"/>
      <c r="CG8" s="570"/>
      <c r="CH8" s="570"/>
      <c r="CI8" s="570"/>
      <c r="CJ8" s="570"/>
      <c r="CK8" s="570"/>
      <c r="CL8" s="570"/>
      <c r="CM8" s="570"/>
      <c r="CN8" s="570"/>
      <c r="CO8" s="570"/>
      <c r="CP8" s="570"/>
      <c r="CQ8" s="570"/>
      <c r="CR8" s="570"/>
      <c r="CS8" s="570"/>
      <c r="CT8" s="570"/>
      <c r="CU8" s="570"/>
      <c r="CV8" s="570"/>
      <c r="CW8" s="570"/>
      <c r="CX8" s="570"/>
      <c r="CY8" s="570"/>
      <c r="CZ8" s="570"/>
      <c r="DA8" s="570"/>
      <c r="DB8" s="570"/>
      <c r="DC8" s="570"/>
      <c r="DD8" s="570"/>
      <c r="DE8" s="570"/>
      <c r="DF8" s="570"/>
      <c r="DG8" s="570"/>
      <c r="DH8" s="570"/>
      <c r="DI8" s="570"/>
      <c r="DJ8" s="570"/>
      <c r="DK8" s="570"/>
      <c r="DL8" s="570"/>
      <c r="DM8" s="570"/>
      <c r="DN8" s="570"/>
      <c r="DO8" s="570"/>
      <c r="DP8" s="570"/>
      <c r="DQ8" s="570"/>
      <c r="DR8" s="570"/>
      <c r="DS8" s="570"/>
      <c r="DT8" s="570"/>
      <c r="DU8" s="570"/>
      <c r="DV8" s="570"/>
      <c r="DW8" s="570"/>
      <c r="DX8" s="570"/>
      <c r="DY8" s="570"/>
      <c r="DZ8" s="570"/>
      <c r="EA8" s="570"/>
      <c r="EB8" s="570"/>
      <c r="EC8" s="570"/>
      <c r="ED8" s="570"/>
      <c r="EE8" s="570"/>
      <c r="EF8" s="570"/>
      <c r="EG8" s="570"/>
      <c r="EH8" s="570"/>
      <c r="EI8" s="570"/>
      <c r="EJ8" s="570"/>
      <c r="EK8" s="570"/>
      <c r="EL8" s="570"/>
      <c r="EM8" s="570"/>
      <c r="EN8" s="570"/>
      <c r="EO8" s="570"/>
      <c r="EP8" s="570"/>
      <c r="EQ8" s="570"/>
      <c r="ER8" s="570"/>
      <c r="ES8" s="570"/>
      <c r="ET8" s="570"/>
      <c r="EU8" s="570"/>
      <c r="EV8" s="570"/>
      <c r="EW8" s="570"/>
      <c r="EX8" s="570"/>
      <c r="EY8" s="570"/>
      <c r="EZ8" s="570"/>
      <c r="FA8" s="570"/>
      <c r="FB8" s="570"/>
      <c r="FC8" s="570"/>
      <c r="FD8" s="570"/>
      <c r="FE8" s="570"/>
      <c r="FF8" s="570"/>
      <c r="FG8" s="570"/>
      <c r="FH8" s="570"/>
      <c r="FI8" s="570"/>
      <c r="FJ8" s="570"/>
      <c r="FK8" s="570"/>
      <c r="FL8" s="570"/>
      <c r="FM8" s="570"/>
      <c r="FN8" s="570"/>
      <c r="FO8" s="570"/>
      <c r="FP8" s="570"/>
      <c r="FQ8" s="570"/>
      <c r="FR8" s="570"/>
      <c r="FS8" s="570"/>
      <c r="FT8" s="570"/>
      <c r="FU8" s="570"/>
      <c r="FV8" s="570"/>
      <c r="FW8" s="570"/>
      <c r="FX8" s="570"/>
      <c r="FY8" s="570"/>
      <c r="FZ8" s="570"/>
      <c r="GA8" s="570"/>
      <c r="GB8" s="570"/>
      <c r="GC8" s="570"/>
      <c r="GD8" s="570"/>
      <c r="GE8" s="570"/>
      <c r="GF8" s="570"/>
      <c r="GG8" s="570"/>
      <c r="GH8" s="570"/>
      <c r="GI8" s="570"/>
      <c r="GJ8" s="570"/>
      <c r="GK8" s="570"/>
      <c r="GL8" s="570"/>
      <c r="GM8" s="570"/>
      <c r="GN8" s="570"/>
      <c r="GO8" s="570"/>
      <c r="GP8" s="570"/>
      <c r="GQ8" s="570"/>
      <c r="GR8" s="570"/>
      <c r="GS8" s="570"/>
      <c r="GT8" s="570"/>
      <c r="GU8" s="570"/>
      <c r="GV8" s="570"/>
      <c r="GW8" s="570"/>
      <c r="GX8" s="570"/>
      <c r="GY8" s="570"/>
      <c r="GZ8" s="570"/>
      <c r="HA8" s="570"/>
      <c r="HB8" s="570"/>
      <c r="HC8" s="570"/>
      <c r="HD8" s="570"/>
      <c r="HE8" s="570"/>
      <c r="HF8" s="570"/>
      <c r="HG8" s="570"/>
      <c r="HH8" s="570"/>
      <c r="HI8" s="570"/>
      <c r="HJ8" s="570"/>
      <c r="HK8" s="570"/>
      <c r="HL8" s="570"/>
      <c r="HM8" s="570"/>
      <c r="HN8" s="570"/>
      <c r="HO8" s="570"/>
      <c r="HP8" s="570"/>
      <c r="HQ8" s="570"/>
      <c r="HR8" s="570"/>
      <c r="HS8" s="570"/>
      <c r="HT8" s="570"/>
      <c r="HU8" s="570"/>
      <c r="HV8" s="570"/>
      <c r="HW8" s="570"/>
      <c r="HX8" s="570"/>
      <c r="HY8" s="570"/>
      <c r="HZ8" s="570"/>
      <c r="IA8" s="570"/>
      <c r="IB8" s="570"/>
      <c r="IC8" s="570"/>
      <c r="ID8" s="570"/>
      <c r="IE8" s="570"/>
      <c r="IF8" s="570"/>
      <c r="IG8" s="570"/>
      <c r="IH8" s="570"/>
      <c r="II8" s="570"/>
      <c r="IJ8" s="570"/>
      <c r="IK8" s="570"/>
      <c r="IL8" s="570"/>
      <c r="IM8" s="570"/>
      <c r="IN8" s="570"/>
      <c r="IO8" s="570"/>
      <c r="IP8" s="570"/>
      <c r="IQ8" s="570"/>
      <c r="IR8" s="570"/>
      <c r="IS8" s="570"/>
    </row>
    <row r="9" spans="1:253" s="571" customFormat="1">
      <c r="A9" s="443" t="s">
        <v>644</v>
      </c>
      <c r="B9" s="442">
        <f>SUM(B5:B8)</f>
        <v>1800000</v>
      </c>
      <c r="C9" s="442">
        <f>SUM(C5:C8)</f>
        <v>1800000</v>
      </c>
      <c r="D9" s="442">
        <f t="shared" si="0"/>
        <v>0</v>
      </c>
      <c r="E9" s="440"/>
      <c r="F9" s="439"/>
      <c r="G9" s="575"/>
      <c r="H9" s="570"/>
      <c r="I9" s="570"/>
      <c r="J9" s="570"/>
      <c r="K9" s="570"/>
      <c r="L9" s="570"/>
      <c r="M9" s="570"/>
      <c r="N9" s="570"/>
      <c r="O9" s="570"/>
      <c r="P9" s="570"/>
      <c r="Q9" s="570"/>
      <c r="R9" s="570"/>
      <c r="S9" s="570"/>
      <c r="T9" s="570"/>
      <c r="U9" s="570"/>
      <c r="V9" s="570"/>
      <c r="W9" s="570"/>
      <c r="X9" s="570"/>
      <c r="Y9" s="570"/>
      <c r="Z9" s="570"/>
      <c r="AA9" s="570"/>
      <c r="AB9" s="570"/>
      <c r="AC9" s="570"/>
      <c r="AD9" s="570"/>
      <c r="AE9" s="570"/>
      <c r="AF9" s="570"/>
      <c r="AG9" s="570"/>
      <c r="AH9" s="570"/>
      <c r="AI9" s="570"/>
      <c r="AJ9" s="570"/>
      <c r="AK9" s="570"/>
      <c r="AL9" s="570"/>
      <c r="AM9" s="570"/>
      <c r="AN9" s="570"/>
      <c r="AO9" s="570"/>
      <c r="AP9" s="570"/>
      <c r="AQ9" s="570"/>
      <c r="AR9" s="570"/>
      <c r="AS9" s="570"/>
      <c r="AT9" s="570"/>
      <c r="AU9" s="570"/>
      <c r="AV9" s="570"/>
      <c r="AW9" s="570"/>
      <c r="AX9" s="570"/>
      <c r="AY9" s="570"/>
      <c r="AZ9" s="570"/>
      <c r="BA9" s="570"/>
      <c r="BB9" s="570"/>
      <c r="BC9" s="570"/>
      <c r="BD9" s="570"/>
      <c r="BE9" s="570"/>
      <c r="BF9" s="570"/>
      <c r="BG9" s="570"/>
      <c r="BH9" s="570"/>
      <c r="BI9" s="570"/>
      <c r="BJ9" s="570"/>
      <c r="BK9" s="570"/>
      <c r="BL9" s="570"/>
      <c r="BM9" s="570"/>
      <c r="BN9" s="570"/>
      <c r="BO9" s="570"/>
      <c r="BP9" s="570"/>
      <c r="BQ9" s="570"/>
      <c r="BR9" s="570"/>
      <c r="BS9" s="570"/>
      <c r="BT9" s="570"/>
      <c r="BU9" s="570"/>
      <c r="BV9" s="570"/>
      <c r="BW9" s="570"/>
      <c r="BX9" s="570"/>
      <c r="BY9" s="570"/>
      <c r="BZ9" s="570"/>
      <c r="CA9" s="570"/>
      <c r="CB9" s="570"/>
      <c r="CC9" s="570"/>
      <c r="CD9" s="570"/>
      <c r="CE9" s="570"/>
      <c r="CF9" s="570"/>
      <c r="CG9" s="570"/>
      <c r="CH9" s="570"/>
      <c r="CI9" s="570"/>
      <c r="CJ9" s="570"/>
      <c r="CK9" s="570"/>
      <c r="CL9" s="570"/>
      <c r="CM9" s="570"/>
      <c r="CN9" s="570"/>
      <c r="CO9" s="570"/>
      <c r="CP9" s="570"/>
      <c r="CQ9" s="570"/>
      <c r="CR9" s="570"/>
      <c r="CS9" s="570"/>
      <c r="CT9" s="570"/>
      <c r="CU9" s="570"/>
      <c r="CV9" s="570"/>
      <c r="CW9" s="570"/>
      <c r="CX9" s="570"/>
      <c r="CY9" s="570"/>
      <c r="CZ9" s="570"/>
      <c r="DA9" s="570"/>
      <c r="DB9" s="570"/>
      <c r="DC9" s="570"/>
      <c r="DD9" s="570"/>
      <c r="DE9" s="570"/>
      <c r="DF9" s="570"/>
      <c r="DG9" s="570"/>
      <c r="DH9" s="570"/>
      <c r="DI9" s="570"/>
      <c r="DJ9" s="570"/>
      <c r="DK9" s="570"/>
      <c r="DL9" s="570"/>
      <c r="DM9" s="570"/>
      <c r="DN9" s="570"/>
      <c r="DO9" s="570"/>
      <c r="DP9" s="570"/>
      <c r="DQ9" s="570"/>
      <c r="DR9" s="570"/>
      <c r="DS9" s="570"/>
      <c r="DT9" s="570"/>
      <c r="DU9" s="570"/>
      <c r="DV9" s="570"/>
      <c r="DW9" s="570"/>
      <c r="DX9" s="570"/>
      <c r="DY9" s="570"/>
      <c r="DZ9" s="570"/>
      <c r="EA9" s="570"/>
      <c r="EB9" s="570"/>
      <c r="EC9" s="570"/>
      <c r="ED9" s="570"/>
      <c r="EE9" s="570"/>
      <c r="EF9" s="570"/>
      <c r="EG9" s="570"/>
      <c r="EH9" s="570"/>
      <c r="EI9" s="570"/>
      <c r="EJ9" s="570"/>
      <c r="EK9" s="570"/>
      <c r="EL9" s="570"/>
      <c r="EM9" s="570"/>
      <c r="EN9" s="570"/>
      <c r="EO9" s="570"/>
      <c r="EP9" s="570"/>
      <c r="EQ9" s="570"/>
      <c r="ER9" s="570"/>
      <c r="ES9" s="570"/>
      <c r="ET9" s="570"/>
      <c r="EU9" s="570"/>
      <c r="EV9" s="570"/>
      <c r="EW9" s="570"/>
      <c r="EX9" s="570"/>
      <c r="EY9" s="570"/>
      <c r="EZ9" s="570"/>
      <c r="FA9" s="570"/>
      <c r="FB9" s="570"/>
      <c r="FC9" s="570"/>
      <c r="FD9" s="570"/>
      <c r="FE9" s="570"/>
      <c r="FF9" s="570"/>
      <c r="FG9" s="570"/>
      <c r="FH9" s="570"/>
      <c r="FI9" s="570"/>
      <c r="FJ9" s="570"/>
      <c r="FK9" s="570"/>
      <c r="FL9" s="570"/>
      <c r="FM9" s="570"/>
      <c r="FN9" s="570"/>
      <c r="FO9" s="570"/>
      <c r="FP9" s="570"/>
      <c r="FQ9" s="570"/>
      <c r="FR9" s="570"/>
      <c r="FS9" s="570"/>
      <c r="FT9" s="570"/>
      <c r="FU9" s="570"/>
      <c r="FV9" s="570"/>
      <c r="FW9" s="570"/>
      <c r="FX9" s="570"/>
      <c r="FY9" s="570"/>
      <c r="FZ9" s="570"/>
      <c r="GA9" s="570"/>
      <c r="GB9" s="570"/>
      <c r="GC9" s="570"/>
      <c r="GD9" s="570"/>
      <c r="GE9" s="570"/>
      <c r="GF9" s="570"/>
      <c r="GG9" s="570"/>
      <c r="GH9" s="570"/>
      <c r="GI9" s="570"/>
      <c r="GJ9" s="570"/>
      <c r="GK9" s="570"/>
      <c r="GL9" s="570"/>
      <c r="GM9" s="570"/>
      <c r="GN9" s="570"/>
      <c r="GO9" s="570"/>
      <c r="GP9" s="570"/>
      <c r="GQ9" s="570"/>
      <c r="GR9" s="570"/>
      <c r="GS9" s="570"/>
      <c r="GT9" s="570"/>
      <c r="GU9" s="570"/>
      <c r="GV9" s="570"/>
      <c r="GW9" s="570"/>
      <c r="GX9" s="570"/>
      <c r="GY9" s="570"/>
      <c r="GZ9" s="570"/>
      <c r="HA9" s="570"/>
      <c r="HB9" s="570"/>
      <c r="HC9" s="570"/>
      <c r="HD9" s="570"/>
      <c r="HE9" s="570"/>
      <c r="HF9" s="570"/>
      <c r="HG9" s="570"/>
      <c r="HH9" s="570"/>
      <c r="HI9" s="570"/>
      <c r="HJ9" s="570"/>
      <c r="HK9" s="570"/>
      <c r="HL9" s="570"/>
      <c r="HM9" s="570"/>
      <c r="HN9" s="570"/>
      <c r="HO9" s="570"/>
      <c r="HP9" s="570"/>
      <c r="HQ9" s="570"/>
      <c r="HR9" s="570"/>
      <c r="HS9" s="570"/>
      <c r="HT9" s="570"/>
      <c r="HU9" s="570"/>
      <c r="HV9" s="570"/>
      <c r="HW9" s="570"/>
      <c r="HX9" s="570"/>
      <c r="HY9" s="570"/>
      <c r="HZ9" s="570"/>
      <c r="IA9" s="570"/>
      <c r="IB9" s="570"/>
      <c r="IC9" s="570"/>
      <c r="ID9" s="570"/>
      <c r="IE9" s="570"/>
      <c r="IF9" s="570"/>
      <c r="IG9" s="570"/>
      <c r="IH9" s="570"/>
      <c r="II9" s="570"/>
      <c r="IJ9" s="570"/>
      <c r="IK9" s="570"/>
      <c r="IL9" s="570"/>
      <c r="IM9" s="570"/>
      <c r="IN9" s="570"/>
      <c r="IO9" s="570"/>
      <c r="IP9" s="570"/>
      <c r="IQ9" s="570"/>
      <c r="IR9" s="570"/>
      <c r="IS9" s="570"/>
    </row>
    <row r="10" spans="1:253" s="571" customFormat="1">
      <c r="A10" s="441" t="s">
        <v>645</v>
      </c>
      <c r="B10" s="438">
        <f>'Sources and Uses Budget'!$C9</f>
        <v>16380000</v>
      </c>
      <c r="C10" s="438">
        <f>'Sources and Uses Budget'!$C9</f>
        <v>16380000</v>
      </c>
      <c r="D10" s="442">
        <f t="shared" si="0"/>
        <v>0</v>
      </c>
      <c r="E10" s="440"/>
      <c r="F10" s="439"/>
      <c r="G10" s="575"/>
      <c r="H10" s="570"/>
      <c r="I10" s="570"/>
      <c r="J10" s="570"/>
      <c r="K10" s="570"/>
      <c r="L10" s="570"/>
      <c r="M10" s="570"/>
      <c r="N10" s="570"/>
      <c r="O10" s="570"/>
      <c r="P10" s="570"/>
      <c r="Q10" s="570"/>
      <c r="R10" s="570"/>
      <c r="S10" s="570"/>
      <c r="T10" s="570"/>
      <c r="U10" s="570"/>
      <c r="V10" s="570"/>
      <c r="W10" s="570"/>
      <c r="X10" s="570"/>
      <c r="Y10" s="570"/>
      <c r="Z10" s="570"/>
      <c r="AA10" s="570"/>
      <c r="AB10" s="570"/>
      <c r="AC10" s="570"/>
      <c r="AD10" s="570"/>
      <c r="AE10" s="570"/>
      <c r="AF10" s="570"/>
      <c r="AG10" s="570"/>
      <c r="AH10" s="570"/>
      <c r="AI10" s="570"/>
      <c r="AJ10" s="570"/>
      <c r="AK10" s="570"/>
      <c r="AL10" s="570"/>
      <c r="AM10" s="570"/>
      <c r="AN10" s="570"/>
      <c r="AO10" s="570"/>
      <c r="AP10" s="570"/>
      <c r="AQ10" s="570"/>
      <c r="AR10" s="570"/>
      <c r="AS10" s="570"/>
      <c r="AT10" s="570"/>
      <c r="AU10" s="570"/>
      <c r="AV10" s="570"/>
      <c r="AW10" s="570"/>
      <c r="AX10" s="570"/>
      <c r="AY10" s="570"/>
      <c r="AZ10" s="570"/>
      <c r="BA10" s="570"/>
      <c r="BB10" s="570"/>
      <c r="BC10" s="570"/>
      <c r="BD10" s="570"/>
      <c r="BE10" s="570"/>
      <c r="BF10" s="570"/>
      <c r="BG10" s="570"/>
      <c r="BH10" s="570"/>
      <c r="BI10" s="570"/>
      <c r="BJ10" s="570"/>
      <c r="BK10" s="570"/>
      <c r="BL10" s="570"/>
      <c r="BM10" s="570"/>
      <c r="BN10" s="570"/>
      <c r="BO10" s="570"/>
      <c r="BP10" s="570"/>
      <c r="BQ10" s="570"/>
      <c r="BR10" s="570"/>
      <c r="BS10" s="570"/>
      <c r="BT10" s="570"/>
      <c r="BU10" s="570"/>
      <c r="BV10" s="570"/>
      <c r="BW10" s="570"/>
      <c r="BX10" s="570"/>
      <c r="BY10" s="570"/>
      <c r="BZ10" s="570"/>
      <c r="CA10" s="570"/>
      <c r="CB10" s="570"/>
      <c r="CC10" s="570"/>
      <c r="CD10" s="570"/>
      <c r="CE10" s="570"/>
      <c r="CF10" s="570"/>
      <c r="CG10" s="570"/>
      <c r="CH10" s="570"/>
      <c r="CI10" s="570"/>
      <c r="CJ10" s="570"/>
      <c r="CK10" s="570"/>
      <c r="CL10" s="570"/>
      <c r="CM10" s="570"/>
      <c r="CN10" s="570"/>
      <c r="CO10" s="570"/>
      <c r="CP10" s="570"/>
      <c r="CQ10" s="570"/>
      <c r="CR10" s="570"/>
      <c r="CS10" s="570"/>
      <c r="CT10" s="570"/>
      <c r="CU10" s="570"/>
      <c r="CV10" s="570"/>
      <c r="CW10" s="570"/>
      <c r="CX10" s="570"/>
      <c r="CY10" s="570"/>
      <c r="CZ10" s="570"/>
      <c r="DA10" s="570"/>
      <c r="DB10" s="570"/>
      <c r="DC10" s="570"/>
      <c r="DD10" s="570"/>
      <c r="DE10" s="570"/>
      <c r="DF10" s="570"/>
      <c r="DG10" s="570"/>
      <c r="DH10" s="570"/>
      <c r="DI10" s="570"/>
      <c r="DJ10" s="570"/>
      <c r="DK10" s="570"/>
      <c r="DL10" s="570"/>
      <c r="DM10" s="570"/>
      <c r="DN10" s="570"/>
      <c r="DO10" s="570"/>
      <c r="DP10" s="570"/>
      <c r="DQ10" s="570"/>
      <c r="DR10" s="570"/>
      <c r="DS10" s="570"/>
      <c r="DT10" s="570"/>
      <c r="DU10" s="570"/>
      <c r="DV10" s="570"/>
      <c r="DW10" s="570"/>
      <c r="DX10" s="570"/>
      <c r="DY10" s="570"/>
      <c r="DZ10" s="570"/>
      <c r="EA10" s="570"/>
      <c r="EB10" s="570"/>
      <c r="EC10" s="570"/>
      <c r="ED10" s="570"/>
      <c r="EE10" s="570"/>
      <c r="EF10" s="570"/>
      <c r="EG10" s="570"/>
      <c r="EH10" s="570"/>
      <c r="EI10" s="570"/>
      <c r="EJ10" s="570"/>
      <c r="EK10" s="570"/>
      <c r="EL10" s="570"/>
      <c r="EM10" s="570"/>
      <c r="EN10" s="570"/>
      <c r="EO10" s="570"/>
      <c r="EP10" s="570"/>
      <c r="EQ10" s="570"/>
      <c r="ER10" s="570"/>
      <c r="ES10" s="570"/>
      <c r="ET10" s="570"/>
      <c r="EU10" s="570"/>
      <c r="EV10" s="570"/>
      <c r="EW10" s="570"/>
      <c r="EX10" s="570"/>
      <c r="EY10" s="570"/>
      <c r="EZ10" s="570"/>
      <c r="FA10" s="570"/>
      <c r="FB10" s="570"/>
      <c r="FC10" s="570"/>
      <c r="FD10" s="570"/>
      <c r="FE10" s="570"/>
      <c r="FF10" s="570"/>
      <c r="FG10" s="570"/>
      <c r="FH10" s="570"/>
      <c r="FI10" s="570"/>
      <c r="FJ10" s="570"/>
      <c r="FK10" s="570"/>
      <c r="FL10" s="570"/>
      <c r="FM10" s="570"/>
      <c r="FN10" s="570"/>
      <c r="FO10" s="570"/>
      <c r="FP10" s="570"/>
      <c r="FQ10" s="570"/>
      <c r="FR10" s="570"/>
      <c r="FS10" s="570"/>
      <c r="FT10" s="570"/>
      <c r="FU10" s="570"/>
      <c r="FV10" s="570"/>
      <c r="FW10" s="570"/>
      <c r="FX10" s="570"/>
      <c r="FY10" s="570"/>
      <c r="FZ10" s="570"/>
      <c r="GA10" s="570"/>
      <c r="GB10" s="570"/>
      <c r="GC10" s="570"/>
      <c r="GD10" s="570"/>
      <c r="GE10" s="570"/>
      <c r="GF10" s="570"/>
      <c r="GG10" s="570"/>
      <c r="GH10" s="570"/>
      <c r="GI10" s="570"/>
      <c r="GJ10" s="570"/>
      <c r="GK10" s="570"/>
      <c r="GL10" s="570"/>
      <c r="GM10" s="570"/>
      <c r="GN10" s="570"/>
      <c r="GO10" s="570"/>
      <c r="GP10" s="570"/>
      <c r="GQ10" s="570"/>
      <c r="GR10" s="570"/>
      <c r="GS10" s="570"/>
      <c r="GT10" s="570"/>
      <c r="GU10" s="570"/>
      <c r="GV10" s="570"/>
      <c r="GW10" s="570"/>
      <c r="GX10" s="570"/>
      <c r="GY10" s="570"/>
      <c r="GZ10" s="570"/>
      <c r="HA10" s="570"/>
      <c r="HB10" s="570"/>
      <c r="HC10" s="570"/>
      <c r="HD10" s="570"/>
      <c r="HE10" s="570"/>
      <c r="HF10" s="570"/>
      <c r="HG10" s="570"/>
      <c r="HH10" s="570"/>
      <c r="HI10" s="570"/>
      <c r="HJ10" s="570"/>
      <c r="HK10" s="570"/>
      <c r="HL10" s="570"/>
      <c r="HM10" s="570"/>
      <c r="HN10" s="570"/>
      <c r="HO10" s="570"/>
      <c r="HP10" s="570"/>
      <c r="HQ10" s="570"/>
      <c r="HR10" s="570"/>
      <c r="HS10" s="570"/>
      <c r="HT10" s="570"/>
      <c r="HU10" s="570"/>
      <c r="HV10" s="570"/>
      <c r="HW10" s="570"/>
      <c r="HX10" s="570"/>
      <c r="HY10" s="570"/>
      <c r="HZ10" s="570"/>
      <c r="IA10" s="570"/>
      <c r="IB10" s="570"/>
      <c r="IC10" s="570"/>
      <c r="ID10" s="570"/>
      <c r="IE10" s="570"/>
      <c r="IF10" s="570"/>
      <c r="IG10" s="570"/>
      <c r="IH10" s="570"/>
      <c r="II10" s="570"/>
      <c r="IJ10" s="570"/>
      <c r="IK10" s="570"/>
      <c r="IL10" s="570"/>
      <c r="IM10" s="570"/>
      <c r="IN10" s="570"/>
      <c r="IO10" s="570"/>
      <c r="IP10" s="570"/>
      <c r="IQ10" s="570"/>
      <c r="IR10" s="570"/>
      <c r="IS10" s="570"/>
    </row>
    <row r="11" spans="1:253" s="571" customFormat="1">
      <c r="A11" s="441" t="s">
        <v>646</v>
      </c>
      <c r="B11" s="438">
        <f>'Sources and Uses Budget'!$C10</f>
        <v>0</v>
      </c>
      <c r="C11" s="438">
        <f>'Sources and Uses Budget'!$C10</f>
        <v>0</v>
      </c>
      <c r="D11" s="442">
        <f t="shared" si="0"/>
        <v>0</v>
      </c>
      <c r="E11" s="440"/>
      <c r="F11" s="439"/>
      <c r="G11" s="575"/>
      <c r="H11" s="570"/>
      <c r="I11" s="570"/>
      <c r="J11" s="570"/>
      <c r="K11" s="570"/>
      <c r="L11" s="570"/>
      <c r="M11" s="570"/>
      <c r="N11" s="570"/>
      <c r="O11" s="570"/>
      <c r="P11" s="570"/>
      <c r="Q11" s="570"/>
      <c r="R11" s="570"/>
      <c r="S11" s="570"/>
      <c r="T11" s="570"/>
      <c r="U11" s="570"/>
      <c r="V11" s="570"/>
      <c r="W11" s="570"/>
      <c r="X11" s="570"/>
      <c r="Y11" s="570"/>
      <c r="Z11" s="570"/>
      <c r="AA11" s="570"/>
      <c r="AB11" s="570"/>
      <c r="AC11" s="570"/>
      <c r="AD11" s="570"/>
      <c r="AE11" s="570"/>
      <c r="AF11" s="570"/>
      <c r="AG11" s="570"/>
      <c r="AH11" s="570"/>
      <c r="AI11" s="570"/>
      <c r="AJ11" s="570"/>
      <c r="AK11" s="570"/>
      <c r="AL11" s="570"/>
      <c r="AM11" s="570"/>
      <c r="AN11" s="570"/>
      <c r="AO11" s="570"/>
      <c r="AP11" s="570"/>
      <c r="AQ11" s="570"/>
      <c r="AR11" s="570"/>
      <c r="AS11" s="570"/>
      <c r="AT11" s="570"/>
      <c r="AU11" s="570"/>
      <c r="AV11" s="570"/>
      <c r="AW11" s="570"/>
      <c r="AX11" s="570"/>
      <c r="AY11" s="570"/>
      <c r="AZ11" s="570"/>
      <c r="BA11" s="570"/>
      <c r="BB11" s="570"/>
      <c r="BC11" s="570"/>
      <c r="BD11" s="570"/>
      <c r="BE11" s="570"/>
      <c r="BF11" s="570"/>
      <c r="BG11" s="570"/>
      <c r="BH11" s="570"/>
      <c r="BI11" s="570"/>
      <c r="BJ11" s="570"/>
      <c r="BK11" s="570"/>
      <c r="BL11" s="570"/>
      <c r="BM11" s="570"/>
      <c r="BN11" s="570"/>
      <c r="BO11" s="570"/>
      <c r="BP11" s="570"/>
      <c r="BQ11" s="570"/>
      <c r="BR11" s="570"/>
      <c r="BS11" s="570"/>
      <c r="BT11" s="570"/>
      <c r="BU11" s="570"/>
      <c r="BV11" s="570"/>
      <c r="BW11" s="570"/>
      <c r="BX11" s="570"/>
      <c r="BY11" s="570"/>
      <c r="BZ11" s="570"/>
      <c r="CA11" s="570"/>
      <c r="CB11" s="570"/>
      <c r="CC11" s="570"/>
      <c r="CD11" s="570"/>
      <c r="CE11" s="570"/>
      <c r="CF11" s="570"/>
      <c r="CG11" s="570"/>
      <c r="CH11" s="570"/>
      <c r="CI11" s="570"/>
      <c r="CJ11" s="570"/>
      <c r="CK11" s="570"/>
      <c r="CL11" s="570"/>
      <c r="CM11" s="570"/>
      <c r="CN11" s="570"/>
      <c r="CO11" s="570"/>
      <c r="CP11" s="570"/>
      <c r="CQ11" s="570"/>
      <c r="CR11" s="570"/>
      <c r="CS11" s="570"/>
      <c r="CT11" s="570"/>
      <c r="CU11" s="570"/>
      <c r="CV11" s="570"/>
      <c r="CW11" s="570"/>
      <c r="CX11" s="570"/>
      <c r="CY11" s="570"/>
      <c r="CZ11" s="570"/>
      <c r="DA11" s="570"/>
      <c r="DB11" s="570"/>
      <c r="DC11" s="570"/>
      <c r="DD11" s="570"/>
      <c r="DE11" s="570"/>
      <c r="DF11" s="570"/>
      <c r="DG11" s="570"/>
      <c r="DH11" s="570"/>
      <c r="DI11" s="570"/>
      <c r="DJ11" s="570"/>
      <c r="DK11" s="570"/>
      <c r="DL11" s="570"/>
      <c r="DM11" s="570"/>
      <c r="DN11" s="570"/>
      <c r="DO11" s="570"/>
      <c r="DP11" s="570"/>
      <c r="DQ11" s="570"/>
      <c r="DR11" s="570"/>
      <c r="DS11" s="570"/>
      <c r="DT11" s="570"/>
      <c r="DU11" s="570"/>
      <c r="DV11" s="570"/>
      <c r="DW11" s="570"/>
      <c r="DX11" s="570"/>
      <c r="DY11" s="570"/>
      <c r="DZ11" s="570"/>
      <c r="EA11" s="570"/>
      <c r="EB11" s="570"/>
      <c r="EC11" s="570"/>
      <c r="ED11" s="570"/>
      <c r="EE11" s="570"/>
      <c r="EF11" s="570"/>
      <c r="EG11" s="570"/>
      <c r="EH11" s="570"/>
      <c r="EI11" s="570"/>
      <c r="EJ11" s="570"/>
      <c r="EK11" s="570"/>
      <c r="EL11" s="570"/>
      <c r="EM11" s="570"/>
      <c r="EN11" s="570"/>
      <c r="EO11" s="570"/>
      <c r="EP11" s="570"/>
      <c r="EQ11" s="570"/>
      <c r="ER11" s="570"/>
      <c r="ES11" s="570"/>
      <c r="ET11" s="570"/>
      <c r="EU11" s="570"/>
      <c r="EV11" s="570"/>
      <c r="EW11" s="570"/>
      <c r="EX11" s="570"/>
      <c r="EY11" s="570"/>
      <c r="EZ11" s="570"/>
      <c r="FA11" s="570"/>
      <c r="FB11" s="570"/>
      <c r="FC11" s="570"/>
      <c r="FD11" s="570"/>
      <c r="FE11" s="570"/>
      <c r="FF11" s="570"/>
      <c r="FG11" s="570"/>
      <c r="FH11" s="570"/>
      <c r="FI11" s="570"/>
      <c r="FJ11" s="570"/>
      <c r="FK11" s="570"/>
      <c r="FL11" s="570"/>
      <c r="FM11" s="570"/>
      <c r="FN11" s="570"/>
      <c r="FO11" s="570"/>
      <c r="FP11" s="570"/>
      <c r="FQ11" s="570"/>
      <c r="FR11" s="570"/>
      <c r="FS11" s="570"/>
      <c r="FT11" s="570"/>
      <c r="FU11" s="570"/>
      <c r="FV11" s="570"/>
      <c r="FW11" s="570"/>
      <c r="FX11" s="570"/>
      <c r="FY11" s="570"/>
      <c r="FZ11" s="570"/>
      <c r="GA11" s="570"/>
      <c r="GB11" s="570"/>
      <c r="GC11" s="570"/>
      <c r="GD11" s="570"/>
      <c r="GE11" s="570"/>
      <c r="GF11" s="570"/>
      <c r="GG11" s="570"/>
      <c r="GH11" s="570"/>
      <c r="GI11" s="570"/>
      <c r="GJ11" s="570"/>
      <c r="GK11" s="570"/>
      <c r="GL11" s="570"/>
      <c r="GM11" s="570"/>
      <c r="GN11" s="570"/>
      <c r="GO11" s="570"/>
      <c r="GP11" s="570"/>
      <c r="GQ11" s="570"/>
      <c r="GR11" s="570"/>
      <c r="GS11" s="570"/>
      <c r="GT11" s="570"/>
      <c r="GU11" s="570"/>
      <c r="GV11" s="570"/>
      <c r="GW11" s="570"/>
      <c r="GX11" s="570"/>
      <c r="GY11" s="570"/>
      <c r="GZ11" s="570"/>
      <c r="HA11" s="570"/>
      <c r="HB11" s="570"/>
      <c r="HC11" s="570"/>
      <c r="HD11" s="570"/>
      <c r="HE11" s="570"/>
      <c r="HF11" s="570"/>
      <c r="HG11" s="570"/>
      <c r="HH11" s="570"/>
      <c r="HI11" s="570"/>
      <c r="HJ11" s="570"/>
      <c r="HK11" s="570"/>
      <c r="HL11" s="570"/>
      <c r="HM11" s="570"/>
      <c r="HN11" s="570"/>
      <c r="HO11" s="570"/>
      <c r="HP11" s="570"/>
      <c r="HQ11" s="570"/>
      <c r="HR11" s="570"/>
      <c r="HS11" s="570"/>
      <c r="HT11" s="570"/>
      <c r="HU11" s="570"/>
      <c r="HV11" s="570"/>
      <c r="HW11" s="570"/>
      <c r="HX11" s="570"/>
      <c r="HY11" s="570"/>
      <c r="HZ11" s="570"/>
      <c r="IA11" s="570"/>
      <c r="IB11" s="570"/>
      <c r="IC11" s="570"/>
      <c r="ID11" s="570"/>
      <c r="IE11" s="570"/>
      <c r="IF11" s="570"/>
      <c r="IG11" s="570"/>
      <c r="IH11" s="570"/>
      <c r="II11" s="570"/>
      <c r="IJ11" s="570"/>
      <c r="IK11" s="570"/>
      <c r="IL11" s="570"/>
      <c r="IM11" s="570"/>
      <c r="IN11" s="570"/>
      <c r="IO11" s="570"/>
      <c r="IP11" s="570"/>
      <c r="IQ11" s="570"/>
      <c r="IR11" s="570"/>
      <c r="IS11" s="570"/>
    </row>
    <row r="12" spans="1:253" s="571" customFormat="1">
      <c r="A12" s="443" t="s">
        <v>647</v>
      </c>
      <c r="B12" s="442">
        <f>SUM(B10:B11)</f>
        <v>16380000</v>
      </c>
      <c r="C12" s="442">
        <f>SUM(C10:C11)</f>
        <v>16380000</v>
      </c>
      <c r="D12" s="442">
        <f t="shared" si="0"/>
        <v>0</v>
      </c>
      <c r="E12" s="440"/>
      <c r="F12" s="439"/>
      <c r="G12" s="575"/>
      <c r="H12" s="570"/>
      <c r="I12" s="570"/>
      <c r="J12" s="570"/>
      <c r="K12" s="570"/>
      <c r="L12" s="570"/>
      <c r="M12" s="570"/>
      <c r="N12" s="570"/>
      <c r="O12" s="570"/>
      <c r="P12" s="570"/>
      <c r="Q12" s="570"/>
      <c r="R12" s="570"/>
      <c r="S12" s="570"/>
      <c r="T12" s="570"/>
      <c r="U12" s="570"/>
      <c r="V12" s="570"/>
      <c r="W12" s="570"/>
      <c r="X12" s="570"/>
      <c r="Y12" s="570"/>
      <c r="Z12" s="570"/>
      <c r="AA12" s="570"/>
      <c r="AB12" s="570"/>
      <c r="AC12" s="570"/>
      <c r="AD12" s="570"/>
      <c r="AE12" s="570"/>
      <c r="AF12" s="570"/>
      <c r="AG12" s="570"/>
      <c r="AH12" s="570"/>
      <c r="AI12" s="570"/>
      <c r="AJ12" s="570"/>
      <c r="AK12" s="570"/>
      <c r="AL12" s="570"/>
      <c r="AM12" s="570"/>
      <c r="AN12" s="570"/>
      <c r="AO12" s="570"/>
      <c r="AP12" s="570"/>
      <c r="AQ12" s="570"/>
      <c r="AR12" s="570"/>
      <c r="AS12" s="570"/>
      <c r="AT12" s="570"/>
      <c r="AU12" s="570"/>
      <c r="AV12" s="570"/>
      <c r="AW12" s="570"/>
      <c r="AX12" s="570"/>
      <c r="AY12" s="570"/>
      <c r="AZ12" s="570"/>
      <c r="BA12" s="570"/>
      <c r="BB12" s="570"/>
      <c r="BC12" s="570"/>
      <c r="BD12" s="570"/>
      <c r="BE12" s="570"/>
      <c r="BF12" s="570"/>
      <c r="BG12" s="570"/>
      <c r="BH12" s="570"/>
      <c r="BI12" s="570"/>
      <c r="BJ12" s="570"/>
      <c r="BK12" s="570"/>
      <c r="BL12" s="570"/>
      <c r="BM12" s="570"/>
      <c r="BN12" s="570"/>
      <c r="BO12" s="570"/>
      <c r="BP12" s="570"/>
      <c r="BQ12" s="570"/>
      <c r="BR12" s="570"/>
      <c r="BS12" s="570"/>
      <c r="BT12" s="570"/>
      <c r="BU12" s="570"/>
      <c r="BV12" s="570"/>
      <c r="BW12" s="570"/>
      <c r="BX12" s="570"/>
      <c r="BY12" s="570"/>
      <c r="BZ12" s="570"/>
      <c r="CA12" s="570"/>
      <c r="CB12" s="570"/>
      <c r="CC12" s="570"/>
      <c r="CD12" s="570"/>
      <c r="CE12" s="570"/>
      <c r="CF12" s="570"/>
      <c r="CG12" s="570"/>
      <c r="CH12" s="570"/>
      <c r="CI12" s="570"/>
      <c r="CJ12" s="570"/>
      <c r="CK12" s="570"/>
      <c r="CL12" s="570"/>
      <c r="CM12" s="570"/>
      <c r="CN12" s="570"/>
      <c r="CO12" s="570"/>
      <c r="CP12" s="570"/>
      <c r="CQ12" s="570"/>
      <c r="CR12" s="570"/>
      <c r="CS12" s="570"/>
      <c r="CT12" s="570"/>
      <c r="CU12" s="570"/>
      <c r="CV12" s="570"/>
      <c r="CW12" s="570"/>
      <c r="CX12" s="570"/>
      <c r="CY12" s="570"/>
      <c r="CZ12" s="570"/>
      <c r="DA12" s="570"/>
      <c r="DB12" s="570"/>
      <c r="DC12" s="570"/>
      <c r="DD12" s="570"/>
      <c r="DE12" s="570"/>
      <c r="DF12" s="570"/>
      <c r="DG12" s="570"/>
      <c r="DH12" s="570"/>
      <c r="DI12" s="570"/>
      <c r="DJ12" s="570"/>
      <c r="DK12" s="570"/>
      <c r="DL12" s="570"/>
      <c r="DM12" s="570"/>
      <c r="DN12" s="570"/>
      <c r="DO12" s="570"/>
      <c r="DP12" s="570"/>
      <c r="DQ12" s="570"/>
      <c r="DR12" s="570"/>
      <c r="DS12" s="570"/>
      <c r="DT12" s="570"/>
      <c r="DU12" s="570"/>
      <c r="DV12" s="570"/>
      <c r="DW12" s="570"/>
      <c r="DX12" s="570"/>
      <c r="DY12" s="570"/>
      <c r="DZ12" s="570"/>
      <c r="EA12" s="570"/>
      <c r="EB12" s="570"/>
      <c r="EC12" s="570"/>
      <c r="ED12" s="570"/>
      <c r="EE12" s="570"/>
      <c r="EF12" s="570"/>
      <c r="EG12" s="570"/>
      <c r="EH12" s="570"/>
      <c r="EI12" s="570"/>
      <c r="EJ12" s="570"/>
      <c r="EK12" s="570"/>
      <c r="EL12" s="570"/>
      <c r="EM12" s="570"/>
      <c r="EN12" s="570"/>
      <c r="EO12" s="570"/>
      <c r="EP12" s="570"/>
      <c r="EQ12" s="570"/>
      <c r="ER12" s="570"/>
      <c r="ES12" s="570"/>
      <c r="ET12" s="570"/>
      <c r="EU12" s="570"/>
      <c r="EV12" s="570"/>
      <c r="EW12" s="570"/>
      <c r="EX12" s="570"/>
      <c r="EY12" s="570"/>
      <c r="EZ12" s="570"/>
      <c r="FA12" s="570"/>
      <c r="FB12" s="570"/>
      <c r="FC12" s="570"/>
      <c r="FD12" s="570"/>
      <c r="FE12" s="570"/>
      <c r="FF12" s="570"/>
      <c r="FG12" s="570"/>
      <c r="FH12" s="570"/>
      <c r="FI12" s="570"/>
      <c r="FJ12" s="570"/>
      <c r="FK12" s="570"/>
      <c r="FL12" s="570"/>
      <c r="FM12" s="570"/>
      <c r="FN12" s="570"/>
      <c r="FO12" s="570"/>
      <c r="FP12" s="570"/>
      <c r="FQ12" s="570"/>
      <c r="FR12" s="570"/>
      <c r="FS12" s="570"/>
      <c r="FT12" s="570"/>
      <c r="FU12" s="570"/>
      <c r="FV12" s="570"/>
      <c r="FW12" s="570"/>
      <c r="FX12" s="570"/>
      <c r="FY12" s="570"/>
      <c r="FZ12" s="570"/>
      <c r="GA12" s="570"/>
      <c r="GB12" s="570"/>
      <c r="GC12" s="570"/>
      <c r="GD12" s="570"/>
      <c r="GE12" s="570"/>
      <c r="GF12" s="570"/>
      <c r="GG12" s="570"/>
      <c r="GH12" s="570"/>
      <c r="GI12" s="570"/>
      <c r="GJ12" s="570"/>
      <c r="GK12" s="570"/>
      <c r="GL12" s="570"/>
      <c r="GM12" s="570"/>
      <c r="GN12" s="570"/>
      <c r="GO12" s="570"/>
      <c r="GP12" s="570"/>
      <c r="GQ12" s="570"/>
      <c r="GR12" s="570"/>
      <c r="GS12" s="570"/>
      <c r="GT12" s="570"/>
      <c r="GU12" s="570"/>
      <c r="GV12" s="570"/>
      <c r="GW12" s="570"/>
      <c r="GX12" s="570"/>
      <c r="GY12" s="570"/>
      <c r="GZ12" s="570"/>
      <c r="HA12" s="570"/>
      <c r="HB12" s="570"/>
      <c r="HC12" s="570"/>
      <c r="HD12" s="570"/>
      <c r="HE12" s="570"/>
      <c r="HF12" s="570"/>
      <c r="HG12" s="570"/>
      <c r="HH12" s="570"/>
      <c r="HI12" s="570"/>
      <c r="HJ12" s="570"/>
      <c r="HK12" s="570"/>
      <c r="HL12" s="570"/>
      <c r="HM12" s="570"/>
      <c r="HN12" s="570"/>
      <c r="HO12" s="570"/>
      <c r="HP12" s="570"/>
      <c r="HQ12" s="570"/>
      <c r="HR12" s="570"/>
      <c r="HS12" s="570"/>
      <c r="HT12" s="570"/>
      <c r="HU12" s="570"/>
      <c r="HV12" s="570"/>
      <c r="HW12" s="570"/>
      <c r="HX12" s="570"/>
      <c r="HY12" s="570"/>
      <c r="HZ12" s="570"/>
      <c r="IA12" s="570"/>
      <c r="IB12" s="570"/>
      <c r="IC12" s="570"/>
      <c r="ID12" s="570"/>
      <c r="IE12" s="570"/>
      <c r="IF12" s="570"/>
      <c r="IG12" s="570"/>
      <c r="IH12" s="570"/>
      <c r="II12" s="570"/>
      <c r="IJ12" s="570"/>
      <c r="IK12" s="570"/>
      <c r="IL12" s="570"/>
      <c r="IM12" s="570"/>
      <c r="IN12" s="570"/>
      <c r="IO12" s="570"/>
      <c r="IP12" s="570"/>
      <c r="IQ12" s="570"/>
      <c r="IR12" s="570"/>
      <c r="IS12" s="570"/>
    </row>
    <row r="13" spans="1:253" s="571" customFormat="1">
      <c r="A13" s="443" t="s">
        <v>91</v>
      </c>
      <c r="B13" s="442">
        <f>SUM(B9+B12)</f>
        <v>18180000</v>
      </c>
      <c r="C13" s="442">
        <f>SUM(C9+C12)</f>
        <v>18180000</v>
      </c>
      <c r="D13" s="442">
        <f t="shared" si="0"/>
        <v>0</v>
      </c>
      <c r="E13" s="440"/>
      <c r="F13" s="439"/>
      <c r="G13" s="575"/>
      <c r="H13" s="570"/>
      <c r="I13" s="570"/>
      <c r="J13" s="570"/>
      <c r="K13" s="570"/>
      <c r="L13" s="570"/>
      <c r="M13" s="570"/>
      <c r="N13" s="570"/>
      <c r="O13" s="570"/>
      <c r="P13" s="570"/>
      <c r="Q13" s="570"/>
      <c r="R13" s="570"/>
      <c r="S13" s="570"/>
      <c r="T13" s="570"/>
      <c r="U13" s="570"/>
      <c r="V13" s="570"/>
      <c r="W13" s="570"/>
      <c r="X13" s="570"/>
      <c r="Y13" s="570"/>
      <c r="Z13" s="570"/>
      <c r="AA13" s="570"/>
      <c r="AB13" s="570"/>
      <c r="AC13" s="570"/>
      <c r="AD13" s="570"/>
      <c r="AE13" s="570"/>
      <c r="AF13" s="570"/>
      <c r="AG13" s="570"/>
      <c r="AH13" s="570"/>
      <c r="AI13" s="570"/>
      <c r="AJ13" s="570"/>
      <c r="AK13" s="570"/>
      <c r="AL13" s="570"/>
      <c r="AM13" s="570"/>
      <c r="AN13" s="570"/>
      <c r="AO13" s="570"/>
      <c r="AP13" s="570"/>
      <c r="AQ13" s="570"/>
      <c r="AR13" s="570"/>
      <c r="AS13" s="570"/>
      <c r="AT13" s="570"/>
      <c r="AU13" s="570"/>
      <c r="AV13" s="570"/>
      <c r="AW13" s="570"/>
      <c r="AX13" s="570"/>
      <c r="AY13" s="570"/>
      <c r="AZ13" s="570"/>
      <c r="BA13" s="570"/>
      <c r="BB13" s="570"/>
      <c r="BC13" s="570"/>
      <c r="BD13" s="570"/>
      <c r="BE13" s="570"/>
      <c r="BF13" s="570"/>
      <c r="BG13" s="570"/>
      <c r="BH13" s="570"/>
      <c r="BI13" s="570"/>
      <c r="BJ13" s="570"/>
      <c r="BK13" s="570"/>
      <c r="BL13" s="570"/>
      <c r="BM13" s="570"/>
      <c r="BN13" s="570"/>
      <c r="BO13" s="570"/>
      <c r="BP13" s="570"/>
      <c r="BQ13" s="570"/>
      <c r="BR13" s="570"/>
      <c r="BS13" s="570"/>
      <c r="BT13" s="570"/>
      <c r="BU13" s="570"/>
      <c r="BV13" s="570"/>
      <c r="BW13" s="570"/>
      <c r="BX13" s="570"/>
      <c r="BY13" s="570"/>
      <c r="BZ13" s="570"/>
      <c r="CA13" s="570"/>
      <c r="CB13" s="570"/>
      <c r="CC13" s="570"/>
      <c r="CD13" s="570"/>
      <c r="CE13" s="570"/>
      <c r="CF13" s="570"/>
      <c r="CG13" s="570"/>
      <c r="CH13" s="570"/>
      <c r="CI13" s="570"/>
      <c r="CJ13" s="570"/>
      <c r="CK13" s="570"/>
      <c r="CL13" s="570"/>
      <c r="CM13" s="570"/>
      <c r="CN13" s="570"/>
      <c r="CO13" s="570"/>
      <c r="CP13" s="570"/>
      <c r="CQ13" s="570"/>
      <c r="CR13" s="570"/>
      <c r="CS13" s="570"/>
      <c r="CT13" s="570"/>
      <c r="CU13" s="570"/>
      <c r="CV13" s="570"/>
      <c r="CW13" s="570"/>
      <c r="CX13" s="570"/>
      <c r="CY13" s="570"/>
      <c r="CZ13" s="570"/>
      <c r="DA13" s="570"/>
      <c r="DB13" s="570"/>
      <c r="DC13" s="570"/>
      <c r="DD13" s="570"/>
      <c r="DE13" s="570"/>
      <c r="DF13" s="570"/>
      <c r="DG13" s="570"/>
      <c r="DH13" s="570"/>
      <c r="DI13" s="570"/>
      <c r="DJ13" s="570"/>
      <c r="DK13" s="570"/>
      <c r="DL13" s="570"/>
      <c r="DM13" s="570"/>
      <c r="DN13" s="570"/>
      <c r="DO13" s="570"/>
      <c r="DP13" s="570"/>
      <c r="DQ13" s="570"/>
      <c r="DR13" s="570"/>
      <c r="DS13" s="570"/>
      <c r="DT13" s="570"/>
      <c r="DU13" s="570"/>
      <c r="DV13" s="570"/>
      <c r="DW13" s="570"/>
      <c r="DX13" s="570"/>
      <c r="DY13" s="570"/>
      <c r="DZ13" s="570"/>
      <c r="EA13" s="570"/>
      <c r="EB13" s="570"/>
      <c r="EC13" s="570"/>
      <c r="ED13" s="570"/>
      <c r="EE13" s="570"/>
      <c r="EF13" s="570"/>
      <c r="EG13" s="570"/>
      <c r="EH13" s="570"/>
      <c r="EI13" s="570"/>
      <c r="EJ13" s="570"/>
      <c r="EK13" s="570"/>
      <c r="EL13" s="570"/>
      <c r="EM13" s="570"/>
      <c r="EN13" s="570"/>
      <c r="EO13" s="570"/>
      <c r="EP13" s="570"/>
      <c r="EQ13" s="570"/>
      <c r="ER13" s="570"/>
      <c r="ES13" s="570"/>
      <c r="ET13" s="570"/>
      <c r="EU13" s="570"/>
      <c r="EV13" s="570"/>
      <c r="EW13" s="570"/>
      <c r="EX13" s="570"/>
      <c r="EY13" s="570"/>
      <c r="EZ13" s="570"/>
      <c r="FA13" s="570"/>
      <c r="FB13" s="570"/>
      <c r="FC13" s="570"/>
      <c r="FD13" s="570"/>
      <c r="FE13" s="570"/>
      <c r="FF13" s="570"/>
      <c r="FG13" s="570"/>
      <c r="FH13" s="570"/>
      <c r="FI13" s="570"/>
      <c r="FJ13" s="570"/>
      <c r="FK13" s="570"/>
      <c r="FL13" s="570"/>
      <c r="FM13" s="570"/>
      <c r="FN13" s="570"/>
      <c r="FO13" s="570"/>
      <c r="FP13" s="570"/>
      <c r="FQ13" s="570"/>
      <c r="FR13" s="570"/>
      <c r="FS13" s="570"/>
      <c r="FT13" s="570"/>
      <c r="FU13" s="570"/>
      <c r="FV13" s="570"/>
      <c r="FW13" s="570"/>
      <c r="FX13" s="570"/>
      <c r="FY13" s="570"/>
      <c r="FZ13" s="570"/>
      <c r="GA13" s="570"/>
      <c r="GB13" s="570"/>
      <c r="GC13" s="570"/>
      <c r="GD13" s="570"/>
      <c r="GE13" s="570"/>
      <c r="GF13" s="570"/>
      <c r="GG13" s="570"/>
      <c r="GH13" s="570"/>
      <c r="GI13" s="570"/>
      <c r="GJ13" s="570"/>
      <c r="GK13" s="570"/>
      <c r="GL13" s="570"/>
      <c r="GM13" s="570"/>
      <c r="GN13" s="570"/>
      <c r="GO13" s="570"/>
      <c r="GP13" s="570"/>
      <c r="GQ13" s="570"/>
      <c r="GR13" s="570"/>
      <c r="GS13" s="570"/>
      <c r="GT13" s="570"/>
      <c r="GU13" s="570"/>
      <c r="GV13" s="570"/>
      <c r="GW13" s="570"/>
      <c r="GX13" s="570"/>
      <c r="GY13" s="570"/>
      <c r="GZ13" s="570"/>
      <c r="HA13" s="570"/>
      <c r="HB13" s="570"/>
      <c r="HC13" s="570"/>
      <c r="HD13" s="570"/>
      <c r="HE13" s="570"/>
      <c r="HF13" s="570"/>
      <c r="HG13" s="570"/>
      <c r="HH13" s="570"/>
      <c r="HI13" s="570"/>
      <c r="HJ13" s="570"/>
      <c r="HK13" s="570"/>
      <c r="HL13" s="570"/>
      <c r="HM13" s="570"/>
      <c r="HN13" s="570"/>
      <c r="HO13" s="570"/>
      <c r="HP13" s="570"/>
      <c r="HQ13" s="570"/>
      <c r="HR13" s="570"/>
      <c r="HS13" s="570"/>
      <c r="HT13" s="570"/>
      <c r="HU13" s="570"/>
      <c r="HV13" s="570"/>
      <c r="HW13" s="570"/>
      <c r="HX13" s="570"/>
      <c r="HY13" s="570"/>
      <c r="HZ13" s="570"/>
      <c r="IA13" s="570"/>
      <c r="IB13" s="570"/>
      <c r="IC13" s="570"/>
      <c r="ID13" s="570"/>
      <c r="IE13" s="570"/>
      <c r="IF13" s="570"/>
      <c r="IG13" s="570"/>
      <c r="IH13" s="570"/>
      <c r="II13" s="570"/>
      <c r="IJ13" s="570"/>
      <c r="IK13" s="570"/>
      <c r="IL13" s="570"/>
      <c r="IM13" s="570"/>
      <c r="IN13" s="570"/>
      <c r="IO13" s="570"/>
      <c r="IP13" s="570"/>
      <c r="IQ13" s="570"/>
      <c r="IR13" s="570"/>
      <c r="IS13" s="570"/>
    </row>
    <row r="14" spans="1:253" s="571" customFormat="1">
      <c r="A14" s="466" t="s">
        <v>1001</v>
      </c>
      <c r="B14" s="438">
        <f>'Sources and Uses Budget'!$C13</f>
        <v>0</v>
      </c>
      <c r="C14" s="438">
        <f>'Sources and Uses Budget'!$C13</f>
        <v>0</v>
      </c>
      <c r="D14" s="442">
        <f t="shared" si="0"/>
        <v>0</v>
      </c>
      <c r="E14" s="440"/>
      <c r="F14" s="439"/>
      <c r="G14" s="575"/>
      <c r="H14" s="570"/>
      <c r="I14" s="570"/>
      <c r="J14" s="570"/>
      <c r="K14" s="570"/>
      <c r="L14" s="570"/>
      <c r="M14" s="570"/>
      <c r="N14" s="570"/>
      <c r="O14" s="570"/>
      <c r="P14" s="570"/>
      <c r="Q14" s="570"/>
      <c r="R14" s="570"/>
      <c r="S14" s="570"/>
      <c r="T14" s="570"/>
      <c r="U14" s="570"/>
      <c r="V14" s="570"/>
      <c r="W14" s="570"/>
      <c r="X14" s="570"/>
      <c r="Y14" s="570"/>
      <c r="Z14" s="570"/>
      <c r="AA14" s="570"/>
      <c r="AB14" s="570"/>
      <c r="AC14" s="570"/>
      <c r="AD14" s="570"/>
      <c r="AE14" s="570"/>
      <c r="AF14" s="570"/>
      <c r="AG14" s="570"/>
      <c r="AH14" s="570"/>
      <c r="AI14" s="570"/>
      <c r="AJ14" s="570"/>
      <c r="AK14" s="570"/>
      <c r="AL14" s="570"/>
      <c r="AM14" s="570"/>
      <c r="AN14" s="570"/>
      <c r="AO14" s="570"/>
      <c r="AP14" s="570"/>
      <c r="AQ14" s="570"/>
      <c r="AR14" s="570"/>
      <c r="AS14" s="570"/>
      <c r="AT14" s="570"/>
      <c r="AU14" s="570"/>
      <c r="AV14" s="570"/>
      <c r="AW14" s="570"/>
      <c r="AX14" s="570"/>
      <c r="AY14" s="570"/>
      <c r="AZ14" s="570"/>
      <c r="BA14" s="570"/>
      <c r="BB14" s="570"/>
      <c r="BC14" s="570"/>
      <c r="BD14" s="570"/>
      <c r="BE14" s="570"/>
      <c r="BF14" s="570"/>
      <c r="BG14" s="570"/>
      <c r="BH14" s="570"/>
      <c r="BI14" s="570"/>
      <c r="BJ14" s="570"/>
      <c r="BK14" s="570"/>
      <c r="BL14" s="570"/>
      <c r="BM14" s="570"/>
      <c r="BN14" s="570"/>
      <c r="BO14" s="570"/>
      <c r="BP14" s="570"/>
      <c r="BQ14" s="570"/>
      <c r="BR14" s="570"/>
      <c r="BS14" s="570"/>
      <c r="BT14" s="570"/>
      <c r="BU14" s="570"/>
      <c r="BV14" s="570"/>
      <c r="BW14" s="570"/>
      <c r="BX14" s="570"/>
      <c r="BY14" s="570"/>
      <c r="BZ14" s="570"/>
      <c r="CA14" s="570"/>
      <c r="CB14" s="570"/>
      <c r="CC14" s="570"/>
      <c r="CD14" s="570"/>
      <c r="CE14" s="570"/>
      <c r="CF14" s="570"/>
      <c r="CG14" s="570"/>
      <c r="CH14" s="570"/>
      <c r="CI14" s="570"/>
      <c r="CJ14" s="570"/>
      <c r="CK14" s="570"/>
      <c r="CL14" s="570"/>
      <c r="CM14" s="570"/>
      <c r="CN14" s="570"/>
      <c r="CO14" s="570"/>
      <c r="CP14" s="570"/>
      <c r="CQ14" s="570"/>
      <c r="CR14" s="570"/>
      <c r="CS14" s="570"/>
      <c r="CT14" s="570"/>
      <c r="CU14" s="570"/>
      <c r="CV14" s="570"/>
      <c r="CW14" s="570"/>
      <c r="CX14" s="570"/>
      <c r="CY14" s="570"/>
      <c r="CZ14" s="570"/>
      <c r="DA14" s="570"/>
      <c r="DB14" s="570"/>
      <c r="DC14" s="570"/>
      <c r="DD14" s="570"/>
      <c r="DE14" s="570"/>
      <c r="DF14" s="570"/>
      <c r="DG14" s="570"/>
      <c r="DH14" s="570"/>
      <c r="DI14" s="570"/>
      <c r="DJ14" s="570"/>
      <c r="DK14" s="570"/>
      <c r="DL14" s="570"/>
      <c r="DM14" s="570"/>
      <c r="DN14" s="570"/>
      <c r="DO14" s="570"/>
      <c r="DP14" s="570"/>
      <c r="DQ14" s="570"/>
      <c r="DR14" s="570"/>
      <c r="DS14" s="570"/>
      <c r="DT14" s="570"/>
      <c r="DU14" s="570"/>
      <c r="DV14" s="570"/>
      <c r="DW14" s="570"/>
      <c r="DX14" s="570"/>
      <c r="DY14" s="570"/>
      <c r="DZ14" s="570"/>
      <c r="EA14" s="570"/>
      <c r="EB14" s="570"/>
      <c r="EC14" s="570"/>
      <c r="ED14" s="570"/>
      <c r="EE14" s="570"/>
      <c r="EF14" s="570"/>
      <c r="EG14" s="570"/>
      <c r="EH14" s="570"/>
      <c r="EI14" s="570"/>
      <c r="EJ14" s="570"/>
      <c r="EK14" s="570"/>
      <c r="EL14" s="570"/>
      <c r="EM14" s="570"/>
      <c r="EN14" s="570"/>
      <c r="EO14" s="570"/>
      <c r="EP14" s="570"/>
      <c r="EQ14" s="570"/>
      <c r="ER14" s="570"/>
      <c r="ES14" s="570"/>
      <c r="ET14" s="570"/>
      <c r="EU14" s="570"/>
      <c r="EV14" s="570"/>
      <c r="EW14" s="570"/>
      <c r="EX14" s="570"/>
      <c r="EY14" s="570"/>
      <c r="EZ14" s="570"/>
      <c r="FA14" s="570"/>
      <c r="FB14" s="570"/>
      <c r="FC14" s="570"/>
      <c r="FD14" s="570"/>
      <c r="FE14" s="570"/>
      <c r="FF14" s="570"/>
      <c r="FG14" s="570"/>
      <c r="FH14" s="570"/>
      <c r="FI14" s="570"/>
      <c r="FJ14" s="570"/>
      <c r="FK14" s="570"/>
      <c r="FL14" s="570"/>
      <c r="FM14" s="570"/>
      <c r="FN14" s="570"/>
      <c r="FO14" s="570"/>
      <c r="FP14" s="570"/>
      <c r="FQ14" s="570"/>
      <c r="FR14" s="570"/>
      <c r="FS14" s="570"/>
      <c r="FT14" s="570"/>
      <c r="FU14" s="570"/>
      <c r="FV14" s="570"/>
      <c r="FW14" s="570"/>
      <c r="FX14" s="570"/>
      <c r="FY14" s="570"/>
      <c r="FZ14" s="570"/>
      <c r="GA14" s="570"/>
      <c r="GB14" s="570"/>
      <c r="GC14" s="570"/>
      <c r="GD14" s="570"/>
      <c r="GE14" s="570"/>
      <c r="GF14" s="570"/>
      <c r="GG14" s="570"/>
      <c r="GH14" s="570"/>
      <c r="GI14" s="570"/>
      <c r="GJ14" s="570"/>
      <c r="GK14" s="570"/>
      <c r="GL14" s="570"/>
      <c r="GM14" s="570"/>
      <c r="GN14" s="570"/>
      <c r="GO14" s="570"/>
      <c r="GP14" s="570"/>
      <c r="GQ14" s="570"/>
      <c r="GR14" s="570"/>
      <c r="GS14" s="570"/>
      <c r="GT14" s="570"/>
      <c r="GU14" s="570"/>
      <c r="GV14" s="570"/>
      <c r="GW14" s="570"/>
      <c r="GX14" s="570"/>
      <c r="GY14" s="570"/>
      <c r="GZ14" s="570"/>
      <c r="HA14" s="570"/>
      <c r="HB14" s="570"/>
      <c r="HC14" s="570"/>
      <c r="HD14" s="570"/>
      <c r="HE14" s="570"/>
      <c r="HF14" s="570"/>
      <c r="HG14" s="570"/>
      <c r="HH14" s="570"/>
      <c r="HI14" s="570"/>
      <c r="HJ14" s="570"/>
      <c r="HK14" s="570"/>
      <c r="HL14" s="570"/>
      <c r="HM14" s="570"/>
      <c r="HN14" s="570"/>
      <c r="HO14" s="570"/>
      <c r="HP14" s="570"/>
      <c r="HQ14" s="570"/>
      <c r="HR14" s="570"/>
      <c r="HS14" s="570"/>
      <c r="HT14" s="570"/>
      <c r="HU14" s="570"/>
      <c r="HV14" s="570"/>
      <c r="HW14" s="570"/>
      <c r="HX14" s="570"/>
      <c r="HY14" s="570"/>
      <c r="HZ14" s="570"/>
      <c r="IA14" s="570"/>
      <c r="IB14" s="570"/>
      <c r="IC14" s="570"/>
      <c r="ID14" s="570"/>
      <c r="IE14" s="570"/>
      <c r="IF14" s="570"/>
      <c r="IG14" s="570"/>
      <c r="IH14" s="570"/>
      <c r="II14" s="570"/>
      <c r="IJ14" s="570"/>
      <c r="IK14" s="570"/>
      <c r="IL14" s="570"/>
      <c r="IM14" s="570"/>
      <c r="IN14" s="570"/>
      <c r="IO14" s="570"/>
      <c r="IP14" s="570"/>
      <c r="IQ14" s="570"/>
      <c r="IR14" s="570"/>
      <c r="IS14" s="570"/>
    </row>
    <row r="15" spans="1:253" s="571" customFormat="1" ht="24">
      <c r="A15" s="467" t="s">
        <v>1002</v>
      </c>
      <c r="B15" s="438">
        <f>'Sources and Uses Budget'!$C14</f>
        <v>0</v>
      </c>
      <c r="C15" s="438">
        <f>'Sources and Uses Budget'!$C14</f>
        <v>0</v>
      </c>
      <c r="D15" s="442">
        <f t="shared" si="0"/>
        <v>0</v>
      </c>
      <c r="E15" s="440"/>
      <c r="F15" s="439"/>
      <c r="G15" s="575"/>
      <c r="H15" s="570"/>
      <c r="I15" s="570"/>
      <c r="J15" s="570"/>
      <c r="K15" s="570"/>
      <c r="L15" s="570"/>
      <c r="M15" s="570"/>
      <c r="N15" s="570"/>
      <c r="O15" s="570"/>
      <c r="P15" s="570"/>
      <c r="Q15" s="570"/>
      <c r="R15" s="570"/>
      <c r="S15" s="570"/>
      <c r="T15" s="570"/>
      <c r="U15" s="570"/>
      <c r="V15" s="570"/>
      <c r="W15" s="570"/>
      <c r="X15" s="570"/>
      <c r="Y15" s="570"/>
      <c r="Z15" s="570"/>
      <c r="AA15" s="570"/>
      <c r="AB15" s="570"/>
      <c r="AC15" s="570"/>
      <c r="AD15" s="570"/>
      <c r="AE15" s="570"/>
      <c r="AF15" s="570"/>
      <c r="AG15" s="570"/>
      <c r="AH15" s="570"/>
      <c r="AI15" s="570"/>
      <c r="AJ15" s="570"/>
      <c r="AK15" s="570"/>
      <c r="AL15" s="570"/>
      <c r="AM15" s="570"/>
      <c r="AN15" s="570"/>
      <c r="AO15" s="570"/>
      <c r="AP15" s="570"/>
      <c r="AQ15" s="570"/>
      <c r="AR15" s="570"/>
      <c r="AS15" s="570"/>
      <c r="AT15" s="570"/>
      <c r="AU15" s="570"/>
      <c r="AV15" s="570"/>
      <c r="AW15" s="570"/>
      <c r="AX15" s="570"/>
      <c r="AY15" s="570"/>
      <c r="AZ15" s="570"/>
      <c r="BA15" s="570"/>
      <c r="BB15" s="570"/>
      <c r="BC15" s="570"/>
      <c r="BD15" s="570"/>
      <c r="BE15" s="570"/>
      <c r="BF15" s="570"/>
      <c r="BG15" s="570"/>
      <c r="BH15" s="570"/>
      <c r="BI15" s="570"/>
      <c r="BJ15" s="570"/>
      <c r="BK15" s="570"/>
      <c r="BL15" s="570"/>
      <c r="BM15" s="570"/>
      <c r="BN15" s="570"/>
      <c r="BO15" s="570"/>
      <c r="BP15" s="570"/>
      <c r="BQ15" s="570"/>
      <c r="BR15" s="570"/>
      <c r="BS15" s="570"/>
      <c r="BT15" s="570"/>
      <c r="BU15" s="570"/>
      <c r="BV15" s="570"/>
      <c r="BW15" s="570"/>
      <c r="BX15" s="570"/>
      <c r="BY15" s="570"/>
      <c r="BZ15" s="570"/>
      <c r="CA15" s="570"/>
      <c r="CB15" s="570"/>
      <c r="CC15" s="570"/>
      <c r="CD15" s="570"/>
      <c r="CE15" s="570"/>
      <c r="CF15" s="570"/>
      <c r="CG15" s="570"/>
      <c r="CH15" s="570"/>
      <c r="CI15" s="570"/>
      <c r="CJ15" s="570"/>
      <c r="CK15" s="570"/>
      <c r="CL15" s="570"/>
      <c r="CM15" s="570"/>
      <c r="CN15" s="570"/>
      <c r="CO15" s="570"/>
      <c r="CP15" s="570"/>
      <c r="CQ15" s="570"/>
      <c r="CR15" s="570"/>
      <c r="CS15" s="570"/>
      <c r="CT15" s="570"/>
      <c r="CU15" s="570"/>
      <c r="CV15" s="570"/>
      <c r="CW15" s="570"/>
      <c r="CX15" s="570"/>
      <c r="CY15" s="570"/>
      <c r="CZ15" s="570"/>
      <c r="DA15" s="570"/>
      <c r="DB15" s="570"/>
      <c r="DC15" s="570"/>
      <c r="DD15" s="570"/>
      <c r="DE15" s="570"/>
      <c r="DF15" s="570"/>
      <c r="DG15" s="570"/>
      <c r="DH15" s="570"/>
      <c r="DI15" s="570"/>
      <c r="DJ15" s="570"/>
      <c r="DK15" s="570"/>
      <c r="DL15" s="570"/>
      <c r="DM15" s="570"/>
      <c r="DN15" s="570"/>
      <c r="DO15" s="570"/>
      <c r="DP15" s="570"/>
      <c r="DQ15" s="570"/>
      <c r="DR15" s="570"/>
      <c r="DS15" s="570"/>
      <c r="DT15" s="570"/>
      <c r="DU15" s="570"/>
      <c r="DV15" s="570"/>
      <c r="DW15" s="570"/>
      <c r="DX15" s="570"/>
      <c r="DY15" s="570"/>
      <c r="DZ15" s="570"/>
      <c r="EA15" s="570"/>
      <c r="EB15" s="570"/>
      <c r="EC15" s="570"/>
      <c r="ED15" s="570"/>
      <c r="EE15" s="570"/>
      <c r="EF15" s="570"/>
      <c r="EG15" s="570"/>
      <c r="EH15" s="570"/>
      <c r="EI15" s="570"/>
      <c r="EJ15" s="570"/>
      <c r="EK15" s="570"/>
      <c r="EL15" s="570"/>
      <c r="EM15" s="570"/>
      <c r="EN15" s="570"/>
      <c r="EO15" s="570"/>
      <c r="EP15" s="570"/>
      <c r="EQ15" s="570"/>
      <c r="ER15" s="570"/>
      <c r="ES15" s="570"/>
      <c r="ET15" s="570"/>
      <c r="EU15" s="570"/>
      <c r="EV15" s="570"/>
      <c r="EW15" s="570"/>
      <c r="EX15" s="570"/>
      <c r="EY15" s="570"/>
      <c r="EZ15" s="570"/>
      <c r="FA15" s="570"/>
      <c r="FB15" s="570"/>
      <c r="FC15" s="570"/>
      <c r="FD15" s="570"/>
      <c r="FE15" s="570"/>
      <c r="FF15" s="570"/>
      <c r="FG15" s="570"/>
      <c r="FH15" s="570"/>
      <c r="FI15" s="570"/>
      <c r="FJ15" s="570"/>
      <c r="FK15" s="570"/>
      <c r="FL15" s="570"/>
      <c r="FM15" s="570"/>
      <c r="FN15" s="570"/>
      <c r="FO15" s="570"/>
      <c r="FP15" s="570"/>
      <c r="FQ15" s="570"/>
      <c r="FR15" s="570"/>
      <c r="FS15" s="570"/>
      <c r="FT15" s="570"/>
      <c r="FU15" s="570"/>
      <c r="FV15" s="570"/>
      <c r="FW15" s="570"/>
      <c r="FX15" s="570"/>
      <c r="FY15" s="570"/>
      <c r="FZ15" s="570"/>
      <c r="GA15" s="570"/>
      <c r="GB15" s="570"/>
      <c r="GC15" s="570"/>
      <c r="GD15" s="570"/>
      <c r="GE15" s="570"/>
      <c r="GF15" s="570"/>
      <c r="GG15" s="570"/>
      <c r="GH15" s="570"/>
      <c r="GI15" s="570"/>
      <c r="GJ15" s="570"/>
      <c r="GK15" s="570"/>
      <c r="GL15" s="570"/>
      <c r="GM15" s="570"/>
      <c r="GN15" s="570"/>
      <c r="GO15" s="570"/>
      <c r="GP15" s="570"/>
      <c r="GQ15" s="570"/>
      <c r="GR15" s="570"/>
      <c r="GS15" s="570"/>
      <c r="GT15" s="570"/>
      <c r="GU15" s="570"/>
      <c r="GV15" s="570"/>
      <c r="GW15" s="570"/>
      <c r="GX15" s="570"/>
      <c r="GY15" s="570"/>
      <c r="GZ15" s="570"/>
      <c r="HA15" s="570"/>
      <c r="HB15" s="570"/>
      <c r="HC15" s="570"/>
      <c r="HD15" s="570"/>
      <c r="HE15" s="570"/>
      <c r="HF15" s="570"/>
      <c r="HG15" s="570"/>
      <c r="HH15" s="570"/>
      <c r="HI15" s="570"/>
      <c r="HJ15" s="570"/>
      <c r="HK15" s="570"/>
      <c r="HL15" s="570"/>
      <c r="HM15" s="570"/>
      <c r="HN15" s="570"/>
      <c r="HO15" s="570"/>
      <c r="HP15" s="570"/>
      <c r="HQ15" s="570"/>
      <c r="HR15" s="570"/>
      <c r="HS15" s="570"/>
      <c r="HT15" s="570"/>
      <c r="HU15" s="570"/>
      <c r="HV15" s="570"/>
      <c r="HW15" s="570"/>
      <c r="HX15" s="570"/>
      <c r="HY15" s="570"/>
      <c r="HZ15" s="570"/>
      <c r="IA15" s="570"/>
      <c r="IB15" s="570"/>
      <c r="IC15" s="570"/>
      <c r="ID15" s="570"/>
      <c r="IE15" s="570"/>
      <c r="IF15" s="570"/>
      <c r="IG15" s="570"/>
      <c r="IH15" s="570"/>
      <c r="II15" s="570"/>
      <c r="IJ15" s="570"/>
      <c r="IK15" s="570"/>
      <c r="IL15" s="570"/>
      <c r="IM15" s="570"/>
      <c r="IN15" s="570"/>
      <c r="IO15" s="570"/>
      <c r="IP15" s="570"/>
      <c r="IQ15" s="570"/>
      <c r="IR15" s="570"/>
      <c r="IS15" s="570"/>
    </row>
    <row r="16" spans="1:253" s="571" customFormat="1">
      <c r="A16" s="891" t="s">
        <v>1397</v>
      </c>
      <c r="B16" s="438">
        <f>'Sources and Uses Budget'!$C15</f>
        <v>0</v>
      </c>
      <c r="C16" s="438">
        <f>'Sources and Uses Budget'!$C15</f>
        <v>0</v>
      </c>
      <c r="D16" s="442">
        <f t="shared" si="0"/>
        <v>0</v>
      </c>
      <c r="E16" s="440"/>
      <c r="F16" s="439"/>
      <c r="G16" s="575"/>
      <c r="H16" s="570"/>
      <c r="I16" s="570"/>
      <c r="J16" s="570"/>
      <c r="K16" s="570"/>
      <c r="L16" s="570"/>
      <c r="M16" s="570"/>
      <c r="N16" s="570"/>
      <c r="O16" s="570"/>
      <c r="P16" s="570"/>
      <c r="Q16" s="570"/>
      <c r="R16" s="570"/>
      <c r="S16" s="570"/>
      <c r="T16" s="570"/>
      <c r="U16" s="570"/>
      <c r="V16" s="570"/>
      <c r="W16" s="570"/>
      <c r="X16" s="570"/>
      <c r="Y16" s="570"/>
      <c r="Z16" s="570"/>
      <c r="AA16" s="570"/>
      <c r="AB16" s="570"/>
      <c r="AC16" s="570"/>
      <c r="AD16" s="570"/>
      <c r="AE16" s="570"/>
      <c r="AF16" s="570"/>
      <c r="AG16" s="570"/>
      <c r="AH16" s="570"/>
      <c r="AI16" s="570"/>
      <c r="AJ16" s="570"/>
      <c r="AK16" s="570"/>
      <c r="AL16" s="570"/>
      <c r="AM16" s="570"/>
      <c r="AN16" s="570"/>
      <c r="AO16" s="570"/>
      <c r="AP16" s="570"/>
      <c r="AQ16" s="570"/>
      <c r="AR16" s="570"/>
      <c r="AS16" s="570"/>
      <c r="AT16" s="570"/>
      <c r="AU16" s="570"/>
      <c r="AV16" s="570"/>
      <c r="AW16" s="570"/>
      <c r="AX16" s="570"/>
      <c r="AY16" s="570"/>
      <c r="AZ16" s="570"/>
      <c r="BA16" s="570"/>
      <c r="BB16" s="570"/>
      <c r="BC16" s="570"/>
      <c r="BD16" s="570"/>
      <c r="BE16" s="570"/>
      <c r="BF16" s="570"/>
      <c r="BG16" s="570"/>
      <c r="BH16" s="570"/>
      <c r="BI16" s="570"/>
      <c r="BJ16" s="570"/>
      <c r="BK16" s="570"/>
      <c r="BL16" s="570"/>
      <c r="BM16" s="570"/>
      <c r="BN16" s="570"/>
      <c r="BO16" s="570"/>
      <c r="BP16" s="570"/>
      <c r="BQ16" s="570"/>
      <c r="BR16" s="570"/>
      <c r="BS16" s="570"/>
      <c r="BT16" s="570"/>
      <c r="BU16" s="570"/>
      <c r="BV16" s="570"/>
      <c r="BW16" s="570"/>
      <c r="BX16" s="570"/>
      <c r="BY16" s="570"/>
      <c r="BZ16" s="570"/>
      <c r="CA16" s="570"/>
      <c r="CB16" s="570"/>
      <c r="CC16" s="570"/>
      <c r="CD16" s="570"/>
      <c r="CE16" s="570"/>
      <c r="CF16" s="570"/>
      <c r="CG16" s="570"/>
      <c r="CH16" s="570"/>
      <c r="CI16" s="570"/>
      <c r="CJ16" s="570"/>
      <c r="CK16" s="570"/>
      <c r="CL16" s="570"/>
      <c r="CM16" s="570"/>
      <c r="CN16" s="570"/>
      <c r="CO16" s="570"/>
      <c r="CP16" s="570"/>
      <c r="CQ16" s="570"/>
      <c r="CR16" s="570"/>
      <c r="CS16" s="570"/>
      <c r="CT16" s="570"/>
      <c r="CU16" s="570"/>
      <c r="CV16" s="570"/>
      <c r="CW16" s="570"/>
      <c r="CX16" s="570"/>
      <c r="CY16" s="570"/>
      <c r="CZ16" s="570"/>
      <c r="DA16" s="570"/>
      <c r="DB16" s="570"/>
      <c r="DC16" s="570"/>
      <c r="DD16" s="570"/>
      <c r="DE16" s="570"/>
      <c r="DF16" s="570"/>
      <c r="DG16" s="570"/>
      <c r="DH16" s="570"/>
      <c r="DI16" s="570"/>
      <c r="DJ16" s="570"/>
      <c r="DK16" s="570"/>
      <c r="DL16" s="570"/>
      <c r="DM16" s="570"/>
      <c r="DN16" s="570"/>
      <c r="DO16" s="570"/>
      <c r="DP16" s="570"/>
      <c r="DQ16" s="570"/>
      <c r="DR16" s="570"/>
      <c r="DS16" s="570"/>
      <c r="DT16" s="570"/>
      <c r="DU16" s="570"/>
      <c r="DV16" s="570"/>
      <c r="DW16" s="570"/>
      <c r="DX16" s="570"/>
      <c r="DY16" s="570"/>
      <c r="DZ16" s="570"/>
      <c r="EA16" s="570"/>
      <c r="EB16" s="570"/>
      <c r="EC16" s="570"/>
      <c r="ED16" s="570"/>
      <c r="EE16" s="570"/>
      <c r="EF16" s="570"/>
      <c r="EG16" s="570"/>
      <c r="EH16" s="570"/>
      <c r="EI16" s="570"/>
      <c r="EJ16" s="570"/>
      <c r="EK16" s="570"/>
      <c r="EL16" s="570"/>
      <c r="EM16" s="570"/>
      <c r="EN16" s="570"/>
      <c r="EO16" s="570"/>
      <c r="EP16" s="570"/>
      <c r="EQ16" s="570"/>
      <c r="ER16" s="570"/>
      <c r="ES16" s="570"/>
      <c r="ET16" s="570"/>
      <c r="EU16" s="570"/>
      <c r="EV16" s="570"/>
      <c r="EW16" s="570"/>
      <c r="EX16" s="570"/>
      <c r="EY16" s="570"/>
      <c r="EZ16" s="570"/>
      <c r="FA16" s="570"/>
      <c r="FB16" s="570"/>
      <c r="FC16" s="570"/>
      <c r="FD16" s="570"/>
      <c r="FE16" s="570"/>
      <c r="FF16" s="570"/>
      <c r="FG16" s="570"/>
      <c r="FH16" s="570"/>
      <c r="FI16" s="570"/>
      <c r="FJ16" s="570"/>
      <c r="FK16" s="570"/>
      <c r="FL16" s="570"/>
      <c r="FM16" s="570"/>
      <c r="FN16" s="570"/>
      <c r="FO16" s="570"/>
      <c r="FP16" s="570"/>
      <c r="FQ16" s="570"/>
      <c r="FR16" s="570"/>
      <c r="FS16" s="570"/>
      <c r="FT16" s="570"/>
      <c r="FU16" s="570"/>
      <c r="FV16" s="570"/>
      <c r="FW16" s="570"/>
      <c r="FX16" s="570"/>
      <c r="FY16" s="570"/>
      <c r="FZ16" s="570"/>
      <c r="GA16" s="570"/>
      <c r="GB16" s="570"/>
      <c r="GC16" s="570"/>
      <c r="GD16" s="570"/>
      <c r="GE16" s="570"/>
      <c r="GF16" s="570"/>
      <c r="GG16" s="570"/>
      <c r="GH16" s="570"/>
      <c r="GI16" s="570"/>
      <c r="GJ16" s="570"/>
      <c r="GK16" s="570"/>
      <c r="GL16" s="570"/>
      <c r="GM16" s="570"/>
      <c r="GN16" s="570"/>
      <c r="GO16" s="570"/>
      <c r="GP16" s="570"/>
      <c r="GQ16" s="570"/>
      <c r="GR16" s="570"/>
      <c r="GS16" s="570"/>
      <c r="GT16" s="570"/>
      <c r="GU16" s="570"/>
      <c r="GV16" s="570"/>
      <c r="GW16" s="570"/>
      <c r="GX16" s="570"/>
      <c r="GY16" s="570"/>
      <c r="GZ16" s="570"/>
      <c r="HA16" s="570"/>
      <c r="HB16" s="570"/>
      <c r="HC16" s="570"/>
      <c r="HD16" s="570"/>
      <c r="HE16" s="570"/>
      <c r="HF16" s="570"/>
      <c r="HG16" s="570"/>
      <c r="HH16" s="570"/>
      <c r="HI16" s="570"/>
      <c r="HJ16" s="570"/>
      <c r="HK16" s="570"/>
      <c r="HL16" s="570"/>
      <c r="HM16" s="570"/>
      <c r="HN16" s="570"/>
      <c r="HO16" s="570"/>
      <c r="HP16" s="570"/>
      <c r="HQ16" s="570"/>
      <c r="HR16" s="570"/>
      <c r="HS16" s="570"/>
      <c r="HT16" s="570"/>
      <c r="HU16" s="570"/>
      <c r="HV16" s="570"/>
      <c r="HW16" s="570"/>
      <c r="HX16" s="570"/>
      <c r="HY16" s="570"/>
      <c r="HZ16" s="570"/>
      <c r="IA16" s="570"/>
      <c r="IB16" s="570"/>
      <c r="IC16" s="570"/>
      <c r="ID16" s="570"/>
      <c r="IE16" s="570"/>
      <c r="IF16" s="570"/>
      <c r="IG16" s="570"/>
      <c r="IH16" s="570"/>
      <c r="II16" s="570"/>
      <c r="IJ16" s="570"/>
      <c r="IK16" s="570"/>
      <c r="IL16" s="570"/>
      <c r="IM16" s="570"/>
      <c r="IN16" s="570"/>
      <c r="IO16" s="570"/>
      <c r="IP16" s="570"/>
      <c r="IQ16" s="570"/>
      <c r="IR16" s="570"/>
      <c r="IS16" s="570"/>
    </row>
    <row r="17" spans="1:253" s="571" customFormat="1">
      <c r="A17" s="436" t="s">
        <v>648</v>
      </c>
      <c r="B17" s="436"/>
      <c r="C17" s="436"/>
      <c r="D17" s="436"/>
      <c r="E17" s="456"/>
      <c r="F17" s="436"/>
      <c r="G17" s="575"/>
      <c r="H17" s="570"/>
      <c r="I17" s="570"/>
      <c r="J17" s="570"/>
      <c r="K17" s="570"/>
      <c r="L17" s="570"/>
      <c r="M17" s="570"/>
      <c r="N17" s="570"/>
      <c r="O17" s="570"/>
      <c r="P17" s="570"/>
      <c r="Q17" s="570"/>
      <c r="R17" s="570"/>
      <c r="S17" s="570"/>
      <c r="T17" s="570"/>
      <c r="U17" s="570"/>
      <c r="V17" s="570"/>
      <c r="W17" s="570"/>
      <c r="X17" s="570"/>
      <c r="Y17" s="570"/>
      <c r="Z17" s="570"/>
      <c r="AA17" s="570"/>
      <c r="AB17" s="570"/>
      <c r="AC17" s="570"/>
      <c r="AD17" s="570"/>
      <c r="AE17" s="570"/>
      <c r="AF17" s="570"/>
      <c r="AG17" s="570"/>
      <c r="AH17" s="570"/>
      <c r="AI17" s="570"/>
      <c r="AJ17" s="570"/>
      <c r="AK17" s="570"/>
      <c r="AL17" s="570"/>
      <c r="AM17" s="570"/>
      <c r="AN17" s="570"/>
      <c r="AO17" s="570"/>
      <c r="AP17" s="570"/>
      <c r="AQ17" s="570"/>
      <c r="AR17" s="570"/>
      <c r="AS17" s="570"/>
      <c r="AT17" s="570"/>
      <c r="AU17" s="570"/>
      <c r="AV17" s="570"/>
      <c r="AW17" s="570"/>
      <c r="AX17" s="570"/>
      <c r="AY17" s="570"/>
      <c r="AZ17" s="570"/>
      <c r="BA17" s="570"/>
      <c r="BB17" s="570"/>
      <c r="BC17" s="570"/>
      <c r="BD17" s="570"/>
      <c r="BE17" s="570"/>
      <c r="BF17" s="570"/>
      <c r="BG17" s="570"/>
      <c r="BH17" s="570"/>
      <c r="BI17" s="570"/>
      <c r="BJ17" s="570"/>
      <c r="BK17" s="570"/>
      <c r="BL17" s="570"/>
      <c r="BM17" s="570"/>
      <c r="BN17" s="570"/>
      <c r="BO17" s="570"/>
      <c r="BP17" s="570"/>
      <c r="BQ17" s="570"/>
      <c r="BR17" s="570"/>
      <c r="BS17" s="570"/>
      <c r="BT17" s="570"/>
      <c r="BU17" s="570"/>
      <c r="BV17" s="570"/>
      <c r="BW17" s="570"/>
      <c r="BX17" s="570"/>
      <c r="BY17" s="570"/>
      <c r="BZ17" s="570"/>
      <c r="CA17" s="570"/>
      <c r="CB17" s="570"/>
      <c r="CC17" s="570"/>
      <c r="CD17" s="570"/>
      <c r="CE17" s="570"/>
      <c r="CF17" s="570"/>
      <c r="CG17" s="570"/>
      <c r="CH17" s="570"/>
      <c r="CI17" s="570"/>
      <c r="CJ17" s="570"/>
      <c r="CK17" s="570"/>
      <c r="CL17" s="570"/>
      <c r="CM17" s="570"/>
      <c r="CN17" s="570"/>
      <c r="CO17" s="570"/>
      <c r="CP17" s="570"/>
      <c r="CQ17" s="570"/>
      <c r="CR17" s="570"/>
      <c r="CS17" s="570"/>
      <c r="CT17" s="570"/>
      <c r="CU17" s="570"/>
      <c r="CV17" s="570"/>
      <c r="CW17" s="570"/>
      <c r="CX17" s="570"/>
      <c r="CY17" s="570"/>
      <c r="CZ17" s="570"/>
      <c r="DA17" s="570"/>
      <c r="DB17" s="570"/>
      <c r="DC17" s="570"/>
      <c r="DD17" s="570"/>
      <c r="DE17" s="570"/>
      <c r="DF17" s="570"/>
      <c r="DG17" s="570"/>
      <c r="DH17" s="570"/>
      <c r="DI17" s="570"/>
      <c r="DJ17" s="570"/>
      <c r="DK17" s="570"/>
      <c r="DL17" s="570"/>
      <c r="DM17" s="570"/>
      <c r="DN17" s="570"/>
      <c r="DO17" s="570"/>
      <c r="DP17" s="570"/>
      <c r="DQ17" s="570"/>
      <c r="DR17" s="570"/>
      <c r="DS17" s="570"/>
      <c r="DT17" s="570"/>
      <c r="DU17" s="570"/>
      <c r="DV17" s="570"/>
      <c r="DW17" s="570"/>
      <c r="DX17" s="570"/>
      <c r="DY17" s="570"/>
      <c r="DZ17" s="570"/>
      <c r="EA17" s="570"/>
      <c r="EB17" s="570"/>
      <c r="EC17" s="570"/>
      <c r="ED17" s="570"/>
      <c r="EE17" s="570"/>
      <c r="EF17" s="570"/>
      <c r="EG17" s="570"/>
      <c r="EH17" s="570"/>
      <c r="EI17" s="570"/>
      <c r="EJ17" s="570"/>
      <c r="EK17" s="570"/>
      <c r="EL17" s="570"/>
      <c r="EM17" s="570"/>
      <c r="EN17" s="570"/>
      <c r="EO17" s="570"/>
      <c r="EP17" s="570"/>
      <c r="EQ17" s="570"/>
      <c r="ER17" s="570"/>
      <c r="ES17" s="570"/>
      <c r="ET17" s="570"/>
      <c r="EU17" s="570"/>
      <c r="EV17" s="570"/>
      <c r="EW17" s="570"/>
      <c r="EX17" s="570"/>
      <c r="EY17" s="570"/>
      <c r="EZ17" s="570"/>
      <c r="FA17" s="570"/>
      <c r="FB17" s="570"/>
      <c r="FC17" s="570"/>
      <c r="FD17" s="570"/>
      <c r="FE17" s="570"/>
      <c r="FF17" s="570"/>
      <c r="FG17" s="570"/>
      <c r="FH17" s="570"/>
      <c r="FI17" s="570"/>
      <c r="FJ17" s="570"/>
      <c r="FK17" s="570"/>
      <c r="FL17" s="570"/>
      <c r="FM17" s="570"/>
      <c r="FN17" s="570"/>
      <c r="FO17" s="570"/>
      <c r="FP17" s="570"/>
      <c r="FQ17" s="570"/>
      <c r="FR17" s="570"/>
      <c r="FS17" s="570"/>
      <c r="FT17" s="570"/>
      <c r="FU17" s="570"/>
      <c r="FV17" s="570"/>
      <c r="FW17" s="570"/>
      <c r="FX17" s="570"/>
      <c r="FY17" s="570"/>
      <c r="FZ17" s="570"/>
      <c r="GA17" s="570"/>
      <c r="GB17" s="570"/>
      <c r="GC17" s="570"/>
      <c r="GD17" s="570"/>
      <c r="GE17" s="570"/>
      <c r="GF17" s="570"/>
      <c r="GG17" s="570"/>
      <c r="GH17" s="570"/>
      <c r="GI17" s="570"/>
      <c r="GJ17" s="570"/>
      <c r="GK17" s="570"/>
      <c r="GL17" s="570"/>
      <c r="GM17" s="570"/>
      <c r="GN17" s="570"/>
      <c r="GO17" s="570"/>
      <c r="GP17" s="570"/>
      <c r="GQ17" s="570"/>
      <c r="GR17" s="570"/>
      <c r="GS17" s="570"/>
      <c r="GT17" s="570"/>
      <c r="GU17" s="570"/>
      <c r="GV17" s="570"/>
      <c r="GW17" s="570"/>
      <c r="GX17" s="570"/>
      <c r="GY17" s="570"/>
      <c r="GZ17" s="570"/>
      <c r="HA17" s="570"/>
      <c r="HB17" s="570"/>
      <c r="HC17" s="570"/>
      <c r="HD17" s="570"/>
      <c r="HE17" s="570"/>
      <c r="HF17" s="570"/>
      <c r="HG17" s="570"/>
      <c r="HH17" s="570"/>
      <c r="HI17" s="570"/>
      <c r="HJ17" s="570"/>
      <c r="HK17" s="570"/>
      <c r="HL17" s="570"/>
      <c r="HM17" s="570"/>
      <c r="HN17" s="570"/>
      <c r="HO17" s="570"/>
      <c r="HP17" s="570"/>
      <c r="HQ17" s="570"/>
      <c r="HR17" s="570"/>
      <c r="HS17" s="570"/>
      <c r="HT17" s="570"/>
      <c r="HU17" s="570"/>
      <c r="HV17" s="570"/>
      <c r="HW17" s="570"/>
      <c r="HX17" s="570"/>
      <c r="HY17" s="570"/>
      <c r="HZ17" s="570"/>
      <c r="IA17" s="570"/>
      <c r="IB17" s="570"/>
      <c r="IC17" s="570"/>
      <c r="ID17" s="570"/>
      <c r="IE17" s="570"/>
      <c r="IF17" s="570"/>
      <c r="IG17" s="570"/>
      <c r="IH17" s="570"/>
      <c r="II17" s="570"/>
      <c r="IJ17" s="570"/>
      <c r="IK17" s="570"/>
      <c r="IL17" s="570"/>
      <c r="IM17" s="570"/>
      <c r="IN17" s="570"/>
      <c r="IO17" s="570"/>
      <c r="IP17" s="570"/>
      <c r="IQ17" s="570"/>
      <c r="IR17" s="570"/>
      <c r="IS17" s="570"/>
    </row>
    <row r="18" spans="1:253" s="571" customFormat="1">
      <c r="A18" s="441" t="s">
        <v>649</v>
      </c>
      <c r="B18" s="438">
        <f>'Sources and Uses Budget'!$C17</f>
        <v>1300000</v>
      </c>
      <c r="C18" s="438">
        <f>'Sources and Uses Budget'!$C17</f>
        <v>1300000</v>
      </c>
      <c r="D18" s="442">
        <f t="shared" si="0"/>
        <v>0</v>
      </c>
      <c r="E18" s="440"/>
      <c r="F18" s="439"/>
      <c r="G18" s="575"/>
      <c r="H18" s="570"/>
      <c r="I18" s="570"/>
      <c r="J18" s="570"/>
      <c r="K18" s="570"/>
      <c r="L18" s="570"/>
      <c r="M18" s="570"/>
      <c r="N18" s="570"/>
      <c r="O18" s="570"/>
      <c r="P18" s="570"/>
      <c r="Q18" s="570"/>
      <c r="R18" s="570"/>
      <c r="S18" s="570"/>
      <c r="T18" s="570"/>
      <c r="U18" s="570"/>
      <c r="V18" s="570"/>
      <c r="W18" s="570"/>
      <c r="X18" s="570"/>
      <c r="Y18" s="570"/>
      <c r="Z18" s="570"/>
      <c r="AA18" s="570"/>
      <c r="AB18" s="570"/>
      <c r="AC18" s="570"/>
      <c r="AD18" s="570"/>
      <c r="AE18" s="570"/>
      <c r="AF18" s="570"/>
      <c r="AG18" s="570"/>
      <c r="AH18" s="570"/>
      <c r="AI18" s="570"/>
      <c r="AJ18" s="570"/>
      <c r="AK18" s="570"/>
      <c r="AL18" s="570"/>
      <c r="AM18" s="570"/>
      <c r="AN18" s="570"/>
      <c r="AO18" s="570"/>
      <c r="AP18" s="570"/>
      <c r="AQ18" s="570"/>
      <c r="AR18" s="570"/>
      <c r="AS18" s="570"/>
      <c r="AT18" s="570"/>
      <c r="AU18" s="570"/>
      <c r="AV18" s="570"/>
      <c r="AW18" s="570"/>
      <c r="AX18" s="570"/>
      <c r="AY18" s="570"/>
      <c r="AZ18" s="570"/>
      <c r="BA18" s="570"/>
      <c r="BB18" s="570"/>
      <c r="BC18" s="570"/>
      <c r="BD18" s="570"/>
      <c r="BE18" s="570"/>
      <c r="BF18" s="570"/>
      <c r="BG18" s="570"/>
      <c r="BH18" s="570"/>
      <c r="BI18" s="570"/>
      <c r="BJ18" s="570"/>
      <c r="BK18" s="570"/>
      <c r="BL18" s="570"/>
      <c r="BM18" s="570"/>
      <c r="BN18" s="570"/>
      <c r="BO18" s="570"/>
      <c r="BP18" s="570"/>
      <c r="BQ18" s="570"/>
      <c r="BR18" s="570"/>
      <c r="BS18" s="570"/>
      <c r="BT18" s="570"/>
      <c r="BU18" s="570"/>
      <c r="BV18" s="570"/>
      <c r="BW18" s="570"/>
      <c r="BX18" s="570"/>
      <c r="BY18" s="570"/>
      <c r="BZ18" s="570"/>
      <c r="CA18" s="570"/>
      <c r="CB18" s="570"/>
      <c r="CC18" s="570"/>
      <c r="CD18" s="570"/>
      <c r="CE18" s="570"/>
      <c r="CF18" s="570"/>
      <c r="CG18" s="570"/>
      <c r="CH18" s="570"/>
      <c r="CI18" s="570"/>
      <c r="CJ18" s="570"/>
      <c r="CK18" s="570"/>
      <c r="CL18" s="570"/>
      <c r="CM18" s="570"/>
      <c r="CN18" s="570"/>
      <c r="CO18" s="570"/>
      <c r="CP18" s="570"/>
      <c r="CQ18" s="570"/>
      <c r="CR18" s="570"/>
      <c r="CS18" s="570"/>
      <c r="CT18" s="570"/>
      <c r="CU18" s="570"/>
      <c r="CV18" s="570"/>
      <c r="CW18" s="570"/>
      <c r="CX18" s="570"/>
      <c r="CY18" s="570"/>
      <c r="CZ18" s="570"/>
      <c r="DA18" s="570"/>
      <c r="DB18" s="570"/>
      <c r="DC18" s="570"/>
      <c r="DD18" s="570"/>
      <c r="DE18" s="570"/>
      <c r="DF18" s="570"/>
      <c r="DG18" s="570"/>
      <c r="DH18" s="570"/>
      <c r="DI18" s="570"/>
      <c r="DJ18" s="570"/>
      <c r="DK18" s="570"/>
      <c r="DL18" s="570"/>
      <c r="DM18" s="570"/>
      <c r="DN18" s="570"/>
      <c r="DO18" s="570"/>
      <c r="DP18" s="570"/>
      <c r="DQ18" s="570"/>
      <c r="DR18" s="570"/>
      <c r="DS18" s="570"/>
      <c r="DT18" s="570"/>
      <c r="DU18" s="570"/>
      <c r="DV18" s="570"/>
      <c r="DW18" s="570"/>
      <c r="DX18" s="570"/>
      <c r="DY18" s="570"/>
      <c r="DZ18" s="570"/>
      <c r="EA18" s="570"/>
      <c r="EB18" s="570"/>
      <c r="EC18" s="570"/>
      <c r="ED18" s="570"/>
      <c r="EE18" s="570"/>
      <c r="EF18" s="570"/>
      <c r="EG18" s="570"/>
      <c r="EH18" s="570"/>
      <c r="EI18" s="570"/>
      <c r="EJ18" s="570"/>
      <c r="EK18" s="570"/>
      <c r="EL18" s="570"/>
      <c r="EM18" s="570"/>
      <c r="EN18" s="570"/>
      <c r="EO18" s="570"/>
      <c r="EP18" s="570"/>
      <c r="EQ18" s="570"/>
      <c r="ER18" s="570"/>
      <c r="ES18" s="570"/>
      <c r="ET18" s="570"/>
      <c r="EU18" s="570"/>
      <c r="EV18" s="570"/>
      <c r="EW18" s="570"/>
      <c r="EX18" s="570"/>
      <c r="EY18" s="570"/>
      <c r="EZ18" s="570"/>
      <c r="FA18" s="570"/>
      <c r="FB18" s="570"/>
      <c r="FC18" s="570"/>
      <c r="FD18" s="570"/>
      <c r="FE18" s="570"/>
      <c r="FF18" s="570"/>
      <c r="FG18" s="570"/>
      <c r="FH18" s="570"/>
      <c r="FI18" s="570"/>
      <c r="FJ18" s="570"/>
      <c r="FK18" s="570"/>
      <c r="FL18" s="570"/>
      <c r="FM18" s="570"/>
      <c r="FN18" s="570"/>
      <c r="FO18" s="570"/>
      <c r="FP18" s="570"/>
      <c r="FQ18" s="570"/>
      <c r="FR18" s="570"/>
      <c r="FS18" s="570"/>
      <c r="FT18" s="570"/>
      <c r="FU18" s="570"/>
      <c r="FV18" s="570"/>
      <c r="FW18" s="570"/>
      <c r="FX18" s="570"/>
      <c r="FY18" s="570"/>
      <c r="FZ18" s="570"/>
      <c r="GA18" s="570"/>
      <c r="GB18" s="570"/>
      <c r="GC18" s="570"/>
      <c r="GD18" s="570"/>
      <c r="GE18" s="570"/>
      <c r="GF18" s="570"/>
      <c r="GG18" s="570"/>
      <c r="GH18" s="570"/>
      <c r="GI18" s="570"/>
      <c r="GJ18" s="570"/>
      <c r="GK18" s="570"/>
      <c r="GL18" s="570"/>
      <c r="GM18" s="570"/>
      <c r="GN18" s="570"/>
      <c r="GO18" s="570"/>
      <c r="GP18" s="570"/>
      <c r="GQ18" s="570"/>
      <c r="GR18" s="570"/>
      <c r="GS18" s="570"/>
      <c r="GT18" s="570"/>
      <c r="GU18" s="570"/>
      <c r="GV18" s="570"/>
      <c r="GW18" s="570"/>
      <c r="GX18" s="570"/>
      <c r="GY18" s="570"/>
      <c r="GZ18" s="570"/>
      <c r="HA18" s="570"/>
      <c r="HB18" s="570"/>
      <c r="HC18" s="570"/>
      <c r="HD18" s="570"/>
      <c r="HE18" s="570"/>
      <c r="HF18" s="570"/>
      <c r="HG18" s="570"/>
      <c r="HH18" s="570"/>
      <c r="HI18" s="570"/>
      <c r="HJ18" s="570"/>
      <c r="HK18" s="570"/>
      <c r="HL18" s="570"/>
      <c r="HM18" s="570"/>
      <c r="HN18" s="570"/>
      <c r="HO18" s="570"/>
      <c r="HP18" s="570"/>
      <c r="HQ18" s="570"/>
      <c r="HR18" s="570"/>
      <c r="HS18" s="570"/>
      <c r="HT18" s="570"/>
      <c r="HU18" s="570"/>
      <c r="HV18" s="570"/>
      <c r="HW18" s="570"/>
      <c r="HX18" s="570"/>
      <c r="HY18" s="570"/>
      <c r="HZ18" s="570"/>
      <c r="IA18" s="570"/>
      <c r="IB18" s="570"/>
      <c r="IC18" s="570"/>
      <c r="ID18" s="570"/>
      <c r="IE18" s="570"/>
      <c r="IF18" s="570"/>
      <c r="IG18" s="570"/>
      <c r="IH18" s="570"/>
      <c r="II18" s="570"/>
      <c r="IJ18" s="570"/>
      <c r="IK18" s="570"/>
      <c r="IL18" s="570"/>
      <c r="IM18" s="570"/>
      <c r="IN18" s="570"/>
      <c r="IO18" s="570"/>
      <c r="IP18" s="570"/>
      <c r="IQ18" s="570"/>
      <c r="IR18" s="570"/>
      <c r="IS18" s="570"/>
    </row>
    <row r="19" spans="1:253" s="571" customFormat="1">
      <c r="A19" s="441" t="s">
        <v>650</v>
      </c>
      <c r="B19" s="438">
        <f>'Sources and Uses Budget'!$C18</f>
        <v>5473114.7000000002</v>
      </c>
      <c r="C19" s="438">
        <f>'Sources and Uses Budget'!$C18</f>
        <v>5473114.7000000002</v>
      </c>
      <c r="D19" s="442">
        <f t="shared" si="0"/>
        <v>0</v>
      </c>
      <c r="E19" s="440"/>
      <c r="F19" s="439"/>
      <c r="G19" s="575"/>
      <c r="H19" s="570"/>
      <c r="I19" s="570"/>
      <c r="J19" s="570"/>
      <c r="K19" s="570"/>
      <c r="L19" s="570"/>
      <c r="M19" s="570"/>
      <c r="N19" s="570"/>
      <c r="O19" s="570"/>
      <c r="P19" s="570"/>
      <c r="Q19" s="570"/>
      <c r="R19" s="570"/>
      <c r="S19" s="570"/>
      <c r="T19" s="570"/>
      <c r="U19" s="570"/>
      <c r="V19" s="570"/>
      <c r="W19" s="570"/>
      <c r="X19" s="570"/>
      <c r="Y19" s="570"/>
      <c r="Z19" s="570"/>
      <c r="AA19" s="570"/>
      <c r="AB19" s="570"/>
      <c r="AC19" s="570"/>
      <c r="AD19" s="570"/>
      <c r="AE19" s="570"/>
      <c r="AF19" s="570"/>
      <c r="AG19" s="570"/>
      <c r="AH19" s="570"/>
      <c r="AI19" s="570"/>
      <c r="AJ19" s="570"/>
      <c r="AK19" s="570"/>
      <c r="AL19" s="570"/>
      <c r="AM19" s="570"/>
      <c r="AN19" s="570"/>
      <c r="AO19" s="570"/>
      <c r="AP19" s="570"/>
      <c r="AQ19" s="570"/>
      <c r="AR19" s="570"/>
      <c r="AS19" s="570"/>
      <c r="AT19" s="570"/>
      <c r="AU19" s="570"/>
      <c r="AV19" s="570"/>
      <c r="AW19" s="570"/>
      <c r="AX19" s="570"/>
      <c r="AY19" s="570"/>
      <c r="AZ19" s="570"/>
      <c r="BA19" s="570"/>
      <c r="BB19" s="570"/>
      <c r="BC19" s="570"/>
      <c r="BD19" s="570"/>
      <c r="BE19" s="570"/>
      <c r="BF19" s="570"/>
      <c r="BG19" s="570"/>
      <c r="BH19" s="570"/>
      <c r="BI19" s="570"/>
      <c r="BJ19" s="570"/>
      <c r="BK19" s="570"/>
      <c r="BL19" s="570"/>
      <c r="BM19" s="570"/>
      <c r="BN19" s="570"/>
      <c r="BO19" s="570"/>
      <c r="BP19" s="570"/>
      <c r="BQ19" s="570"/>
      <c r="BR19" s="570"/>
      <c r="BS19" s="570"/>
      <c r="BT19" s="570"/>
      <c r="BU19" s="570"/>
      <c r="BV19" s="570"/>
      <c r="BW19" s="570"/>
      <c r="BX19" s="570"/>
      <c r="BY19" s="570"/>
      <c r="BZ19" s="570"/>
      <c r="CA19" s="570"/>
      <c r="CB19" s="570"/>
      <c r="CC19" s="570"/>
      <c r="CD19" s="570"/>
      <c r="CE19" s="570"/>
      <c r="CF19" s="570"/>
      <c r="CG19" s="570"/>
      <c r="CH19" s="570"/>
      <c r="CI19" s="570"/>
      <c r="CJ19" s="570"/>
      <c r="CK19" s="570"/>
      <c r="CL19" s="570"/>
      <c r="CM19" s="570"/>
      <c r="CN19" s="570"/>
      <c r="CO19" s="570"/>
      <c r="CP19" s="570"/>
      <c r="CQ19" s="570"/>
      <c r="CR19" s="570"/>
      <c r="CS19" s="570"/>
      <c r="CT19" s="570"/>
      <c r="CU19" s="570"/>
      <c r="CV19" s="570"/>
      <c r="CW19" s="570"/>
      <c r="CX19" s="570"/>
      <c r="CY19" s="570"/>
      <c r="CZ19" s="570"/>
      <c r="DA19" s="570"/>
      <c r="DB19" s="570"/>
      <c r="DC19" s="570"/>
      <c r="DD19" s="570"/>
      <c r="DE19" s="570"/>
      <c r="DF19" s="570"/>
      <c r="DG19" s="570"/>
      <c r="DH19" s="570"/>
      <c r="DI19" s="570"/>
      <c r="DJ19" s="570"/>
      <c r="DK19" s="570"/>
      <c r="DL19" s="570"/>
      <c r="DM19" s="570"/>
      <c r="DN19" s="570"/>
      <c r="DO19" s="570"/>
      <c r="DP19" s="570"/>
      <c r="DQ19" s="570"/>
      <c r="DR19" s="570"/>
      <c r="DS19" s="570"/>
      <c r="DT19" s="570"/>
      <c r="DU19" s="570"/>
      <c r="DV19" s="570"/>
      <c r="DW19" s="570"/>
      <c r="DX19" s="570"/>
      <c r="DY19" s="570"/>
      <c r="DZ19" s="570"/>
      <c r="EA19" s="570"/>
      <c r="EB19" s="570"/>
      <c r="EC19" s="570"/>
      <c r="ED19" s="570"/>
      <c r="EE19" s="570"/>
      <c r="EF19" s="570"/>
      <c r="EG19" s="570"/>
      <c r="EH19" s="570"/>
      <c r="EI19" s="570"/>
      <c r="EJ19" s="570"/>
      <c r="EK19" s="570"/>
      <c r="EL19" s="570"/>
      <c r="EM19" s="570"/>
      <c r="EN19" s="570"/>
      <c r="EO19" s="570"/>
      <c r="EP19" s="570"/>
      <c r="EQ19" s="570"/>
      <c r="ER19" s="570"/>
      <c r="ES19" s="570"/>
      <c r="ET19" s="570"/>
      <c r="EU19" s="570"/>
      <c r="EV19" s="570"/>
      <c r="EW19" s="570"/>
      <c r="EX19" s="570"/>
      <c r="EY19" s="570"/>
      <c r="EZ19" s="570"/>
      <c r="FA19" s="570"/>
      <c r="FB19" s="570"/>
      <c r="FC19" s="570"/>
      <c r="FD19" s="570"/>
      <c r="FE19" s="570"/>
      <c r="FF19" s="570"/>
      <c r="FG19" s="570"/>
      <c r="FH19" s="570"/>
      <c r="FI19" s="570"/>
      <c r="FJ19" s="570"/>
      <c r="FK19" s="570"/>
      <c r="FL19" s="570"/>
      <c r="FM19" s="570"/>
      <c r="FN19" s="570"/>
      <c r="FO19" s="570"/>
      <c r="FP19" s="570"/>
      <c r="FQ19" s="570"/>
      <c r="FR19" s="570"/>
      <c r="FS19" s="570"/>
      <c r="FT19" s="570"/>
      <c r="FU19" s="570"/>
      <c r="FV19" s="570"/>
      <c r="FW19" s="570"/>
      <c r="FX19" s="570"/>
      <c r="FY19" s="570"/>
      <c r="FZ19" s="570"/>
      <c r="GA19" s="570"/>
      <c r="GB19" s="570"/>
      <c r="GC19" s="570"/>
      <c r="GD19" s="570"/>
      <c r="GE19" s="570"/>
      <c r="GF19" s="570"/>
      <c r="GG19" s="570"/>
      <c r="GH19" s="570"/>
      <c r="GI19" s="570"/>
      <c r="GJ19" s="570"/>
      <c r="GK19" s="570"/>
      <c r="GL19" s="570"/>
      <c r="GM19" s="570"/>
      <c r="GN19" s="570"/>
      <c r="GO19" s="570"/>
      <c r="GP19" s="570"/>
      <c r="GQ19" s="570"/>
      <c r="GR19" s="570"/>
      <c r="GS19" s="570"/>
      <c r="GT19" s="570"/>
      <c r="GU19" s="570"/>
      <c r="GV19" s="570"/>
      <c r="GW19" s="570"/>
      <c r="GX19" s="570"/>
      <c r="GY19" s="570"/>
      <c r="GZ19" s="570"/>
      <c r="HA19" s="570"/>
      <c r="HB19" s="570"/>
      <c r="HC19" s="570"/>
      <c r="HD19" s="570"/>
      <c r="HE19" s="570"/>
      <c r="HF19" s="570"/>
      <c r="HG19" s="570"/>
      <c r="HH19" s="570"/>
      <c r="HI19" s="570"/>
      <c r="HJ19" s="570"/>
      <c r="HK19" s="570"/>
      <c r="HL19" s="570"/>
      <c r="HM19" s="570"/>
      <c r="HN19" s="570"/>
      <c r="HO19" s="570"/>
      <c r="HP19" s="570"/>
      <c r="HQ19" s="570"/>
      <c r="HR19" s="570"/>
      <c r="HS19" s="570"/>
      <c r="HT19" s="570"/>
      <c r="HU19" s="570"/>
      <c r="HV19" s="570"/>
      <c r="HW19" s="570"/>
      <c r="HX19" s="570"/>
      <c r="HY19" s="570"/>
      <c r="HZ19" s="570"/>
      <c r="IA19" s="570"/>
      <c r="IB19" s="570"/>
      <c r="IC19" s="570"/>
      <c r="ID19" s="570"/>
      <c r="IE19" s="570"/>
      <c r="IF19" s="570"/>
      <c r="IG19" s="570"/>
      <c r="IH19" s="570"/>
      <c r="II19" s="570"/>
      <c r="IJ19" s="570"/>
      <c r="IK19" s="570"/>
      <c r="IL19" s="570"/>
      <c r="IM19" s="570"/>
      <c r="IN19" s="570"/>
      <c r="IO19" s="570"/>
      <c r="IP19" s="570"/>
      <c r="IQ19" s="570"/>
      <c r="IR19" s="570"/>
      <c r="IS19" s="570"/>
    </row>
    <row r="20" spans="1:253" s="571" customFormat="1">
      <c r="A20" s="441" t="s">
        <v>651</v>
      </c>
      <c r="B20" s="438">
        <f>'Sources and Uses Budget'!$C19</f>
        <v>420102.7</v>
      </c>
      <c r="C20" s="438">
        <f>'Sources and Uses Budget'!$C19</f>
        <v>420102.7</v>
      </c>
      <c r="D20" s="442">
        <f t="shared" si="0"/>
        <v>0</v>
      </c>
      <c r="E20" s="440"/>
      <c r="F20" s="439"/>
      <c r="G20" s="575"/>
      <c r="H20" s="570"/>
      <c r="I20" s="570"/>
      <c r="J20" s="570"/>
      <c r="K20" s="570"/>
      <c r="L20" s="570"/>
      <c r="M20" s="570"/>
      <c r="N20" s="570"/>
      <c r="O20" s="570"/>
      <c r="P20" s="570"/>
      <c r="Q20" s="570"/>
      <c r="R20" s="570"/>
      <c r="S20" s="570"/>
      <c r="T20" s="570"/>
      <c r="U20" s="570"/>
      <c r="V20" s="570"/>
      <c r="W20" s="570"/>
      <c r="X20" s="570"/>
      <c r="Y20" s="570"/>
      <c r="Z20" s="570"/>
      <c r="AA20" s="570"/>
      <c r="AB20" s="570"/>
      <c r="AC20" s="570"/>
      <c r="AD20" s="570"/>
      <c r="AE20" s="570"/>
      <c r="AF20" s="570"/>
      <c r="AG20" s="570"/>
      <c r="AH20" s="570"/>
      <c r="AI20" s="570"/>
      <c r="AJ20" s="570"/>
      <c r="AK20" s="570"/>
      <c r="AL20" s="570"/>
      <c r="AM20" s="570"/>
      <c r="AN20" s="570"/>
      <c r="AO20" s="570"/>
      <c r="AP20" s="570"/>
      <c r="AQ20" s="570"/>
      <c r="AR20" s="570"/>
      <c r="AS20" s="570"/>
      <c r="AT20" s="570"/>
      <c r="AU20" s="570"/>
      <c r="AV20" s="570"/>
      <c r="AW20" s="570"/>
      <c r="AX20" s="570"/>
      <c r="AY20" s="570"/>
      <c r="AZ20" s="570"/>
      <c r="BA20" s="570"/>
      <c r="BB20" s="570"/>
      <c r="BC20" s="570"/>
      <c r="BD20" s="570"/>
      <c r="BE20" s="570"/>
      <c r="BF20" s="570"/>
      <c r="BG20" s="570"/>
      <c r="BH20" s="570"/>
      <c r="BI20" s="570"/>
      <c r="BJ20" s="570"/>
      <c r="BK20" s="570"/>
      <c r="BL20" s="570"/>
      <c r="BM20" s="570"/>
      <c r="BN20" s="570"/>
      <c r="BO20" s="570"/>
      <c r="BP20" s="570"/>
      <c r="BQ20" s="570"/>
      <c r="BR20" s="570"/>
      <c r="BS20" s="570"/>
      <c r="BT20" s="570"/>
      <c r="BU20" s="570"/>
      <c r="BV20" s="570"/>
      <c r="BW20" s="570"/>
      <c r="BX20" s="570"/>
      <c r="BY20" s="570"/>
      <c r="BZ20" s="570"/>
      <c r="CA20" s="570"/>
      <c r="CB20" s="570"/>
      <c r="CC20" s="570"/>
      <c r="CD20" s="570"/>
      <c r="CE20" s="570"/>
      <c r="CF20" s="570"/>
      <c r="CG20" s="570"/>
      <c r="CH20" s="570"/>
      <c r="CI20" s="570"/>
      <c r="CJ20" s="570"/>
      <c r="CK20" s="570"/>
      <c r="CL20" s="570"/>
      <c r="CM20" s="570"/>
      <c r="CN20" s="570"/>
      <c r="CO20" s="570"/>
      <c r="CP20" s="570"/>
      <c r="CQ20" s="570"/>
      <c r="CR20" s="570"/>
      <c r="CS20" s="570"/>
      <c r="CT20" s="570"/>
      <c r="CU20" s="570"/>
      <c r="CV20" s="570"/>
      <c r="CW20" s="570"/>
      <c r="CX20" s="570"/>
      <c r="CY20" s="570"/>
      <c r="CZ20" s="570"/>
      <c r="DA20" s="570"/>
      <c r="DB20" s="570"/>
      <c r="DC20" s="570"/>
      <c r="DD20" s="570"/>
      <c r="DE20" s="570"/>
      <c r="DF20" s="570"/>
      <c r="DG20" s="570"/>
      <c r="DH20" s="570"/>
      <c r="DI20" s="570"/>
      <c r="DJ20" s="570"/>
      <c r="DK20" s="570"/>
      <c r="DL20" s="570"/>
      <c r="DM20" s="570"/>
      <c r="DN20" s="570"/>
      <c r="DO20" s="570"/>
      <c r="DP20" s="570"/>
      <c r="DQ20" s="570"/>
      <c r="DR20" s="570"/>
      <c r="DS20" s="570"/>
      <c r="DT20" s="570"/>
      <c r="DU20" s="570"/>
      <c r="DV20" s="570"/>
      <c r="DW20" s="570"/>
      <c r="DX20" s="570"/>
      <c r="DY20" s="570"/>
      <c r="DZ20" s="570"/>
      <c r="EA20" s="570"/>
      <c r="EB20" s="570"/>
      <c r="EC20" s="570"/>
      <c r="ED20" s="570"/>
      <c r="EE20" s="570"/>
      <c r="EF20" s="570"/>
      <c r="EG20" s="570"/>
      <c r="EH20" s="570"/>
      <c r="EI20" s="570"/>
      <c r="EJ20" s="570"/>
      <c r="EK20" s="570"/>
      <c r="EL20" s="570"/>
      <c r="EM20" s="570"/>
      <c r="EN20" s="570"/>
      <c r="EO20" s="570"/>
      <c r="EP20" s="570"/>
      <c r="EQ20" s="570"/>
      <c r="ER20" s="570"/>
      <c r="ES20" s="570"/>
      <c r="ET20" s="570"/>
      <c r="EU20" s="570"/>
      <c r="EV20" s="570"/>
      <c r="EW20" s="570"/>
      <c r="EX20" s="570"/>
      <c r="EY20" s="570"/>
      <c r="EZ20" s="570"/>
      <c r="FA20" s="570"/>
      <c r="FB20" s="570"/>
      <c r="FC20" s="570"/>
      <c r="FD20" s="570"/>
      <c r="FE20" s="570"/>
      <c r="FF20" s="570"/>
      <c r="FG20" s="570"/>
      <c r="FH20" s="570"/>
      <c r="FI20" s="570"/>
      <c r="FJ20" s="570"/>
      <c r="FK20" s="570"/>
      <c r="FL20" s="570"/>
      <c r="FM20" s="570"/>
      <c r="FN20" s="570"/>
      <c r="FO20" s="570"/>
      <c r="FP20" s="570"/>
      <c r="FQ20" s="570"/>
      <c r="FR20" s="570"/>
      <c r="FS20" s="570"/>
      <c r="FT20" s="570"/>
      <c r="FU20" s="570"/>
      <c r="FV20" s="570"/>
      <c r="FW20" s="570"/>
      <c r="FX20" s="570"/>
      <c r="FY20" s="570"/>
      <c r="FZ20" s="570"/>
      <c r="GA20" s="570"/>
      <c r="GB20" s="570"/>
      <c r="GC20" s="570"/>
      <c r="GD20" s="570"/>
      <c r="GE20" s="570"/>
      <c r="GF20" s="570"/>
      <c r="GG20" s="570"/>
      <c r="GH20" s="570"/>
      <c r="GI20" s="570"/>
      <c r="GJ20" s="570"/>
      <c r="GK20" s="570"/>
      <c r="GL20" s="570"/>
      <c r="GM20" s="570"/>
      <c r="GN20" s="570"/>
      <c r="GO20" s="570"/>
      <c r="GP20" s="570"/>
      <c r="GQ20" s="570"/>
      <c r="GR20" s="570"/>
      <c r="GS20" s="570"/>
      <c r="GT20" s="570"/>
      <c r="GU20" s="570"/>
      <c r="GV20" s="570"/>
      <c r="GW20" s="570"/>
      <c r="GX20" s="570"/>
      <c r="GY20" s="570"/>
      <c r="GZ20" s="570"/>
      <c r="HA20" s="570"/>
      <c r="HB20" s="570"/>
      <c r="HC20" s="570"/>
      <c r="HD20" s="570"/>
      <c r="HE20" s="570"/>
      <c r="HF20" s="570"/>
      <c r="HG20" s="570"/>
      <c r="HH20" s="570"/>
      <c r="HI20" s="570"/>
      <c r="HJ20" s="570"/>
      <c r="HK20" s="570"/>
      <c r="HL20" s="570"/>
      <c r="HM20" s="570"/>
      <c r="HN20" s="570"/>
      <c r="HO20" s="570"/>
      <c r="HP20" s="570"/>
      <c r="HQ20" s="570"/>
      <c r="HR20" s="570"/>
      <c r="HS20" s="570"/>
      <c r="HT20" s="570"/>
      <c r="HU20" s="570"/>
      <c r="HV20" s="570"/>
      <c r="HW20" s="570"/>
      <c r="HX20" s="570"/>
      <c r="HY20" s="570"/>
      <c r="HZ20" s="570"/>
      <c r="IA20" s="570"/>
      <c r="IB20" s="570"/>
      <c r="IC20" s="570"/>
      <c r="ID20" s="570"/>
      <c r="IE20" s="570"/>
      <c r="IF20" s="570"/>
      <c r="IG20" s="570"/>
      <c r="IH20" s="570"/>
      <c r="II20" s="570"/>
      <c r="IJ20" s="570"/>
      <c r="IK20" s="570"/>
      <c r="IL20" s="570"/>
      <c r="IM20" s="570"/>
      <c r="IN20" s="570"/>
      <c r="IO20" s="570"/>
      <c r="IP20" s="570"/>
      <c r="IQ20" s="570"/>
      <c r="IR20" s="570"/>
      <c r="IS20" s="570"/>
    </row>
    <row r="21" spans="1:253" s="571" customFormat="1">
      <c r="A21" s="441" t="s">
        <v>144</v>
      </c>
      <c r="B21" s="438">
        <f>'Sources and Uses Budget'!$C20</f>
        <v>222654.53</v>
      </c>
      <c r="C21" s="438">
        <f>'Sources and Uses Budget'!$C20</f>
        <v>222654.53</v>
      </c>
      <c r="D21" s="442">
        <f t="shared" si="0"/>
        <v>0</v>
      </c>
      <c r="E21" s="440"/>
      <c r="F21" s="439"/>
      <c r="G21" s="575"/>
      <c r="H21" s="570"/>
      <c r="I21" s="570"/>
      <c r="J21" s="570"/>
      <c r="K21" s="570"/>
      <c r="L21" s="570"/>
      <c r="M21" s="570"/>
      <c r="N21" s="570"/>
      <c r="O21" s="570"/>
      <c r="P21" s="570"/>
      <c r="Q21" s="570"/>
      <c r="R21" s="570"/>
      <c r="S21" s="570"/>
      <c r="T21" s="570"/>
      <c r="U21" s="570"/>
      <c r="V21" s="570"/>
      <c r="W21" s="570"/>
      <c r="X21" s="570"/>
      <c r="Y21" s="570"/>
      <c r="Z21" s="570"/>
      <c r="AA21" s="570"/>
      <c r="AB21" s="570"/>
      <c r="AC21" s="570"/>
      <c r="AD21" s="570"/>
      <c r="AE21" s="570"/>
      <c r="AF21" s="570"/>
      <c r="AG21" s="570"/>
      <c r="AH21" s="570"/>
      <c r="AI21" s="570"/>
      <c r="AJ21" s="570"/>
      <c r="AK21" s="570"/>
      <c r="AL21" s="570"/>
      <c r="AM21" s="570"/>
      <c r="AN21" s="570"/>
      <c r="AO21" s="570"/>
      <c r="AP21" s="570"/>
      <c r="AQ21" s="570"/>
      <c r="AR21" s="570"/>
      <c r="AS21" s="570"/>
      <c r="AT21" s="570"/>
      <c r="AU21" s="570"/>
      <c r="AV21" s="570"/>
      <c r="AW21" s="570"/>
      <c r="AX21" s="570"/>
      <c r="AY21" s="570"/>
      <c r="AZ21" s="570"/>
      <c r="BA21" s="570"/>
      <c r="BB21" s="570"/>
      <c r="BC21" s="570"/>
      <c r="BD21" s="570"/>
      <c r="BE21" s="570"/>
      <c r="BF21" s="570"/>
      <c r="BG21" s="570"/>
      <c r="BH21" s="570"/>
      <c r="BI21" s="570"/>
      <c r="BJ21" s="570"/>
      <c r="BK21" s="570"/>
      <c r="BL21" s="570"/>
      <c r="BM21" s="570"/>
      <c r="BN21" s="570"/>
      <c r="BO21" s="570"/>
      <c r="BP21" s="570"/>
      <c r="BQ21" s="570"/>
      <c r="BR21" s="570"/>
      <c r="BS21" s="570"/>
      <c r="BT21" s="570"/>
      <c r="BU21" s="570"/>
      <c r="BV21" s="570"/>
      <c r="BW21" s="570"/>
      <c r="BX21" s="570"/>
      <c r="BY21" s="570"/>
      <c r="BZ21" s="570"/>
      <c r="CA21" s="570"/>
      <c r="CB21" s="570"/>
      <c r="CC21" s="570"/>
      <c r="CD21" s="570"/>
      <c r="CE21" s="570"/>
      <c r="CF21" s="570"/>
      <c r="CG21" s="570"/>
      <c r="CH21" s="570"/>
      <c r="CI21" s="570"/>
      <c r="CJ21" s="570"/>
      <c r="CK21" s="570"/>
      <c r="CL21" s="570"/>
      <c r="CM21" s="570"/>
      <c r="CN21" s="570"/>
      <c r="CO21" s="570"/>
      <c r="CP21" s="570"/>
      <c r="CQ21" s="570"/>
      <c r="CR21" s="570"/>
      <c r="CS21" s="570"/>
      <c r="CT21" s="570"/>
      <c r="CU21" s="570"/>
      <c r="CV21" s="570"/>
      <c r="CW21" s="570"/>
      <c r="CX21" s="570"/>
      <c r="CY21" s="570"/>
      <c r="CZ21" s="570"/>
      <c r="DA21" s="570"/>
      <c r="DB21" s="570"/>
      <c r="DC21" s="570"/>
      <c r="DD21" s="570"/>
      <c r="DE21" s="570"/>
      <c r="DF21" s="570"/>
      <c r="DG21" s="570"/>
      <c r="DH21" s="570"/>
      <c r="DI21" s="570"/>
      <c r="DJ21" s="570"/>
      <c r="DK21" s="570"/>
      <c r="DL21" s="570"/>
      <c r="DM21" s="570"/>
      <c r="DN21" s="570"/>
      <c r="DO21" s="570"/>
      <c r="DP21" s="570"/>
      <c r="DQ21" s="570"/>
      <c r="DR21" s="570"/>
      <c r="DS21" s="570"/>
      <c r="DT21" s="570"/>
      <c r="DU21" s="570"/>
      <c r="DV21" s="570"/>
      <c r="DW21" s="570"/>
      <c r="DX21" s="570"/>
      <c r="DY21" s="570"/>
      <c r="DZ21" s="570"/>
      <c r="EA21" s="570"/>
      <c r="EB21" s="570"/>
      <c r="EC21" s="570"/>
      <c r="ED21" s="570"/>
      <c r="EE21" s="570"/>
      <c r="EF21" s="570"/>
      <c r="EG21" s="570"/>
      <c r="EH21" s="570"/>
      <c r="EI21" s="570"/>
      <c r="EJ21" s="570"/>
      <c r="EK21" s="570"/>
      <c r="EL21" s="570"/>
      <c r="EM21" s="570"/>
      <c r="EN21" s="570"/>
      <c r="EO21" s="570"/>
      <c r="EP21" s="570"/>
      <c r="EQ21" s="570"/>
      <c r="ER21" s="570"/>
      <c r="ES21" s="570"/>
      <c r="ET21" s="570"/>
      <c r="EU21" s="570"/>
      <c r="EV21" s="570"/>
      <c r="EW21" s="570"/>
      <c r="EX21" s="570"/>
      <c r="EY21" s="570"/>
      <c r="EZ21" s="570"/>
      <c r="FA21" s="570"/>
      <c r="FB21" s="570"/>
      <c r="FC21" s="570"/>
      <c r="FD21" s="570"/>
      <c r="FE21" s="570"/>
      <c r="FF21" s="570"/>
      <c r="FG21" s="570"/>
      <c r="FH21" s="570"/>
      <c r="FI21" s="570"/>
      <c r="FJ21" s="570"/>
      <c r="FK21" s="570"/>
      <c r="FL21" s="570"/>
      <c r="FM21" s="570"/>
      <c r="FN21" s="570"/>
      <c r="FO21" s="570"/>
      <c r="FP21" s="570"/>
      <c r="FQ21" s="570"/>
      <c r="FR21" s="570"/>
      <c r="FS21" s="570"/>
      <c r="FT21" s="570"/>
      <c r="FU21" s="570"/>
      <c r="FV21" s="570"/>
      <c r="FW21" s="570"/>
      <c r="FX21" s="570"/>
      <c r="FY21" s="570"/>
      <c r="FZ21" s="570"/>
      <c r="GA21" s="570"/>
      <c r="GB21" s="570"/>
      <c r="GC21" s="570"/>
      <c r="GD21" s="570"/>
      <c r="GE21" s="570"/>
      <c r="GF21" s="570"/>
      <c r="GG21" s="570"/>
      <c r="GH21" s="570"/>
      <c r="GI21" s="570"/>
      <c r="GJ21" s="570"/>
      <c r="GK21" s="570"/>
      <c r="GL21" s="570"/>
      <c r="GM21" s="570"/>
      <c r="GN21" s="570"/>
      <c r="GO21" s="570"/>
      <c r="GP21" s="570"/>
      <c r="GQ21" s="570"/>
      <c r="GR21" s="570"/>
      <c r="GS21" s="570"/>
      <c r="GT21" s="570"/>
      <c r="GU21" s="570"/>
      <c r="GV21" s="570"/>
      <c r="GW21" s="570"/>
      <c r="GX21" s="570"/>
      <c r="GY21" s="570"/>
      <c r="GZ21" s="570"/>
      <c r="HA21" s="570"/>
      <c r="HB21" s="570"/>
      <c r="HC21" s="570"/>
      <c r="HD21" s="570"/>
      <c r="HE21" s="570"/>
      <c r="HF21" s="570"/>
      <c r="HG21" s="570"/>
      <c r="HH21" s="570"/>
      <c r="HI21" s="570"/>
      <c r="HJ21" s="570"/>
      <c r="HK21" s="570"/>
      <c r="HL21" s="570"/>
      <c r="HM21" s="570"/>
      <c r="HN21" s="570"/>
      <c r="HO21" s="570"/>
      <c r="HP21" s="570"/>
      <c r="HQ21" s="570"/>
      <c r="HR21" s="570"/>
      <c r="HS21" s="570"/>
      <c r="HT21" s="570"/>
      <c r="HU21" s="570"/>
      <c r="HV21" s="570"/>
      <c r="HW21" s="570"/>
      <c r="HX21" s="570"/>
      <c r="HY21" s="570"/>
      <c r="HZ21" s="570"/>
      <c r="IA21" s="570"/>
      <c r="IB21" s="570"/>
      <c r="IC21" s="570"/>
      <c r="ID21" s="570"/>
      <c r="IE21" s="570"/>
      <c r="IF21" s="570"/>
      <c r="IG21" s="570"/>
      <c r="IH21" s="570"/>
      <c r="II21" s="570"/>
      <c r="IJ21" s="570"/>
      <c r="IK21" s="570"/>
      <c r="IL21" s="570"/>
      <c r="IM21" s="570"/>
      <c r="IN21" s="570"/>
      <c r="IO21" s="570"/>
      <c r="IP21" s="570"/>
      <c r="IQ21" s="570"/>
      <c r="IR21" s="570"/>
      <c r="IS21" s="570"/>
    </row>
    <row r="22" spans="1:253" s="571" customFormat="1">
      <c r="A22" s="441" t="s">
        <v>145</v>
      </c>
      <c r="B22" s="438">
        <f>'Sources and Uses Budget'!$C21</f>
        <v>371090.89</v>
      </c>
      <c r="C22" s="438">
        <f>'Sources and Uses Budget'!$C21</f>
        <v>371090.89</v>
      </c>
      <c r="D22" s="442">
        <f t="shared" si="0"/>
        <v>0</v>
      </c>
      <c r="E22" s="440"/>
      <c r="F22" s="439"/>
      <c r="G22" s="575"/>
      <c r="H22" s="570"/>
      <c r="I22" s="570"/>
      <c r="J22" s="570"/>
      <c r="K22" s="570"/>
      <c r="L22" s="570"/>
      <c r="M22" s="570"/>
      <c r="N22" s="570"/>
      <c r="O22" s="570"/>
      <c r="P22" s="570"/>
      <c r="Q22" s="570"/>
      <c r="R22" s="570"/>
      <c r="S22" s="570"/>
      <c r="T22" s="570"/>
      <c r="U22" s="570"/>
      <c r="V22" s="570"/>
      <c r="W22" s="570"/>
      <c r="X22" s="570"/>
      <c r="Y22" s="570"/>
      <c r="Z22" s="570"/>
      <c r="AA22" s="570"/>
      <c r="AB22" s="570"/>
      <c r="AC22" s="570"/>
      <c r="AD22" s="570"/>
      <c r="AE22" s="570"/>
      <c r="AF22" s="570"/>
      <c r="AG22" s="570"/>
      <c r="AH22" s="570"/>
      <c r="AI22" s="570"/>
      <c r="AJ22" s="570"/>
      <c r="AK22" s="570"/>
      <c r="AL22" s="570"/>
      <c r="AM22" s="570"/>
      <c r="AN22" s="570"/>
      <c r="AO22" s="570"/>
      <c r="AP22" s="570"/>
      <c r="AQ22" s="570"/>
      <c r="AR22" s="570"/>
      <c r="AS22" s="570"/>
      <c r="AT22" s="570"/>
      <c r="AU22" s="570"/>
      <c r="AV22" s="570"/>
      <c r="AW22" s="570"/>
      <c r="AX22" s="570"/>
      <c r="AY22" s="570"/>
      <c r="AZ22" s="570"/>
      <c r="BA22" s="570"/>
      <c r="BB22" s="570"/>
      <c r="BC22" s="570"/>
      <c r="BD22" s="570"/>
      <c r="BE22" s="570"/>
      <c r="BF22" s="570"/>
      <c r="BG22" s="570"/>
      <c r="BH22" s="570"/>
      <c r="BI22" s="570"/>
      <c r="BJ22" s="570"/>
      <c r="BK22" s="570"/>
      <c r="BL22" s="570"/>
      <c r="BM22" s="570"/>
      <c r="BN22" s="570"/>
      <c r="BO22" s="570"/>
      <c r="BP22" s="570"/>
      <c r="BQ22" s="570"/>
      <c r="BR22" s="570"/>
      <c r="BS22" s="570"/>
      <c r="BT22" s="570"/>
      <c r="BU22" s="570"/>
      <c r="BV22" s="570"/>
      <c r="BW22" s="570"/>
      <c r="BX22" s="570"/>
      <c r="BY22" s="570"/>
      <c r="BZ22" s="570"/>
      <c r="CA22" s="570"/>
      <c r="CB22" s="570"/>
      <c r="CC22" s="570"/>
      <c r="CD22" s="570"/>
      <c r="CE22" s="570"/>
      <c r="CF22" s="570"/>
      <c r="CG22" s="570"/>
      <c r="CH22" s="570"/>
      <c r="CI22" s="570"/>
      <c r="CJ22" s="570"/>
      <c r="CK22" s="570"/>
      <c r="CL22" s="570"/>
      <c r="CM22" s="570"/>
      <c r="CN22" s="570"/>
      <c r="CO22" s="570"/>
      <c r="CP22" s="570"/>
      <c r="CQ22" s="570"/>
      <c r="CR22" s="570"/>
      <c r="CS22" s="570"/>
      <c r="CT22" s="570"/>
      <c r="CU22" s="570"/>
      <c r="CV22" s="570"/>
      <c r="CW22" s="570"/>
      <c r="CX22" s="570"/>
      <c r="CY22" s="570"/>
      <c r="CZ22" s="570"/>
      <c r="DA22" s="570"/>
      <c r="DB22" s="570"/>
      <c r="DC22" s="570"/>
      <c r="DD22" s="570"/>
      <c r="DE22" s="570"/>
      <c r="DF22" s="570"/>
      <c r="DG22" s="570"/>
      <c r="DH22" s="570"/>
      <c r="DI22" s="570"/>
      <c r="DJ22" s="570"/>
      <c r="DK22" s="570"/>
      <c r="DL22" s="570"/>
      <c r="DM22" s="570"/>
      <c r="DN22" s="570"/>
      <c r="DO22" s="570"/>
      <c r="DP22" s="570"/>
      <c r="DQ22" s="570"/>
      <c r="DR22" s="570"/>
      <c r="DS22" s="570"/>
      <c r="DT22" s="570"/>
      <c r="DU22" s="570"/>
      <c r="DV22" s="570"/>
      <c r="DW22" s="570"/>
      <c r="DX22" s="570"/>
      <c r="DY22" s="570"/>
      <c r="DZ22" s="570"/>
      <c r="EA22" s="570"/>
      <c r="EB22" s="570"/>
      <c r="EC22" s="570"/>
      <c r="ED22" s="570"/>
      <c r="EE22" s="570"/>
      <c r="EF22" s="570"/>
      <c r="EG22" s="570"/>
      <c r="EH22" s="570"/>
      <c r="EI22" s="570"/>
      <c r="EJ22" s="570"/>
      <c r="EK22" s="570"/>
      <c r="EL22" s="570"/>
      <c r="EM22" s="570"/>
      <c r="EN22" s="570"/>
      <c r="EO22" s="570"/>
      <c r="EP22" s="570"/>
      <c r="EQ22" s="570"/>
      <c r="ER22" s="570"/>
      <c r="ES22" s="570"/>
      <c r="ET22" s="570"/>
      <c r="EU22" s="570"/>
      <c r="EV22" s="570"/>
      <c r="EW22" s="570"/>
      <c r="EX22" s="570"/>
      <c r="EY22" s="570"/>
      <c r="EZ22" s="570"/>
      <c r="FA22" s="570"/>
      <c r="FB22" s="570"/>
      <c r="FC22" s="570"/>
      <c r="FD22" s="570"/>
      <c r="FE22" s="570"/>
      <c r="FF22" s="570"/>
      <c r="FG22" s="570"/>
      <c r="FH22" s="570"/>
      <c r="FI22" s="570"/>
      <c r="FJ22" s="570"/>
      <c r="FK22" s="570"/>
      <c r="FL22" s="570"/>
      <c r="FM22" s="570"/>
      <c r="FN22" s="570"/>
      <c r="FO22" s="570"/>
      <c r="FP22" s="570"/>
      <c r="FQ22" s="570"/>
      <c r="FR22" s="570"/>
      <c r="FS22" s="570"/>
      <c r="FT22" s="570"/>
      <c r="FU22" s="570"/>
      <c r="FV22" s="570"/>
      <c r="FW22" s="570"/>
      <c r="FX22" s="570"/>
      <c r="FY22" s="570"/>
      <c r="FZ22" s="570"/>
      <c r="GA22" s="570"/>
      <c r="GB22" s="570"/>
      <c r="GC22" s="570"/>
      <c r="GD22" s="570"/>
      <c r="GE22" s="570"/>
      <c r="GF22" s="570"/>
      <c r="GG22" s="570"/>
      <c r="GH22" s="570"/>
      <c r="GI22" s="570"/>
      <c r="GJ22" s="570"/>
      <c r="GK22" s="570"/>
      <c r="GL22" s="570"/>
      <c r="GM22" s="570"/>
      <c r="GN22" s="570"/>
      <c r="GO22" s="570"/>
      <c r="GP22" s="570"/>
      <c r="GQ22" s="570"/>
      <c r="GR22" s="570"/>
      <c r="GS22" s="570"/>
      <c r="GT22" s="570"/>
      <c r="GU22" s="570"/>
      <c r="GV22" s="570"/>
      <c r="GW22" s="570"/>
      <c r="GX22" s="570"/>
      <c r="GY22" s="570"/>
      <c r="GZ22" s="570"/>
      <c r="HA22" s="570"/>
      <c r="HB22" s="570"/>
      <c r="HC22" s="570"/>
      <c r="HD22" s="570"/>
      <c r="HE22" s="570"/>
      <c r="HF22" s="570"/>
      <c r="HG22" s="570"/>
      <c r="HH22" s="570"/>
      <c r="HI22" s="570"/>
      <c r="HJ22" s="570"/>
      <c r="HK22" s="570"/>
      <c r="HL22" s="570"/>
      <c r="HM22" s="570"/>
      <c r="HN22" s="570"/>
      <c r="HO22" s="570"/>
      <c r="HP22" s="570"/>
      <c r="HQ22" s="570"/>
      <c r="HR22" s="570"/>
      <c r="HS22" s="570"/>
      <c r="HT22" s="570"/>
      <c r="HU22" s="570"/>
      <c r="HV22" s="570"/>
      <c r="HW22" s="570"/>
      <c r="HX22" s="570"/>
      <c r="HY22" s="570"/>
      <c r="HZ22" s="570"/>
      <c r="IA22" s="570"/>
      <c r="IB22" s="570"/>
      <c r="IC22" s="570"/>
      <c r="ID22" s="570"/>
      <c r="IE22" s="570"/>
      <c r="IF22" s="570"/>
      <c r="IG22" s="570"/>
      <c r="IH22" s="570"/>
      <c r="II22" s="570"/>
      <c r="IJ22" s="570"/>
      <c r="IK22" s="570"/>
      <c r="IL22" s="570"/>
      <c r="IM22" s="570"/>
      <c r="IN22" s="570"/>
      <c r="IO22" s="570"/>
      <c r="IP22" s="570"/>
      <c r="IQ22" s="570"/>
      <c r="IR22" s="570"/>
      <c r="IS22" s="570"/>
    </row>
    <row r="23" spans="1:253" s="571" customFormat="1">
      <c r="A23" s="441" t="s">
        <v>146</v>
      </c>
      <c r="B23" s="438">
        <f>'Sources and Uses Budget'!$C22</f>
        <v>0</v>
      </c>
      <c r="C23" s="438">
        <f>'Sources and Uses Budget'!$C22</f>
        <v>0</v>
      </c>
      <c r="D23" s="442">
        <f t="shared" si="0"/>
        <v>0</v>
      </c>
      <c r="E23" s="440"/>
      <c r="F23" s="439"/>
      <c r="G23" s="575"/>
      <c r="H23" s="570"/>
      <c r="I23" s="570"/>
      <c r="J23" s="570"/>
      <c r="K23" s="570"/>
      <c r="L23" s="570"/>
      <c r="M23" s="570"/>
      <c r="N23" s="570"/>
      <c r="O23" s="570"/>
      <c r="P23" s="570"/>
      <c r="Q23" s="570"/>
      <c r="R23" s="570"/>
      <c r="S23" s="570"/>
      <c r="T23" s="570"/>
      <c r="U23" s="570"/>
      <c r="V23" s="570"/>
      <c r="W23" s="570"/>
      <c r="X23" s="570"/>
      <c r="Y23" s="570"/>
      <c r="Z23" s="570"/>
      <c r="AA23" s="570"/>
      <c r="AB23" s="570"/>
      <c r="AC23" s="570"/>
      <c r="AD23" s="570"/>
      <c r="AE23" s="570"/>
      <c r="AF23" s="570"/>
      <c r="AG23" s="570"/>
      <c r="AH23" s="570"/>
      <c r="AI23" s="570"/>
      <c r="AJ23" s="570"/>
      <c r="AK23" s="570"/>
      <c r="AL23" s="570"/>
      <c r="AM23" s="570"/>
      <c r="AN23" s="570"/>
      <c r="AO23" s="570"/>
      <c r="AP23" s="570"/>
      <c r="AQ23" s="570"/>
      <c r="AR23" s="570"/>
      <c r="AS23" s="570"/>
      <c r="AT23" s="570"/>
      <c r="AU23" s="570"/>
      <c r="AV23" s="570"/>
      <c r="AW23" s="570"/>
      <c r="AX23" s="570"/>
      <c r="AY23" s="570"/>
      <c r="AZ23" s="570"/>
      <c r="BA23" s="570"/>
      <c r="BB23" s="570"/>
      <c r="BC23" s="570"/>
      <c r="BD23" s="570"/>
      <c r="BE23" s="570"/>
      <c r="BF23" s="570"/>
      <c r="BG23" s="570"/>
      <c r="BH23" s="570"/>
      <c r="BI23" s="570"/>
      <c r="BJ23" s="570"/>
      <c r="BK23" s="570"/>
      <c r="BL23" s="570"/>
      <c r="BM23" s="570"/>
      <c r="BN23" s="570"/>
      <c r="BO23" s="570"/>
      <c r="BP23" s="570"/>
      <c r="BQ23" s="570"/>
      <c r="BR23" s="570"/>
      <c r="BS23" s="570"/>
      <c r="BT23" s="570"/>
      <c r="BU23" s="570"/>
      <c r="BV23" s="570"/>
      <c r="BW23" s="570"/>
      <c r="BX23" s="570"/>
      <c r="BY23" s="570"/>
      <c r="BZ23" s="570"/>
      <c r="CA23" s="570"/>
      <c r="CB23" s="570"/>
      <c r="CC23" s="570"/>
      <c r="CD23" s="570"/>
      <c r="CE23" s="570"/>
      <c r="CF23" s="570"/>
      <c r="CG23" s="570"/>
      <c r="CH23" s="570"/>
      <c r="CI23" s="570"/>
      <c r="CJ23" s="570"/>
      <c r="CK23" s="570"/>
      <c r="CL23" s="570"/>
      <c r="CM23" s="570"/>
      <c r="CN23" s="570"/>
      <c r="CO23" s="570"/>
      <c r="CP23" s="570"/>
      <c r="CQ23" s="570"/>
      <c r="CR23" s="570"/>
      <c r="CS23" s="570"/>
      <c r="CT23" s="570"/>
      <c r="CU23" s="570"/>
      <c r="CV23" s="570"/>
      <c r="CW23" s="570"/>
      <c r="CX23" s="570"/>
      <c r="CY23" s="570"/>
      <c r="CZ23" s="570"/>
      <c r="DA23" s="570"/>
      <c r="DB23" s="570"/>
      <c r="DC23" s="570"/>
      <c r="DD23" s="570"/>
      <c r="DE23" s="570"/>
      <c r="DF23" s="570"/>
      <c r="DG23" s="570"/>
      <c r="DH23" s="570"/>
      <c r="DI23" s="570"/>
      <c r="DJ23" s="570"/>
      <c r="DK23" s="570"/>
      <c r="DL23" s="570"/>
      <c r="DM23" s="570"/>
      <c r="DN23" s="570"/>
      <c r="DO23" s="570"/>
      <c r="DP23" s="570"/>
      <c r="DQ23" s="570"/>
      <c r="DR23" s="570"/>
      <c r="DS23" s="570"/>
      <c r="DT23" s="570"/>
      <c r="DU23" s="570"/>
      <c r="DV23" s="570"/>
      <c r="DW23" s="570"/>
      <c r="DX23" s="570"/>
      <c r="DY23" s="570"/>
      <c r="DZ23" s="570"/>
      <c r="EA23" s="570"/>
      <c r="EB23" s="570"/>
      <c r="EC23" s="570"/>
      <c r="ED23" s="570"/>
      <c r="EE23" s="570"/>
      <c r="EF23" s="570"/>
      <c r="EG23" s="570"/>
      <c r="EH23" s="570"/>
      <c r="EI23" s="570"/>
      <c r="EJ23" s="570"/>
      <c r="EK23" s="570"/>
      <c r="EL23" s="570"/>
      <c r="EM23" s="570"/>
      <c r="EN23" s="570"/>
      <c r="EO23" s="570"/>
      <c r="EP23" s="570"/>
      <c r="EQ23" s="570"/>
      <c r="ER23" s="570"/>
      <c r="ES23" s="570"/>
      <c r="ET23" s="570"/>
      <c r="EU23" s="570"/>
      <c r="EV23" s="570"/>
      <c r="EW23" s="570"/>
      <c r="EX23" s="570"/>
      <c r="EY23" s="570"/>
      <c r="EZ23" s="570"/>
      <c r="FA23" s="570"/>
      <c r="FB23" s="570"/>
      <c r="FC23" s="570"/>
      <c r="FD23" s="570"/>
      <c r="FE23" s="570"/>
      <c r="FF23" s="570"/>
      <c r="FG23" s="570"/>
      <c r="FH23" s="570"/>
      <c r="FI23" s="570"/>
      <c r="FJ23" s="570"/>
      <c r="FK23" s="570"/>
      <c r="FL23" s="570"/>
      <c r="FM23" s="570"/>
      <c r="FN23" s="570"/>
      <c r="FO23" s="570"/>
      <c r="FP23" s="570"/>
      <c r="FQ23" s="570"/>
      <c r="FR23" s="570"/>
      <c r="FS23" s="570"/>
      <c r="FT23" s="570"/>
      <c r="FU23" s="570"/>
      <c r="FV23" s="570"/>
      <c r="FW23" s="570"/>
      <c r="FX23" s="570"/>
      <c r="FY23" s="570"/>
      <c r="FZ23" s="570"/>
      <c r="GA23" s="570"/>
      <c r="GB23" s="570"/>
      <c r="GC23" s="570"/>
      <c r="GD23" s="570"/>
      <c r="GE23" s="570"/>
      <c r="GF23" s="570"/>
      <c r="GG23" s="570"/>
      <c r="GH23" s="570"/>
      <c r="GI23" s="570"/>
      <c r="GJ23" s="570"/>
      <c r="GK23" s="570"/>
      <c r="GL23" s="570"/>
      <c r="GM23" s="570"/>
      <c r="GN23" s="570"/>
      <c r="GO23" s="570"/>
      <c r="GP23" s="570"/>
      <c r="GQ23" s="570"/>
      <c r="GR23" s="570"/>
      <c r="GS23" s="570"/>
      <c r="GT23" s="570"/>
      <c r="GU23" s="570"/>
      <c r="GV23" s="570"/>
      <c r="GW23" s="570"/>
      <c r="GX23" s="570"/>
      <c r="GY23" s="570"/>
      <c r="GZ23" s="570"/>
      <c r="HA23" s="570"/>
      <c r="HB23" s="570"/>
      <c r="HC23" s="570"/>
      <c r="HD23" s="570"/>
      <c r="HE23" s="570"/>
      <c r="HF23" s="570"/>
      <c r="HG23" s="570"/>
      <c r="HH23" s="570"/>
      <c r="HI23" s="570"/>
      <c r="HJ23" s="570"/>
      <c r="HK23" s="570"/>
      <c r="HL23" s="570"/>
      <c r="HM23" s="570"/>
      <c r="HN23" s="570"/>
      <c r="HO23" s="570"/>
      <c r="HP23" s="570"/>
      <c r="HQ23" s="570"/>
      <c r="HR23" s="570"/>
      <c r="HS23" s="570"/>
      <c r="HT23" s="570"/>
      <c r="HU23" s="570"/>
      <c r="HV23" s="570"/>
      <c r="HW23" s="570"/>
      <c r="HX23" s="570"/>
      <c r="HY23" s="570"/>
      <c r="HZ23" s="570"/>
      <c r="IA23" s="570"/>
      <c r="IB23" s="570"/>
      <c r="IC23" s="570"/>
      <c r="ID23" s="570"/>
      <c r="IE23" s="570"/>
      <c r="IF23" s="570"/>
      <c r="IG23" s="570"/>
      <c r="IH23" s="570"/>
      <c r="II23" s="570"/>
      <c r="IJ23" s="570"/>
      <c r="IK23" s="570"/>
      <c r="IL23" s="570"/>
      <c r="IM23" s="570"/>
      <c r="IN23" s="570"/>
      <c r="IO23" s="570"/>
      <c r="IP23" s="570"/>
      <c r="IQ23" s="570"/>
      <c r="IR23" s="570"/>
      <c r="IS23" s="570"/>
    </row>
    <row r="24" spans="1:253" s="571" customFormat="1">
      <c r="A24" s="441" t="s">
        <v>147</v>
      </c>
      <c r="B24" s="438">
        <f>'Sources and Uses Budget'!$C23</f>
        <v>80155.63</v>
      </c>
      <c r="C24" s="438">
        <f>'Sources and Uses Budget'!$C23</f>
        <v>80155.63</v>
      </c>
      <c r="D24" s="442">
        <f t="shared" si="0"/>
        <v>0</v>
      </c>
      <c r="E24" s="440"/>
      <c r="F24" s="439"/>
      <c r="G24" s="575"/>
      <c r="H24" s="570"/>
      <c r="I24" s="570"/>
      <c r="J24" s="570"/>
      <c r="K24" s="570"/>
      <c r="L24" s="570"/>
      <c r="M24" s="570"/>
      <c r="N24" s="570"/>
      <c r="O24" s="570"/>
      <c r="P24" s="570"/>
      <c r="Q24" s="570"/>
      <c r="R24" s="570"/>
      <c r="S24" s="570"/>
      <c r="T24" s="570"/>
      <c r="U24" s="570"/>
      <c r="V24" s="570"/>
      <c r="W24" s="570"/>
      <c r="X24" s="570"/>
      <c r="Y24" s="570"/>
      <c r="Z24" s="570"/>
      <c r="AA24" s="570"/>
      <c r="AB24" s="570"/>
      <c r="AC24" s="570"/>
      <c r="AD24" s="570"/>
      <c r="AE24" s="570"/>
      <c r="AF24" s="570"/>
      <c r="AG24" s="570"/>
      <c r="AH24" s="570"/>
      <c r="AI24" s="570"/>
      <c r="AJ24" s="570"/>
      <c r="AK24" s="570"/>
      <c r="AL24" s="570"/>
      <c r="AM24" s="570"/>
      <c r="AN24" s="570"/>
      <c r="AO24" s="570"/>
      <c r="AP24" s="570"/>
      <c r="AQ24" s="570"/>
      <c r="AR24" s="570"/>
      <c r="AS24" s="570"/>
      <c r="AT24" s="570"/>
      <c r="AU24" s="570"/>
      <c r="AV24" s="570"/>
      <c r="AW24" s="570"/>
      <c r="AX24" s="570"/>
      <c r="AY24" s="570"/>
      <c r="AZ24" s="570"/>
      <c r="BA24" s="570"/>
      <c r="BB24" s="570"/>
      <c r="BC24" s="570"/>
      <c r="BD24" s="570"/>
      <c r="BE24" s="570"/>
      <c r="BF24" s="570"/>
      <c r="BG24" s="570"/>
      <c r="BH24" s="570"/>
      <c r="BI24" s="570"/>
      <c r="BJ24" s="570"/>
      <c r="BK24" s="570"/>
      <c r="BL24" s="570"/>
      <c r="BM24" s="570"/>
      <c r="BN24" s="570"/>
      <c r="BO24" s="570"/>
      <c r="BP24" s="570"/>
      <c r="BQ24" s="570"/>
      <c r="BR24" s="570"/>
      <c r="BS24" s="570"/>
      <c r="BT24" s="570"/>
      <c r="BU24" s="570"/>
      <c r="BV24" s="570"/>
      <c r="BW24" s="570"/>
      <c r="BX24" s="570"/>
      <c r="BY24" s="570"/>
      <c r="BZ24" s="570"/>
      <c r="CA24" s="570"/>
      <c r="CB24" s="570"/>
      <c r="CC24" s="570"/>
      <c r="CD24" s="570"/>
      <c r="CE24" s="570"/>
      <c r="CF24" s="570"/>
      <c r="CG24" s="570"/>
      <c r="CH24" s="570"/>
      <c r="CI24" s="570"/>
      <c r="CJ24" s="570"/>
      <c r="CK24" s="570"/>
      <c r="CL24" s="570"/>
      <c r="CM24" s="570"/>
      <c r="CN24" s="570"/>
      <c r="CO24" s="570"/>
      <c r="CP24" s="570"/>
      <c r="CQ24" s="570"/>
      <c r="CR24" s="570"/>
      <c r="CS24" s="570"/>
      <c r="CT24" s="570"/>
      <c r="CU24" s="570"/>
      <c r="CV24" s="570"/>
      <c r="CW24" s="570"/>
      <c r="CX24" s="570"/>
      <c r="CY24" s="570"/>
      <c r="CZ24" s="570"/>
      <c r="DA24" s="570"/>
      <c r="DB24" s="570"/>
      <c r="DC24" s="570"/>
      <c r="DD24" s="570"/>
      <c r="DE24" s="570"/>
      <c r="DF24" s="570"/>
      <c r="DG24" s="570"/>
      <c r="DH24" s="570"/>
      <c r="DI24" s="570"/>
      <c r="DJ24" s="570"/>
      <c r="DK24" s="570"/>
      <c r="DL24" s="570"/>
      <c r="DM24" s="570"/>
      <c r="DN24" s="570"/>
      <c r="DO24" s="570"/>
      <c r="DP24" s="570"/>
      <c r="DQ24" s="570"/>
      <c r="DR24" s="570"/>
      <c r="DS24" s="570"/>
      <c r="DT24" s="570"/>
      <c r="DU24" s="570"/>
      <c r="DV24" s="570"/>
      <c r="DW24" s="570"/>
      <c r="DX24" s="570"/>
      <c r="DY24" s="570"/>
      <c r="DZ24" s="570"/>
      <c r="EA24" s="570"/>
      <c r="EB24" s="570"/>
      <c r="EC24" s="570"/>
      <c r="ED24" s="570"/>
      <c r="EE24" s="570"/>
      <c r="EF24" s="570"/>
      <c r="EG24" s="570"/>
      <c r="EH24" s="570"/>
      <c r="EI24" s="570"/>
      <c r="EJ24" s="570"/>
      <c r="EK24" s="570"/>
      <c r="EL24" s="570"/>
      <c r="EM24" s="570"/>
      <c r="EN24" s="570"/>
      <c r="EO24" s="570"/>
      <c r="EP24" s="570"/>
      <c r="EQ24" s="570"/>
      <c r="ER24" s="570"/>
      <c r="ES24" s="570"/>
      <c r="ET24" s="570"/>
      <c r="EU24" s="570"/>
      <c r="EV24" s="570"/>
      <c r="EW24" s="570"/>
      <c r="EX24" s="570"/>
      <c r="EY24" s="570"/>
      <c r="EZ24" s="570"/>
      <c r="FA24" s="570"/>
      <c r="FB24" s="570"/>
      <c r="FC24" s="570"/>
      <c r="FD24" s="570"/>
      <c r="FE24" s="570"/>
      <c r="FF24" s="570"/>
      <c r="FG24" s="570"/>
      <c r="FH24" s="570"/>
      <c r="FI24" s="570"/>
      <c r="FJ24" s="570"/>
      <c r="FK24" s="570"/>
      <c r="FL24" s="570"/>
      <c r="FM24" s="570"/>
      <c r="FN24" s="570"/>
      <c r="FO24" s="570"/>
      <c r="FP24" s="570"/>
      <c r="FQ24" s="570"/>
      <c r="FR24" s="570"/>
      <c r="FS24" s="570"/>
      <c r="FT24" s="570"/>
      <c r="FU24" s="570"/>
      <c r="FV24" s="570"/>
      <c r="FW24" s="570"/>
      <c r="FX24" s="570"/>
      <c r="FY24" s="570"/>
      <c r="FZ24" s="570"/>
      <c r="GA24" s="570"/>
      <c r="GB24" s="570"/>
      <c r="GC24" s="570"/>
      <c r="GD24" s="570"/>
      <c r="GE24" s="570"/>
      <c r="GF24" s="570"/>
      <c r="GG24" s="570"/>
      <c r="GH24" s="570"/>
      <c r="GI24" s="570"/>
      <c r="GJ24" s="570"/>
      <c r="GK24" s="570"/>
      <c r="GL24" s="570"/>
      <c r="GM24" s="570"/>
      <c r="GN24" s="570"/>
      <c r="GO24" s="570"/>
      <c r="GP24" s="570"/>
      <c r="GQ24" s="570"/>
      <c r="GR24" s="570"/>
      <c r="GS24" s="570"/>
      <c r="GT24" s="570"/>
      <c r="GU24" s="570"/>
      <c r="GV24" s="570"/>
      <c r="GW24" s="570"/>
      <c r="GX24" s="570"/>
      <c r="GY24" s="570"/>
      <c r="GZ24" s="570"/>
      <c r="HA24" s="570"/>
      <c r="HB24" s="570"/>
      <c r="HC24" s="570"/>
      <c r="HD24" s="570"/>
      <c r="HE24" s="570"/>
      <c r="HF24" s="570"/>
      <c r="HG24" s="570"/>
      <c r="HH24" s="570"/>
      <c r="HI24" s="570"/>
      <c r="HJ24" s="570"/>
      <c r="HK24" s="570"/>
      <c r="HL24" s="570"/>
      <c r="HM24" s="570"/>
      <c r="HN24" s="570"/>
      <c r="HO24" s="570"/>
      <c r="HP24" s="570"/>
      <c r="HQ24" s="570"/>
      <c r="HR24" s="570"/>
      <c r="HS24" s="570"/>
      <c r="HT24" s="570"/>
      <c r="HU24" s="570"/>
      <c r="HV24" s="570"/>
      <c r="HW24" s="570"/>
      <c r="HX24" s="570"/>
      <c r="HY24" s="570"/>
      <c r="HZ24" s="570"/>
      <c r="IA24" s="570"/>
      <c r="IB24" s="570"/>
      <c r="IC24" s="570"/>
      <c r="ID24" s="570"/>
      <c r="IE24" s="570"/>
      <c r="IF24" s="570"/>
      <c r="IG24" s="570"/>
      <c r="IH24" s="570"/>
      <c r="II24" s="570"/>
      <c r="IJ24" s="570"/>
      <c r="IK24" s="570"/>
      <c r="IL24" s="570"/>
      <c r="IM24" s="570"/>
      <c r="IN24" s="570"/>
      <c r="IO24" s="570"/>
      <c r="IP24" s="570"/>
      <c r="IQ24" s="570"/>
      <c r="IR24" s="570"/>
      <c r="IS24" s="570"/>
    </row>
    <row r="25" spans="1:253" s="571" customFormat="1">
      <c r="A25" s="444" t="s">
        <v>37</v>
      </c>
      <c r="B25" s="438">
        <f>'Sources and Uses Budget'!$C24</f>
        <v>228600</v>
      </c>
      <c r="C25" s="438">
        <f>'Sources and Uses Budget'!$C24</f>
        <v>228600</v>
      </c>
      <c r="D25" s="442">
        <f t="shared" si="0"/>
        <v>0</v>
      </c>
      <c r="E25" s="440"/>
      <c r="F25" s="439"/>
      <c r="G25" s="575"/>
      <c r="H25" s="570"/>
      <c r="I25" s="570"/>
      <c r="J25" s="570"/>
      <c r="K25" s="570"/>
      <c r="L25" s="570"/>
      <c r="M25" s="570"/>
      <c r="N25" s="570"/>
      <c r="O25" s="570"/>
      <c r="P25" s="570"/>
      <c r="Q25" s="570"/>
      <c r="R25" s="570"/>
      <c r="S25" s="570"/>
      <c r="T25" s="570"/>
      <c r="U25" s="570"/>
      <c r="V25" s="570"/>
      <c r="W25" s="570"/>
      <c r="X25" s="570"/>
      <c r="Y25" s="570"/>
      <c r="Z25" s="570"/>
      <c r="AA25" s="570"/>
      <c r="AB25" s="570"/>
      <c r="AC25" s="570"/>
      <c r="AD25" s="570"/>
      <c r="AE25" s="570"/>
      <c r="AF25" s="570"/>
      <c r="AG25" s="570"/>
      <c r="AH25" s="570"/>
      <c r="AI25" s="570"/>
      <c r="AJ25" s="570"/>
      <c r="AK25" s="570"/>
      <c r="AL25" s="570"/>
      <c r="AM25" s="570"/>
      <c r="AN25" s="570"/>
      <c r="AO25" s="570"/>
      <c r="AP25" s="570"/>
      <c r="AQ25" s="570"/>
      <c r="AR25" s="570"/>
      <c r="AS25" s="570"/>
      <c r="AT25" s="570"/>
      <c r="AU25" s="570"/>
      <c r="AV25" s="570"/>
      <c r="AW25" s="570"/>
      <c r="AX25" s="570"/>
      <c r="AY25" s="570"/>
      <c r="AZ25" s="570"/>
      <c r="BA25" s="570"/>
      <c r="BB25" s="570"/>
      <c r="BC25" s="570"/>
      <c r="BD25" s="570"/>
      <c r="BE25" s="570"/>
      <c r="BF25" s="570"/>
      <c r="BG25" s="570"/>
      <c r="BH25" s="570"/>
      <c r="BI25" s="570"/>
      <c r="BJ25" s="570"/>
      <c r="BK25" s="570"/>
      <c r="BL25" s="570"/>
      <c r="BM25" s="570"/>
      <c r="BN25" s="570"/>
      <c r="BO25" s="570"/>
      <c r="BP25" s="570"/>
      <c r="BQ25" s="570"/>
      <c r="BR25" s="570"/>
      <c r="BS25" s="570"/>
      <c r="BT25" s="570"/>
      <c r="BU25" s="570"/>
      <c r="BV25" s="570"/>
      <c r="BW25" s="570"/>
      <c r="BX25" s="570"/>
      <c r="BY25" s="570"/>
      <c r="BZ25" s="570"/>
      <c r="CA25" s="570"/>
      <c r="CB25" s="570"/>
      <c r="CC25" s="570"/>
      <c r="CD25" s="570"/>
      <c r="CE25" s="570"/>
      <c r="CF25" s="570"/>
      <c r="CG25" s="570"/>
      <c r="CH25" s="570"/>
      <c r="CI25" s="570"/>
      <c r="CJ25" s="570"/>
      <c r="CK25" s="570"/>
      <c r="CL25" s="570"/>
      <c r="CM25" s="570"/>
      <c r="CN25" s="570"/>
      <c r="CO25" s="570"/>
      <c r="CP25" s="570"/>
      <c r="CQ25" s="570"/>
      <c r="CR25" s="570"/>
      <c r="CS25" s="570"/>
      <c r="CT25" s="570"/>
      <c r="CU25" s="570"/>
      <c r="CV25" s="570"/>
      <c r="CW25" s="570"/>
      <c r="CX25" s="570"/>
      <c r="CY25" s="570"/>
      <c r="CZ25" s="570"/>
      <c r="DA25" s="570"/>
      <c r="DB25" s="570"/>
      <c r="DC25" s="570"/>
      <c r="DD25" s="570"/>
      <c r="DE25" s="570"/>
      <c r="DF25" s="570"/>
      <c r="DG25" s="570"/>
      <c r="DH25" s="570"/>
      <c r="DI25" s="570"/>
      <c r="DJ25" s="570"/>
      <c r="DK25" s="570"/>
      <c r="DL25" s="570"/>
      <c r="DM25" s="570"/>
      <c r="DN25" s="570"/>
      <c r="DO25" s="570"/>
      <c r="DP25" s="570"/>
      <c r="DQ25" s="570"/>
      <c r="DR25" s="570"/>
      <c r="DS25" s="570"/>
      <c r="DT25" s="570"/>
      <c r="DU25" s="570"/>
      <c r="DV25" s="570"/>
      <c r="DW25" s="570"/>
      <c r="DX25" s="570"/>
      <c r="DY25" s="570"/>
      <c r="DZ25" s="570"/>
      <c r="EA25" s="570"/>
      <c r="EB25" s="570"/>
      <c r="EC25" s="570"/>
      <c r="ED25" s="570"/>
      <c r="EE25" s="570"/>
      <c r="EF25" s="570"/>
      <c r="EG25" s="570"/>
      <c r="EH25" s="570"/>
      <c r="EI25" s="570"/>
      <c r="EJ25" s="570"/>
      <c r="EK25" s="570"/>
      <c r="EL25" s="570"/>
      <c r="EM25" s="570"/>
      <c r="EN25" s="570"/>
      <c r="EO25" s="570"/>
      <c r="EP25" s="570"/>
      <c r="EQ25" s="570"/>
      <c r="ER25" s="570"/>
      <c r="ES25" s="570"/>
      <c r="ET25" s="570"/>
      <c r="EU25" s="570"/>
      <c r="EV25" s="570"/>
      <c r="EW25" s="570"/>
      <c r="EX25" s="570"/>
      <c r="EY25" s="570"/>
      <c r="EZ25" s="570"/>
      <c r="FA25" s="570"/>
      <c r="FB25" s="570"/>
      <c r="FC25" s="570"/>
      <c r="FD25" s="570"/>
      <c r="FE25" s="570"/>
      <c r="FF25" s="570"/>
      <c r="FG25" s="570"/>
      <c r="FH25" s="570"/>
      <c r="FI25" s="570"/>
      <c r="FJ25" s="570"/>
      <c r="FK25" s="570"/>
      <c r="FL25" s="570"/>
      <c r="FM25" s="570"/>
      <c r="FN25" s="570"/>
      <c r="FO25" s="570"/>
      <c r="FP25" s="570"/>
      <c r="FQ25" s="570"/>
      <c r="FR25" s="570"/>
      <c r="FS25" s="570"/>
      <c r="FT25" s="570"/>
      <c r="FU25" s="570"/>
      <c r="FV25" s="570"/>
      <c r="FW25" s="570"/>
      <c r="FX25" s="570"/>
      <c r="FY25" s="570"/>
      <c r="FZ25" s="570"/>
      <c r="GA25" s="570"/>
      <c r="GB25" s="570"/>
      <c r="GC25" s="570"/>
      <c r="GD25" s="570"/>
      <c r="GE25" s="570"/>
      <c r="GF25" s="570"/>
      <c r="GG25" s="570"/>
      <c r="GH25" s="570"/>
      <c r="GI25" s="570"/>
      <c r="GJ25" s="570"/>
      <c r="GK25" s="570"/>
      <c r="GL25" s="570"/>
      <c r="GM25" s="570"/>
      <c r="GN25" s="570"/>
      <c r="GO25" s="570"/>
      <c r="GP25" s="570"/>
      <c r="GQ25" s="570"/>
      <c r="GR25" s="570"/>
      <c r="GS25" s="570"/>
      <c r="GT25" s="570"/>
      <c r="GU25" s="570"/>
      <c r="GV25" s="570"/>
      <c r="GW25" s="570"/>
      <c r="GX25" s="570"/>
      <c r="GY25" s="570"/>
      <c r="GZ25" s="570"/>
      <c r="HA25" s="570"/>
      <c r="HB25" s="570"/>
      <c r="HC25" s="570"/>
      <c r="HD25" s="570"/>
      <c r="HE25" s="570"/>
      <c r="HF25" s="570"/>
      <c r="HG25" s="570"/>
      <c r="HH25" s="570"/>
      <c r="HI25" s="570"/>
      <c r="HJ25" s="570"/>
      <c r="HK25" s="570"/>
      <c r="HL25" s="570"/>
      <c r="HM25" s="570"/>
      <c r="HN25" s="570"/>
      <c r="HO25" s="570"/>
      <c r="HP25" s="570"/>
      <c r="HQ25" s="570"/>
      <c r="HR25" s="570"/>
      <c r="HS25" s="570"/>
      <c r="HT25" s="570"/>
      <c r="HU25" s="570"/>
      <c r="HV25" s="570"/>
      <c r="HW25" s="570"/>
      <c r="HX25" s="570"/>
      <c r="HY25" s="570"/>
      <c r="HZ25" s="570"/>
      <c r="IA25" s="570"/>
      <c r="IB25" s="570"/>
      <c r="IC25" s="570"/>
      <c r="ID25" s="570"/>
      <c r="IE25" s="570"/>
      <c r="IF25" s="570"/>
      <c r="IG25" s="570"/>
      <c r="IH25" s="570"/>
      <c r="II25" s="570"/>
      <c r="IJ25" s="570"/>
      <c r="IK25" s="570"/>
      <c r="IL25" s="570"/>
      <c r="IM25" s="570"/>
      <c r="IN25" s="570"/>
      <c r="IO25" s="570"/>
      <c r="IP25" s="570"/>
      <c r="IQ25" s="570"/>
      <c r="IR25" s="570"/>
      <c r="IS25" s="570"/>
    </row>
    <row r="26" spans="1:253" s="571" customFormat="1">
      <c r="A26" s="443" t="s">
        <v>140</v>
      </c>
      <c r="B26" s="442">
        <f>SUM(B18:B25)</f>
        <v>8095718.4500000002</v>
      </c>
      <c r="C26" s="442">
        <f>SUM(C18:C25)</f>
        <v>8095718.4500000002</v>
      </c>
      <c r="D26" s="442">
        <f t="shared" si="0"/>
        <v>0</v>
      </c>
      <c r="E26" s="440"/>
      <c r="F26" s="439"/>
      <c r="G26" s="575"/>
      <c r="H26" s="570"/>
      <c r="I26" s="570"/>
      <c r="J26" s="570"/>
      <c r="K26" s="570"/>
      <c r="L26" s="570"/>
      <c r="M26" s="570"/>
      <c r="N26" s="570"/>
      <c r="O26" s="570"/>
      <c r="P26" s="570"/>
      <c r="Q26" s="570"/>
      <c r="R26" s="570"/>
      <c r="S26" s="570"/>
      <c r="T26" s="570"/>
      <c r="U26" s="570"/>
      <c r="V26" s="570"/>
      <c r="W26" s="570"/>
      <c r="X26" s="570"/>
      <c r="Y26" s="570"/>
      <c r="Z26" s="570"/>
      <c r="AA26" s="570"/>
      <c r="AB26" s="570"/>
      <c r="AC26" s="570"/>
      <c r="AD26" s="570"/>
      <c r="AE26" s="570"/>
      <c r="AF26" s="570"/>
      <c r="AG26" s="570"/>
      <c r="AH26" s="570"/>
      <c r="AI26" s="570"/>
      <c r="AJ26" s="570"/>
      <c r="AK26" s="570"/>
      <c r="AL26" s="570"/>
      <c r="AM26" s="570"/>
      <c r="AN26" s="570"/>
      <c r="AO26" s="570"/>
      <c r="AP26" s="570"/>
      <c r="AQ26" s="570"/>
      <c r="AR26" s="570"/>
      <c r="AS26" s="570"/>
      <c r="AT26" s="570"/>
      <c r="AU26" s="570"/>
      <c r="AV26" s="570"/>
      <c r="AW26" s="570"/>
      <c r="AX26" s="570"/>
      <c r="AY26" s="570"/>
      <c r="AZ26" s="570"/>
      <c r="BA26" s="570"/>
      <c r="BB26" s="570"/>
      <c r="BC26" s="570"/>
      <c r="BD26" s="570"/>
      <c r="BE26" s="570"/>
      <c r="BF26" s="570"/>
      <c r="BG26" s="570"/>
      <c r="BH26" s="570"/>
      <c r="BI26" s="570"/>
      <c r="BJ26" s="570"/>
      <c r="BK26" s="570"/>
      <c r="BL26" s="570"/>
      <c r="BM26" s="570"/>
      <c r="BN26" s="570"/>
      <c r="BO26" s="570"/>
      <c r="BP26" s="570"/>
      <c r="BQ26" s="570"/>
      <c r="BR26" s="570"/>
      <c r="BS26" s="570"/>
      <c r="BT26" s="570"/>
      <c r="BU26" s="570"/>
      <c r="BV26" s="570"/>
      <c r="BW26" s="570"/>
      <c r="BX26" s="570"/>
      <c r="BY26" s="570"/>
      <c r="BZ26" s="570"/>
      <c r="CA26" s="570"/>
      <c r="CB26" s="570"/>
      <c r="CC26" s="570"/>
      <c r="CD26" s="570"/>
      <c r="CE26" s="570"/>
      <c r="CF26" s="570"/>
      <c r="CG26" s="570"/>
      <c r="CH26" s="570"/>
      <c r="CI26" s="570"/>
      <c r="CJ26" s="570"/>
      <c r="CK26" s="570"/>
      <c r="CL26" s="570"/>
      <c r="CM26" s="570"/>
      <c r="CN26" s="570"/>
      <c r="CO26" s="570"/>
      <c r="CP26" s="570"/>
      <c r="CQ26" s="570"/>
      <c r="CR26" s="570"/>
      <c r="CS26" s="570"/>
      <c r="CT26" s="570"/>
      <c r="CU26" s="570"/>
      <c r="CV26" s="570"/>
      <c r="CW26" s="570"/>
      <c r="CX26" s="570"/>
      <c r="CY26" s="570"/>
      <c r="CZ26" s="570"/>
      <c r="DA26" s="570"/>
      <c r="DB26" s="570"/>
      <c r="DC26" s="570"/>
      <c r="DD26" s="570"/>
      <c r="DE26" s="570"/>
      <c r="DF26" s="570"/>
      <c r="DG26" s="570"/>
      <c r="DH26" s="570"/>
      <c r="DI26" s="570"/>
      <c r="DJ26" s="570"/>
      <c r="DK26" s="570"/>
      <c r="DL26" s="570"/>
      <c r="DM26" s="570"/>
      <c r="DN26" s="570"/>
      <c r="DO26" s="570"/>
      <c r="DP26" s="570"/>
      <c r="DQ26" s="570"/>
      <c r="DR26" s="570"/>
      <c r="DS26" s="570"/>
      <c r="DT26" s="570"/>
      <c r="DU26" s="570"/>
      <c r="DV26" s="570"/>
      <c r="DW26" s="570"/>
      <c r="DX26" s="570"/>
      <c r="DY26" s="570"/>
      <c r="DZ26" s="570"/>
      <c r="EA26" s="570"/>
      <c r="EB26" s="570"/>
      <c r="EC26" s="570"/>
      <c r="ED26" s="570"/>
      <c r="EE26" s="570"/>
      <c r="EF26" s="570"/>
      <c r="EG26" s="570"/>
      <c r="EH26" s="570"/>
      <c r="EI26" s="570"/>
      <c r="EJ26" s="570"/>
      <c r="EK26" s="570"/>
      <c r="EL26" s="570"/>
      <c r="EM26" s="570"/>
      <c r="EN26" s="570"/>
      <c r="EO26" s="570"/>
      <c r="EP26" s="570"/>
      <c r="EQ26" s="570"/>
      <c r="ER26" s="570"/>
      <c r="ES26" s="570"/>
      <c r="ET26" s="570"/>
      <c r="EU26" s="570"/>
      <c r="EV26" s="570"/>
      <c r="EW26" s="570"/>
      <c r="EX26" s="570"/>
      <c r="EY26" s="570"/>
      <c r="EZ26" s="570"/>
      <c r="FA26" s="570"/>
      <c r="FB26" s="570"/>
      <c r="FC26" s="570"/>
      <c r="FD26" s="570"/>
      <c r="FE26" s="570"/>
      <c r="FF26" s="570"/>
      <c r="FG26" s="570"/>
      <c r="FH26" s="570"/>
      <c r="FI26" s="570"/>
      <c r="FJ26" s="570"/>
      <c r="FK26" s="570"/>
      <c r="FL26" s="570"/>
      <c r="FM26" s="570"/>
      <c r="FN26" s="570"/>
      <c r="FO26" s="570"/>
      <c r="FP26" s="570"/>
      <c r="FQ26" s="570"/>
      <c r="FR26" s="570"/>
      <c r="FS26" s="570"/>
      <c r="FT26" s="570"/>
      <c r="FU26" s="570"/>
      <c r="FV26" s="570"/>
      <c r="FW26" s="570"/>
      <c r="FX26" s="570"/>
      <c r="FY26" s="570"/>
      <c r="FZ26" s="570"/>
      <c r="GA26" s="570"/>
      <c r="GB26" s="570"/>
      <c r="GC26" s="570"/>
      <c r="GD26" s="570"/>
      <c r="GE26" s="570"/>
      <c r="GF26" s="570"/>
      <c r="GG26" s="570"/>
      <c r="GH26" s="570"/>
      <c r="GI26" s="570"/>
      <c r="GJ26" s="570"/>
      <c r="GK26" s="570"/>
      <c r="GL26" s="570"/>
      <c r="GM26" s="570"/>
      <c r="GN26" s="570"/>
      <c r="GO26" s="570"/>
      <c r="GP26" s="570"/>
      <c r="GQ26" s="570"/>
      <c r="GR26" s="570"/>
      <c r="GS26" s="570"/>
      <c r="GT26" s="570"/>
      <c r="GU26" s="570"/>
      <c r="GV26" s="570"/>
      <c r="GW26" s="570"/>
      <c r="GX26" s="570"/>
      <c r="GY26" s="570"/>
      <c r="GZ26" s="570"/>
      <c r="HA26" s="570"/>
      <c r="HB26" s="570"/>
      <c r="HC26" s="570"/>
      <c r="HD26" s="570"/>
      <c r="HE26" s="570"/>
      <c r="HF26" s="570"/>
      <c r="HG26" s="570"/>
      <c r="HH26" s="570"/>
      <c r="HI26" s="570"/>
      <c r="HJ26" s="570"/>
      <c r="HK26" s="570"/>
      <c r="HL26" s="570"/>
      <c r="HM26" s="570"/>
      <c r="HN26" s="570"/>
      <c r="HO26" s="570"/>
      <c r="HP26" s="570"/>
      <c r="HQ26" s="570"/>
      <c r="HR26" s="570"/>
      <c r="HS26" s="570"/>
      <c r="HT26" s="570"/>
      <c r="HU26" s="570"/>
      <c r="HV26" s="570"/>
      <c r="HW26" s="570"/>
      <c r="HX26" s="570"/>
      <c r="HY26" s="570"/>
      <c r="HZ26" s="570"/>
      <c r="IA26" s="570"/>
      <c r="IB26" s="570"/>
      <c r="IC26" s="570"/>
      <c r="ID26" s="570"/>
      <c r="IE26" s="570"/>
      <c r="IF26" s="570"/>
      <c r="IG26" s="570"/>
      <c r="IH26" s="570"/>
      <c r="II26" s="570"/>
      <c r="IJ26" s="570"/>
      <c r="IK26" s="570"/>
      <c r="IL26" s="570"/>
      <c r="IM26" s="570"/>
      <c r="IN26" s="570"/>
      <c r="IO26" s="570"/>
      <c r="IP26" s="570"/>
      <c r="IQ26" s="570"/>
      <c r="IR26" s="570"/>
      <c r="IS26" s="570"/>
    </row>
    <row r="27" spans="1:253" s="571" customFormat="1">
      <c r="A27" s="443" t="s">
        <v>148</v>
      </c>
      <c r="B27" s="438">
        <f>'Sources and Uses Budget'!$C$26</f>
        <v>695000</v>
      </c>
      <c r="C27" s="438">
        <f>'Sources and Uses Budget'!$C$26</f>
        <v>695000</v>
      </c>
      <c r="D27" s="442">
        <f t="shared" si="0"/>
        <v>0</v>
      </c>
      <c r="E27" s="440"/>
      <c r="F27" s="439"/>
      <c r="G27" s="575"/>
      <c r="H27" s="570"/>
      <c r="I27" s="570"/>
      <c r="J27" s="570"/>
      <c r="K27" s="570"/>
      <c r="L27" s="570"/>
      <c r="M27" s="570"/>
      <c r="N27" s="570"/>
      <c r="O27" s="570"/>
      <c r="P27" s="570"/>
      <c r="Q27" s="570"/>
      <c r="R27" s="570"/>
      <c r="S27" s="570"/>
      <c r="T27" s="570"/>
      <c r="U27" s="570"/>
      <c r="V27" s="570"/>
      <c r="W27" s="570"/>
      <c r="X27" s="570"/>
      <c r="Y27" s="570"/>
      <c r="Z27" s="570"/>
      <c r="AA27" s="570"/>
      <c r="AB27" s="570"/>
      <c r="AC27" s="570"/>
      <c r="AD27" s="570"/>
      <c r="AE27" s="570"/>
      <c r="AF27" s="570"/>
      <c r="AG27" s="570"/>
      <c r="AH27" s="570"/>
      <c r="AI27" s="570"/>
      <c r="AJ27" s="570"/>
      <c r="AK27" s="570"/>
      <c r="AL27" s="570"/>
      <c r="AM27" s="570"/>
      <c r="AN27" s="570"/>
      <c r="AO27" s="570"/>
      <c r="AP27" s="570"/>
      <c r="AQ27" s="570"/>
      <c r="AR27" s="570"/>
      <c r="AS27" s="570"/>
      <c r="AT27" s="570"/>
      <c r="AU27" s="570"/>
      <c r="AV27" s="570"/>
      <c r="AW27" s="570"/>
      <c r="AX27" s="570"/>
      <c r="AY27" s="570"/>
      <c r="AZ27" s="570"/>
      <c r="BA27" s="570"/>
      <c r="BB27" s="570"/>
      <c r="BC27" s="570"/>
      <c r="BD27" s="570"/>
      <c r="BE27" s="570"/>
      <c r="BF27" s="570"/>
      <c r="BG27" s="570"/>
      <c r="BH27" s="570"/>
      <c r="BI27" s="570"/>
      <c r="BJ27" s="570"/>
      <c r="BK27" s="570"/>
      <c r="BL27" s="570"/>
      <c r="BM27" s="570"/>
      <c r="BN27" s="570"/>
      <c r="BO27" s="570"/>
      <c r="BP27" s="570"/>
      <c r="BQ27" s="570"/>
      <c r="BR27" s="570"/>
      <c r="BS27" s="570"/>
      <c r="BT27" s="570"/>
      <c r="BU27" s="570"/>
      <c r="BV27" s="570"/>
      <c r="BW27" s="570"/>
      <c r="BX27" s="570"/>
      <c r="BY27" s="570"/>
      <c r="BZ27" s="570"/>
      <c r="CA27" s="570"/>
      <c r="CB27" s="570"/>
      <c r="CC27" s="570"/>
      <c r="CD27" s="570"/>
      <c r="CE27" s="570"/>
      <c r="CF27" s="570"/>
      <c r="CG27" s="570"/>
      <c r="CH27" s="570"/>
      <c r="CI27" s="570"/>
      <c r="CJ27" s="570"/>
      <c r="CK27" s="570"/>
      <c r="CL27" s="570"/>
      <c r="CM27" s="570"/>
      <c r="CN27" s="570"/>
      <c r="CO27" s="570"/>
      <c r="CP27" s="570"/>
      <c r="CQ27" s="570"/>
      <c r="CR27" s="570"/>
      <c r="CS27" s="570"/>
      <c r="CT27" s="570"/>
      <c r="CU27" s="570"/>
      <c r="CV27" s="570"/>
      <c r="CW27" s="570"/>
      <c r="CX27" s="570"/>
      <c r="CY27" s="570"/>
      <c r="CZ27" s="570"/>
      <c r="DA27" s="570"/>
      <c r="DB27" s="570"/>
      <c r="DC27" s="570"/>
      <c r="DD27" s="570"/>
      <c r="DE27" s="570"/>
      <c r="DF27" s="570"/>
      <c r="DG27" s="570"/>
      <c r="DH27" s="570"/>
      <c r="DI27" s="570"/>
      <c r="DJ27" s="570"/>
      <c r="DK27" s="570"/>
      <c r="DL27" s="570"/>
      <c r="DM27" s="570"/>
      <c r="DN27" s="570"/>
      <c r="DO27" s="570"/>
      <c r="DP27" s="570"/>
      <c r="DQ27" s="570"/>
      <c r="DR27" s="570"/>
      <c r="DS27" s="570"/>
      <c r="DT27" s="570"/>
      <c r="DU27" s="570"/>
      <c r="DV27" s="570"/>
      <c r="DW27" s="570"/>
      <c r="DX27" s="570"/>
      <c r="DY27" s="570"/>
      <c r="DZ27" s="570"/>
      <c r="EA27" s="570"/>
      <c r="EB27" s="570"/>
      <c r="EC27" s="570"/>
      <c r="ED27" s="570"/>
      <c r="EE27" s="570"/>
      <c r="EF27" s="570"/>
      <c r="EG27" s="570"/>
      <c r="EH27" s="570"/>
      <c r="EI27" s="570"/>
      <c r="EJ27" s="570"/>
      <c r="EK27" s="570"/>
      <c r="EL27" s="570"/>
      <c r="EM27" s="570"/>
      <c r="EN27" s="570"/>
      <c r="EO27" s="570"/>
      <c r="EP27" s="570"/>
      <c r="EQ27" s="570"/>
      <c r="ER27" s="570"/>
      <c r="ES27" s="570"/>
      <c r="ET27" s="570"/>
      <c r="EU27" s="570"/>
      <c r="EV27" s="570"/>
      <c r="EW27" s="570"/>
      <c r="EX27" s="570"/>
      <c r="EY27" s="570"/>
      <c r="EZ27" s="570"/>
      <c r="FA27" s="570"/>
      <c r="FB27" s="570"/>
      <c r="FC27" s="570"/>
      <c r="FD27" s="570"/>
      <c r="FE27" s="570"/>
      <c r="FF27" s="570"/>
      <c r="FG27" s="570"/>
      <c r="FH27" s="570"/>
      <c r="FI27" s="570"/>
      <c r="FJ27" s="570"/>
      <c r="FK27" s="570"/>
      <c r="FL27" s="570"/>
      <c r="FM27" s="570"/>
      <c r="FN27" s="570"/>
      <c r="FO27" s="570"/>
      <c r="FP27" s="570"/>
      <c r="FQ27" s="570"/>
      <c r="FR27" s="570"/>
      <c r="FS27" s="570"/>
      <c r="FT27" s="570"/>
      <c r="FU27" s="570"/>
      <c r="FV27" s="570"/>
      <c r="FW27" s="570"/>
      <c r="FX27" s="570"/>
      <c r="FY27" s="570"/>
      <c r="FZ27" s="570"/>
      <c r="GA27" s="570"/>
      <c r="GB27" s="570"/>
      <c r="GC27" s="570"/>
      <c r="GD27" s="570"/>
      <c r="GE27" s="570"/>
      <c r="GF27" s="570"/>
      <c r="GG27" s="570"/>
      <c r="GH27" s="570"/>
      <c r="GI27" s="570"/>
      <c r="GJ27" s="570"/>
      <c r="GK27" s="570"/>
      <c r="GL27" s="570"/>
      <c r="GM27" s="570"/>
      <c r="GN27" s="570"/>
      <c r="GO27" s="570"/>
      <c r="GP27" s="570"/>
      <c r="GQ27" s="570"/>
      <c r="GR27" s="570"/>
      <c r="GS27" s="570"/>
      <c r="GT27" s="570"/>
      <c r="GU27" s="570"/>
      <c r="GV27" s="570"/>
      <c r="GW27" s="570"/>
      <c r="GX27" s="570"/>
      <c r="GY27" s="570"/>
      <c r="GZ27" s="570"/>
      <c r="HA27" s="570"/>
      <c r="HB27" s="570"/>
      <c r="HC27" s="570"/>
      <c r="HD27" s="570"/>
      <c r="HE27" s="570"/>
      <c r="HF27" s="570"/>
      <c r="HG27" s="570"/>
      <c r="HH27" s="570"/>
      <c r="HI27" s="570"/>
      <c r="HJ27" s="570"/>
      <c r="HK27" s="570"/>
      <c r="HL27" s="570"/>
      <c r="HM27" s="570"/>
      <c r="HN27" s="570"/>
      <c r="HO27" s="570"/>
      <c r="HP27" s="570"/>
      <c r="HQ27" s="570"/>
      <c r="HR27" s="570"/>
      <c r="HS27" s="570"/>
      <c r="HT27" s="570"/>
      <c r="HU27" s="570"/>
      <c r="HV27" s="570"/>
      <c r="HW27" s="570"/>
      <c r="HX27" s="570"/>
      <c r="HY27" s="570"/>
      <c r="HZ27" s="570"/>
      <c r="IA27" s="570"/>
      <c r="IB27" s="570"/>
      <c r="IC27" s="570"/>
      <c r="ID27" s="570"/>
      <c r="IE27" s="570"/>
      <c r="IF27" s="570"/>
      <c r="IG27" s="570"/>
      <c r="IH27" s="570"/>
      <c r="II27" s="570"/>
      <c r="IJ27" s="570"/>
      <c r="IK27" s="570"/>
      <c r="IL27" s="570"/>
      <c r="IM27" s="570"/>
      <c r="IN27" s="570"/>
      <c r="IO27" s="570"/>
      <c r="IP27" s="570"/>
      <c r="IQ27" s="570"/>
      <c r="IR27" s="570"/>
      <c r="IS27" s="570"/>
    </row>
    <row r="28" spans="1:253" s="571" customFormat="1">
      <c r="A28" s="436" t="s">
        <v>149</v>
      </c>
      <c r="B28" s="436"/>
      <c r="C28" s="436"/>
      <c r="D28" s="436"/>
      <c r="E28" s="456"/>
      <c r="F28" s="436"/>
      <c r="G28" s="575"/>
      <c r="H28" s="570"/>
      <c r="I28" s="570"/>
      <c r="J28" s="570"/>
      <c r="K28" s="570"/>
      <c r="L28" s="570"/>
      <c r="M28" s="570"/>
      <c r="N28" s="570"/>
      <c r="O28" s="570"/>
      <c r="P28" s="570"/>
      <c r="Q28" s="570"/>
      <c r="R28" s="570"/>
      <c r="S28" s="570"/>
      <c r="T28" s="570"/>
      <c r="U28" s="570"/>
      <c r="V28" s="570"/>
      <c r="W28" s="570"/>
      <c r="X28" s="570"/>
      <c r="Y28" s="570"/>
      <c r="Z28" s="570"/>
      <c r="AA28" s="570"/>
      <c r="AB28" s="570"/>
      <c r="AC28" s="570"/>
      <c r="AD28" s="570"/>
      <c r="AE28" s="570"/>
      <c r="AF28" s="570"/>
      <c r="AG28" s="570"/>
      <c r="AH28" s="570"/>
      <c r="AI28" s="570"/>
      <c r="AJ28" s="570"/>
      <c r="AK28" s="570"/>
      <c r="AL28" s="570"/>
      <c r="AM28" s="570"/>
      <c r="AN28" s="570"/>
      <c r="AO28" s="570"/>
      <c r="AP28" s="570"/>
      <c r="AQ28" s="570"/>
      <c r="AR28" s="570"/>
      <c r="AS28" s="570"/>
      <c r="AT28" s="570"/>
      <c r="AU28" s="570"/>
      <c r="AV28" s="570"/>
      <c r="AW28" s="570"/>
      <c r="AX28" s="570"/>
      <c r="AY28" s="570"/>
      <c r="AZ28" s="570"/>
      <c r="BA28" s="570"/>
      <c r="BB28" s="570"/>
      <c r="BC28" s="570"/>
      <c r="BD28" s="570"/>
      <c r="BE28" s="570"/>
      <c r="BF28" s="570"/>
      <c r="BG28" s="570"/>
      <c r="BH28" s="570"/>
      <c r="BI28" s="570"/>
      <c r="BJ28" s="570"/>
      <c r="BK28" s="570"/>
      <c r="BL28" s="570"/>
      <c r="BM28" s="570"/>
      <c r="BN28" s="570"/>
      <c r="BO28" s="570"/>
      <c r="BP28" s="570"/>
      <c r="BQ28" s="570"/>
      <c r="BR28" s="570"/>
      <c r="BS28" s="570"/>
      <c r="BT28" s="570"/>
      <c r="BU28" s="570"/>
      <c r="BV28" s="570"/>
      <c r="BW28" s="570"/>
      <c r="BX28" s="570"/>
      <c r="BY28" s="570"/>
      <c r="BZ28" s="570"/>
      <c r="CA28" s="570"/>
      <c r="CB28" s="570"/>
      <c r="CC28" s="570"/>
      <c r="CD28" s="570"/>
      <c r="CE28" s="570"/>
      <c r="CF28" s="570"/>
      <c r="CG28" s="570"/>
      <c r="CH28" s="570"/>
      <c r="CI28" s="570"/>
      <c r="CJ28" s="570"/>
      <c r="CK28" s="570"/>
      <c r="CL28" s="570"/>
      <c r="CM28" s="570"/>
      <c r="CN28" s="570"/>
      <c r="CO28" s="570"/>
      <c r="CP28" s="570"/>
      <c r="CQ28" s="570"/>
      <c r="CR28" s="570"/>
      <c r="CS28" s="570"/>
      <c r="CT28" s="570"/>
      <c r="CU28" s="570"/>
      <c r="CV28" s="570"/>
      <c r="CW28" s="570"/>
      <c r="CX28" s="570"/>
      <c r="CY28" s="570"/>
      <c r="CZ28" s="570"/>
      <c r="DA28" s="570"/>
      <c r="DB28" s="570"/>
      <c r="DC28" s="570"/>
      <c r="DD28" s="570"/>
      <c r="DE28" s="570"/>
      <c r="DF28" s="570"/>
      <c r="DG28" s="570"/>
      <c r="DH28" s="570"/>
      <c r="DI28" s="570"/>
      <c r="DJ28" s="570"/>
      <c r="DK28" s="570"/>
      <c r="DL28" s="570"/>
      <c r="DM28" s="570"/>
      <c r="DN28" s="570"/>
      <c r="DO28" s="570"/>
      <c r="DP28" s="570"/>
      <c r="DQ28" s="570"/>
      <c r="DR28" s="570"/>
      <c r="DS28" s="570"/>
      <c r="DT28" s="570"/>
      <c r="DU28" s="570"/>
      <c r="DV28" s="570"/>
      <c r="DW28" s="570"/>
      <c r="DX28" s="570"/>
      <c r="DY28" s="570"/>
      <c r="DZ28" s="570"/>
      <c r="EA28" s="570"/>
      <c r="EB28" s="570"/>
      <c r="EC28" s="570"/>
      <c r="ED28" s="570"/>
      <c r="EE28" s="570"/>
      <c r="EF28" s="570"/>
      <c r="EG28" s="570"/>
      <c r="EH28" s="570"/>
      <c r="EI28" s="570"/>
      <c r="EJ28" s="570"/>
      <c r="EK28" s="570"/>
      <c r="EL28" s="570"/>
      <c r="EM28" s="570"/>
      <c r="EN28" s="570"/>
      <c r="EO28" s="570"/>
      <c r="EP28" s="570"/>
      <c r="EQ28" s="570"/>
      <c r="ER28" s="570"/>
      <c r="ES28" s="570"/>
      <c r="ET28" s="570"/>
      <c r="EU28" s="570"/>
      <c r="EV28" s="570"/>
      <c r="EW28" s="570"/>
      <c r="EX28" s="570"/>
      <c r="EY28" s="570"/>
      <c r="EZ28" s="570"/>
      <c r="FA28" s="570"/>
      <c r="FB28" s="570"/>
      <c r="FC28" s="570"/>
      <c r="FD28" s="570"/>
      <c r="FE28" s="570"/>
      <c r="FF28" s="570"/>
      <c r="FG28" s="570"/>
      <c r="FH28" s="570"/>
      <c r="FI28" s="570"/>
      <c r="FJ28" s="570"/>
      <c r="FK28" s="570"/>
      <c r="FL28" s="570"/>
      <c r="FM28" s="570"/>
      <c r="FN28" s="570"/>
      <c r="FO28" s="570"/>
      <c r="FP28" s="570"/>
      <c r="FQ28" s="570"/>
      <c r="FR28" s="570"/>
      <c r="FS28" s="570"/>
      <c r="FT28" s="570"/>
      <c r="FU28" s="570"/>
      <c r="FV28" s="570"/>
      <c r="FW28" s="570"/>
      <c r="FX28" s="570"/>
      <c r="FY28" s="570"/>
      <c r="FZ28" s="570"/>
      <c r="GA28" s="570"/>
      <c r="GB28" s="570"/>
      <c r="GC28" s="570"/>
      <c r="GD28" s="570"/>
      <c r="GE28" s="570"/>
      <c r="GF28" s="570"/>
      <c r="GG28" s="570"/>
      <c r="GH28" s="570"/>
      <c r="GI28" s="570"/>
      <c r="GJ28" s="570"/>
      <c r="GK28" s="570"/>
      <c r="GL28" s="570"/>
      <c r="GM28" s="570"/>
      <c r="GN28" s="570"/>
      <c r="GO28" s="570"/>
      <c r="GP28" s="570"/>
      <c r="GQ28" s="570"/>
      <c r="GR28" s="570"/>
      <c r="GS28" s="570"/>
      <c r="GT28" s="570"/>
      <c r="GU28" s="570"/>
      <c r="GV28" s="570"/>
      <c r="GW28" s="570"/>
      <c r="GX28" s="570"/>
      <c r="GY28" s="570"/>
      <c r="GZ28" s="570"/>
      <c r="HA28" s="570"/>
      <c r="HB28" s="570"/>
      <c r="HC28" s="570"/>
      <c r="HD28" s="570"/>
      <c r="HE28" s="570"/>
      <c r="HF28" s="570"/>
      <c r="HG28" s="570"/>
      <c r="HH28" s="570"/>
      <c r="HI28" s="570"/>
      <c r="HJ28" s="570"/>
      <c r="HK28" s="570"/>
      <c r="HL28" s="570"/>
      <c r="HM28" s="570"/>
      <c r="HN28" s="570"/>
      <c r="HO28" s="570"/>
      <c r="HP28" s="570"/>
      <c r="HQ28" s="570"/>
      <c r="HR28" s="570"/>
      <c r="HS28" s="570"/>
      <c r="HT28" s="570"/>
      <c r="HU28" s="570"/>
      <c r="HV28" s="570"/>
      <c r="HW28" s="570"/>
      <c r="HX28" s="570"/>
      <c r="HY28" s="570"/>
      <c r="HZ28" s="570"/>
      <c r="IA28" s="570"/>
      <c r="IB28" s="570"/>
      <c r="IC28" s="570"/>
      <c r="ID28" s="570"/>
      <c r="IE28" s="570"/>
      <c r="IF28" s="570"/>
      <c r="IG28" s="570"/>
      <c r="IH28" s="570"/>
      <c r="II28" s="570"/>
      <c r="IJ28" s="570"/>
      <c r="IK28" s="570"/>
      <c r="IL28" s="570"/>
      <c r="IM28" s="570"/>
      <c r="IN28" s="570"/>
      <c r="IO28" s="570"/>
      <c r="IP28" s="570"/>
      <c r="IQ28" s="570"/>
      <c r="IR28" s="570"/>
      <c r="IS28" s="570"/>
    </row>
    <row r="29" spans="1:253" s="571" customFormat="1">
      <c r="A29" s="441" t="s">
        <v>649</v>
      </c>
      <c r="B29" s="438">
        <f>'Sources and Uses Budget'!$C28</f>
        <v>0</v>
      </c>
      <c r="C29" s="438">
        <f>'Sources and Uses Budget'!$C28</f>
        <v>0</v>
      </c>
      <c r="D29" s="442">
        <f t="shared" si="0"/>
        <v>0</v>
      </c>
      <c r="E29" s="440"/>
      <c r="F29" s="439"/>
      <c r="G29" s="575"/>
      <c r="H29" s="570"/>
      <c r="I29" s="570"/>
      <c r="J29" s="570"/>
      <c r="K29" s="570"/>
      <c r="L29" s="570"/>
      <c r="M29" s="570"/>
      <c r="N29" s="570"/>
      <c r="O29" s="570"/>
      <c r="P29" s="570"/>
      <c r="Q29" s="570"/>
      <c r="R29" s="570"/>
      <c r="S29" s="570"/>
      <c r="T29" s="570"/>
      <c r="U29" s="570"/>
      <c r="V29" s="570"/>
      <c r="W29" s="570"/>
      <c r="X29" s="570"/>
      <c r="Y29" s="570"/>
      <c r="Z29" s="570"/>
      <c r="AA29" s="570"/>
      <c r="AB29" s="570"/>
      <c r="AC29" s="570"/>
      <c r="AD29" s="570"/>
      <c r="AE29" s="570"/>
      <c r="AF29" s="570"/>
      <c r="AG29" s="570"/>
      <c r="AH29" s="570"/>
      <c r="AI29" s="570"/>
      <c r="AJ29" s="570"/>
      <c r="AK29" s="570"/>
      <c r="AL29" s="570"/>
      <c r="AM29" s="570"/>
      <c r="AN29" s="570"/>
      <c r="AO29" s="570"/>
      <c r="AP29" s="570"/>
      <c r="AQ29" s="570"/>
      <c r="AR29" s="570"/>
      <c r="AS29" s="570"/>
      <c r="AT29" s="570"/>
      <c r="AU29" s="570"/>
      <c r="AV29" s="570"/>
      <c r="AW29" s="570"/>
      <c r="AX29" s="570"/>
      <c r="AY29" s="570"/>
      <c r="AZ29" s="570"/>
      <c r="BA29" s="570"/>
      <c r="BB29" s="570"/>
      <c r="BC29" s="570"/>
      <c r="BD29" s="570"/>
      <c r="BE29" s="570"/>
      <c r="BF29" s="570"/>
      <c r="BG29" s="570"/>
      <c r="BH29" s="570"/>
      <c r="BI29" s="570"/>
      <c r="BJ29" s="570"/>
      <c r="BK29" s="570"/>
      <c r="BL29" s="570"/>
      <c r="BM29" s="570"/>
      <c r="BN29" s="570"/>
      <c r="BO29" s="570"/>
      <c r="BP29" s="570"/>
      <c r="BQ29" s="570"/>
      <c r="BR29" s="570"/>
      <c r="BS29" s="570"/>
      <c r="BT29" s="570"/>
      <c r="BU29" s="570"/>
      <c r="BV29" s="570"/>
      <c r="BW29" s="570"/>
      <c r="BX29" s="570"/>
      <c r="BY29" s="570"/>
      <c r="BZ29" s="570"/>
      <c r="CA29" s="570"/>
      <c r="CB29" s="570"/>
      <c r="CC29" s="570"/>
      <c r="CD29" s="570"/>
      <c r="CE29" s="570"/>
      <c r="CF29" s="570"/>
      <c r="CG29" s="570"/>
      <c r="CH29" s="570"/>
      <c r="CI29" s="570"/>
      <c r="CJ29" s="570"/>
      <c r="CK29" s="570"/>
      <c r="CL29" s="570"/>
      <c r="CM29" s="570"/>
      <c r="CN29" s="570"/>
      <c r="CO29" s="570"/>
      <c r="CP29" s="570"/>
      <c r="CQ29" s="570"/>
      <c r="CR29" s="570"/>
      <c r="CS29" s="570"/>
      <c r="CT29" s="570"/>
      <c r="CU29" s="570"/>
      <c r="CV29" s="570"/>
      <c r="CW29" s="570"/>
      <c r="CX29" s="570"/>
      <c r="CY29" s="570"/>
      <c r="CZ29" s="570"/>
      <c r="DA29" s="570"/>
      <c r="DB29" s="570"/>
      <c r="DC29" s="570"/>
      <c r="DD29" s="570"/>
      <c r="DE29" s="570"/>
      <c r="DF29" s="570"/>
      <c r="DG29" s="570"/>
      <c r="DH29" s="570"/>
      <c r="DI29" s="570"/>
      <c r="DJ29" s="570"/>
      <c r="DK29" s="570"/>
      <c r="DL29" s="570"/>
      <c r="DM29" s="570"/>
      <c r="DN29" s="570"/>
      <c r="DO29" s="570"/>
      <c r="DP29" s="570"/>
      <c r="DQ29" s="570"/>
      <c r="DR29" s="570"/>
      <c r="DS29" s="570"/>
      <c r="DT29" s="570"/>
      <c r="DU29" s="570"/>
      <c r="DV29" s="570"/>
      <c r="DW29" s="570"/>
      <c r="DX29" s="570"/>
      <c r="DY29" s="570"/>
      <c r="DZ29" s="570"/>
      <c r="EA29" s="570"/>
      <c r="EB29" s="570"/>
      <c r="EC29" s="570"/>
      <c r="ED29" s="570"/>
      <c r="EE29" s="570"/>
      <c r="EF29" s="570"/>
      <c r="EG29" s="570"/>
      <c r="EH29" s="570"/>
      <c r="EI29" s="570"/>
      <c r="EJ29" s="570"/>
      <c r="EK29" s="570"/>
      <c r="EL29" s="570"/>
      <c r="EM29" s="570"/>
      <c r="EN29" s="570"/>
      <c r="EO29" s="570"/>
      <c r="EP29" s="570"/>
      <c r="EQ29" s="570"/>
      <c r="ER29" s="570"/>
      <c r="ES29" s="570"/>
      <c r="ET29" s="570"/>
      <c r="EU29" s="570"/>
      <c r="EV29" s="570"/>
      <c r="EW29" s="570"/>
      <c r="EX29" s="570"/>
      <c r="EY29" s="570"/>
      <c r="EZ29" s="570"/>
      <c r="FA29" s="570"/>
      <c r="FB29" s="570"/>
      <c r="FC29" s="570"/>
      <c r="FD29" s="570"/>
      <c r="FE29" s="570"/>
      <c r="FF29" s="570"/>
      <c r="FG29" s="570"/>
      <c r="FH29" s="570"/>
      <c r="FI29" s="570"/>
      <c r="FJ29" s="570"/>
      <c r="FK29" s="570"/>
      <c r="FL29" s="570"/>
      <c r="FM29" s="570"/>
      <c r="FN29" s="570"/>
      <c r="FO29" s="570"/>
      <c r="FP29" s="570"/>
      <c r="FQ29" s="570"/>
      <c r="FR29" s="570"/>
      <c r="FS29" s="570"/>
      <c r="FT29" s="570"/>
      <c r="FU29" s="570"/>
      <c r="FV29" s="570"/>
      <c r="FW29" s="570"/>
      <c r="FX29" s="570"/>
      <c r="FY29" s="570"/>
      <c r="FZ29" s="570"/>
      <c r="GA29" s="570"/>
      <c r="GB29" s="570"/>
      <c r="GC29" s="570"/>
      <c r="GD29" s="570"/>
      <c r="GE29" s="570"/>
      <c r="GF29" s="570"/>
      <c r="GG29" s="570"/>
      <c r="GH29" s="570"/>
      <c r="GI29" s="570"/>
      <c r="GJ29" s="570"/>
      <c r="GK29" s="570"/>
      <c r="GL29" s="570"/>
      <c r="GM29" s="570"/>
      <c r="GN29" s="570"/>
      <c r="GO29" s="570"/>
      <c r="GP29" s="570"/>
      <c r="GQ29" s="570"/>
      <c r="GR29" s="570"/>
      <c r="GS29" s="570"/>
      <c r="GT29" s="570"/>
      <c r="GU29" s="570"/>
      <c r="GV29" s="570"/>
      <c r="GW29" s="570"/>
      <c r="GX29" s="570"/>
      <c r="GY29" s="570"/>
      <c r="GZ29" s="570"/>
      <c r="HA29" s="570"/>
      <c r="HB29" s="570"/>
      <c r="HC29" s="570"/>
      <c r="HD29" s="570"/>
      <c r="HE29" s="570"/>
      <c r="HF29" s="570"/>
      <c r="HG29" s="570"/>
      <c r="HH29" s="570"/>
      <c r="HI29" s="570"/>
      <c r="HJ29" s="570"/>
      <c r="HK29" s="570"/>
      <c r="HL29" s="570"/>
      <c r="HM29" s="570"/>
      <c r="HN29" s="570"/>
      <c r="HO29" s="570"/>
      <c r="HP29" s="570"/>
      <c r="HQ29" s="570"/>
      <c r="HR29" s="570"/>
      <c r="HS29" s="570"/>
      <c r="HT29" s="570"/>
      <c r="HU29" s="570"/>
      <c r="HV29" s="570"/>
      <c r="HW29" s="570"/>
      <c r="HX29" s="570"/>
      <c r="HY29" s="570"/>
      <c r="HZ29" s="570"/>
      <c r="IA29" s="570"/>
      <c r="IB29" s="570"/>
      <c r="IC29" s="570"/>
      <c r="ID29" s="570"/>
      <c r="IE29" s="570"/>
      <c r="IF29" s="570"/>
      <c r="IG29" s="570"/>
      <c r="IH29" s="570"/>
      <c r="II29" s="570"/>
      <c r="IJ29" s="570"/>
      <c r="IK29" s="570"/>
      <c r="IL29" s="570"/>
      <c r="IM29" s="570"/>
      <c r="IN29" s="570"/>
      <c r="IO29" s="570"/>
      <c r="IP29" s="570"/>
      <c r="IQ29" s="570"/>
      <c r="IR29" s="570"/>
      <c r="IS29" s="570"/>
    </row>
    <row r="30" spans="1:253" s="571" customFormat="1">
      <c r="A30" s="441" t="s">
        <v>650</v>
      </c>
      <c r="B30" s="438">
        <f>'Sources and Uses Budget'!$C29</f>
        <v>0</v>
      </c>
      <c r="C30" s="438">
        <f>'Sources and Uses Budget'!$C29</f>
        <v>0</v>
      </c>
      <c r="D30" s="442">
        <f t="shared" si="0"/>
        <v>0</v>
      </c>
      <c r="E30" s="440"/>
      <c r="F30" s="439"/>
      <c r="G30" s="575"/>
      <c r="H30" s="570"/>
      <c r="I30" s="570"/>
      <c r="J30" s="570"/>
      <c r="K30" s="570"/>
      <c r="L30" s="570"/>
      <c r="M30" s="570"/>
      <c r="N30" s="570"/>
      <c r="O30" s="570"/>
      <c r="P30" s="570"/>
      <c r="Q30" s="570"/>
      <c r="R30" s="570"/>
      <c r="S30" s="570"/>
      <c r="T30" s="570"/>
      <c r="U30" s="570"/>
      <c r="V30" s="570"/>
      <c r="W30" s="570"/>
      <c r="X30" s="570"/>
      <c r="Y30" s="570"/>
      <c r="Z30" s="570"/>
      <c r="AA30" s="570"/>
      <c r="AB30" s="570"/>
      <c r="AC30" s="570"/>
      <c r="AD30" s="570"/>
      <c r="AE30" s="570"/>
      <c r="AF30" s="570"/>
      <c r="AG30" s="570"/>
      <c r="AH30" s="570"/>
      <c r="AI30" s="570"/>
      <c r="AJ30" s="570"/>
      <c r="AK30" s="570"/>
      <c r="AL30" s="570"/>
      <c r="AM30" s="570"/>
      <c r="AN30" s="570"/>
      <c r="AO30" s="570"/>
      <c r="AP30" s="570"/>
      <c r="AQ30" s="570"/>
      <c r="AR30" s="570"/>
      <c r="AS30" s="570"/>
      <c r="AT30" s="570"/>
      <c r="AU30" s="570"/>
      <c r="AV30" s="570"/>
      <c r="AW30" s="570"/>
      <c r="AX30" s="570"/>
      <c r="AY30" s="570"/>
      <c r="AZ30" s="570"/>
      <c r="BA30" s="570"/>
      <c r="BB30" s="570"/>
      <c r="BC30" s="570"/>
      <c r="BD30" s="570"/>
      <c r="BE30" s="570"/>
      <c r="BF30" s="570"/>
      <c r="BG30" s="570"/>
      <c r="BH30" s="570"/>
      <c r="BI30" s="570"/>
      <c r="BJ30" s="570"/>
      <c r="BK30" s="570"/>
      <c r="BL30" s="570"/>
      <c r="BM30" s="570"/>
      <c r="BN30" s="570"/>
      <c r="BO30" s="570"/>
      <c r="BP30" s="570"/>
      <c r="BQ30" s="570"/>
      <c r="BR30" s="570"/>
      <c r="BS30" s="570"/>
      <c r="BT30" s="570"/>
      <c r="BU30" s="570"/>
      <c r="BV30" s="570"/>
      <c r="BW30" s="570"/>
      <c r="BX30" s="570"/>
      <c r="BY30" s="570"/>
      <c r="BZ30" s="570"/>
      <c r="CA30" s="570"/>
      <c r="CB30" s="570"/>
      <c r="CC30" s="570"/>
      <c r="CD30" s="570"/>
      <c r="CE30" s="570"/>
      <c r="CF30" s="570"/>
      <c r="CG30" s="570"/>
      <c r="CH30" s="570"/>
      <c r="CI30" s="570"/>
      <c r="CJ30" s="570"/>
      <c r="CK30" s="570"/>
      <c r="CL30" s="570"/>
      <c r="CM30" s="570"/>
      <c r="CN30" s="570"/>
      <c r="CO30" s="570"/>
      <c r="CP30" s="570"/>
      <c r="CQ30" s="570"/>
      <c r="CR30" s="570"/>
      <c r="CS30" s="570"/>
      <c r="CT30" s="570"/>
      <c r="CU30" s="570"/>
      <c r="CV30" s="570"/>
      <c r="CW30" s="570"/>
      <c r="CX30" s="570"/>
      <c r="CY30" s="570"/>
      <c r="CZ30" s="570"/>
      <c r="DA30" s="570"/>
      <c r="DB30" s="570"/>
      <c r="DC30" s="570"/>
      <c r="DD30" s="570"/>
      <c r="DE30" s="570"/>
      <c r="DF30" s="570"/>
      <c r="DG30" s="570"/>
      <c r="DH30" s="570"/>
      <c r="DI30" s="570"/>
      <c r="DJ30" s="570"/>
      <c r="DK30" s="570"/>
      <c r="DL30" s="570"/>
      <c r="DM30" s="570"/>
      <c r="DN30" s="570"/>
      <c r="DO30" s="570"/>
      <c r="DP30" s="570"/>
      <c r="DQ30" s="570"/>
      <c r="DR30" s="570"/>
      <c r="DS30" s="570"/>
      <c r="DT30" s="570"/>
      <c r="DU30" s="570"/>
      <c r="DV30" s="570"/>
      <c r="DW30" s="570"/>
      <c r="DX30" s="570"/>
      <c r="DY30" s="570"/>
      <c r="DZ30" s="570"/>
      <c r="EA30" s="570"/>
      <c r="EB30" s="570"/>
      <c r="EC30" s="570"/>
      <c r="ED30" s="570"/>
      <c r="EE30" s="570"/>
      <c r="EF30" s="570"/>
      <c r="EG30" s="570"/>
      <c r="EH30" s="570"/>
      <c r="EI30" s="570"/>
      <c r="EJ30" s="570"/>
      <c r="EK30" s="570"/>
      <c r="EL30" s="570"/>
      <c r="EM30" s="570"/>
      <c r="EN30" s="570"/>
      <c r="EO30" s="570"/>
      <c r="EP30" s="570"/>
      <c r="EQ30" s="570"/>
      <c r="ER30" s="570"/>
      <c r="ES30" s="570"/>
      <c r="ET30" s="570"/>
      <c r="EU30" s="570"/>
      <c r="EV30" s="570"/>
      <c r="EW30" s="570"/>
      <c r="EX30" s="570"/>
      <c r="EY30" s="570"/>
      <c r="EZ30" s="570"/>
      <c r="FA30" s="570"/>
      <c r="FB30" s="570"/>
      <c r="FC30" s="570"/>
      <c r="FD30" s="570"/>
      <c r="FE30" s="570"/>
      <c r="FF30" s="570"/>
      <c r="FG30" s="570"/>
      <c r="FH30" s="570"/>
      <c r="FI30" s="570"/>
      <c r="FJ30" s="570"/>
      <c r="FK30" s="570"/>
      <c r="FL30" s="570"/>
      <c r="FM30" s="570"/>
      <c r="FN30" s="570"/>
      <c r="FO30" s="570"/>
      <c r="FP30" s="570"/>
      <c r="FQ30" s="570"/>
      <c r="FR30" s="570"/>
      <c r="FS30" s="570"/>
      <c r="FT30" s="570"/>
      <c r="FU30" s="570"/>
      <c r="FV30" s="570"/>
      <c r="FW30" s="570"/>
      <c r="FX30" s="570"/>
      <c r="FY30" s="570"/>
      <c r="FZ30" s="570"/>
      <c r="GA30" s="570"/>
      <c r="GB30" s="570"/>
      <c r="GC30" s="570"/>
      <c r="GD30" s="570"/>
      <c r="GE30" s="570"/>
      <c r="GF30" s="570"/>
      <c r="GG30" s="570"/>
      <c r="GH30" s="570"/>
      <c r="GI30" s="570"/>
      <c r="GJ30" s="570"/>
      <c r="GK30" s="570"/>
      <c r="GL30" s="570"/>
      <c r="GM30" s="570"/>
      <c r="GN30" s="570"/>
      <c r="GO30" s="570"/>
      <c r="GP30" s="570"/>
      <c r="GQ30" s="570"/>
      <c r="GR30" s="570"/>
      <c r="GS30" s="570"/>
      <c r="GT30" s="570"/>
      <c r="GU30" s="570"/>
      <c r="GV30" s="570"/>
      <c r="GW30" s="570"/>
      <c r="GX30" s="570"/>
      <c r="GY30" s="570"/>
      <c r="GZ30" s="570"/>
      <c r="HA30" s="570"/>
      <c r="HB30" s="570"/>
      <c r="HC30" s="570"/>
      <c r="HD30" s="570"/>
      <c r="HE30" s="570"/>
      <c r="HF30" s="570"/>
      <c r="HG30" s="570"/>
      <c r="HH30" s="570"/>
      <c r="HI30" s="570"/>
      <c r="HJ30" s="570"/>
      <c r="HK30" s="570"/>
      <c r="HL30" s="570"/>
      <c r="HM30" s="570"/>
      <c r="HN30" s="570"/>
      <c r="HO30" s="570"/>
      <c r="HP30" s="570"/>
      <c r="HQ30" s="570"/>
      <c r="HR30" s="570"/>
      <c r="HS30" s="570"/>
      <c r="HT30" s="570"/>
      <c r="HU30" s="570"/>
      <c r="HV30" s="570"/>
      <c r="HW30" s="570"/>
      <c r="HX30" s="570"/>
      <c r="HY30" s="570"/>
      <c r="HZ30" s="570"/>
      <c r="IA30" s="570"/>
      <c r="IB30" s="570"/>
      <c r="IC30" s="570"/>
      <c r="ID30" s="570"/>
      <c r="IE30" s="570"/>
      <c r="IF30" s="570"/>
      <c r="IG30" s="570"/>
      <c r="IH30" s="570"/>
      <c r="II30" s="570"/>
      <c r="IJ30" s="570"/>
      <c r="IK30" s="570"/>
      <c r="IL30" s="570"/>
      <c r="IM30" s="570"/>
      <c r="IN30" s="570"/>
      <c r="IO30" s="570"/>
      <c r="IP30" s="570"/>
      <c r="IQ30" s="570"/>
      <c r="IR30" s="570"/>
      <c r="IS30" s="570"/>
    </row>
    <row r="31" spans="1:253" s="571" customFormat="1">
      <c r="A31" s="441" t="s">
        <v>651</v>
      </c>
      <c r="B31" s="438">
        <f>'Sources and Uses Budget'!$C30</f>
        <v>0</v>
      </c>
      <c r="C31" s="438">
        <f>'Sources and Uses Budget'!$C30</f>
        <v>0</v>
      </c>
      <c r="D31" s="442">
        <f t="shared" si="0"/>
        <v>0</v>
      </c>
      <c r="E31" s="440"/>
      <c r="F31" s="439"/>
      <c r="G31" s="575"/>
      <c r="H31" s="570"/>
      <c r="I31" s="570"/>
      <c r="J31" s="570"/>
      <c r="K31" s="570"/>
      <c r="L31" s="570"/>
      <c r="M31" s="570"/>
      <c r="N31" s="570"/>
      <c r="O31" s="570"/>
      <c r="P31" s="570"/>
      <c r="Q31" s="570"/>
      <c r="R31" s="570"/>
      <c r="S31" s="570"/>
      <c r="T31" s="570"/>
      <c r="U31" s="570"/>
      <c r="V31" s="570"/>
      <c r="W31" s="570"/>
      <c r="X31" s="570"/>
      <c r="Y31" s="570"/>
      <c r="Z31" s="570"/>
      <c r="AA31" s="570"/>
      <c r="AB31" s="570"/>
      <c r="AC31" s="570"/>
      <c r="AD31" s="570"/>
      <c r="AE31" s="570"/>
      <c r="AF31" s="570"/>
      <c r="AG31" s="570"/>
      <c r="AH31" s="570"/>
      <c r="AI31" s="570"/>
      <c r="AJ31" s="570"/>
      <c r="AK31" s="570"/>
      <c r="AL31" s="570"/>
      <c r="AM31" s="570"/>
      <c r="AN31" s="570"/>
      <c r="AO31" s="570"/>
      <c r="AP31" s="570"/>
      <c r="AQ31" s="570"/>
      <c r="AR31" s="570"/>
      <c r="AS31" s="570"/>
      <c r="AT31" s="570"/>
      <c r="AU31" s="570"/>
      <c r="AV31" s="570"/>
      <c r="AW31" s="570"/>
      <c r="AX31" s="570"/>
      <c r="AY31" s="570"/>
      <c r="AZ31" s="570"/>
      <c r="BA31" s="570"/>
      <c r="BB31" s="570"/>
      <c r="BC31" s="570"/>
      <c r="BD31" s="570"/>
      <c r="BE31" s="570"/>
      <c r="BF31" s="570"/>
      <c r="BG31" s="570"/>
      <c r="BH31" s="570"/>
      <c r="BI31" s="570"/>
      <c r="BJ31" s="570"/>
      <c r="BK31" s="570"/>
      <c r="BL31" s="570"/>
      <c r="BM31" s="570"/>
      <c r="BN31" s="570"/>
      <c r="BO31" s="570"/>
      <c r="BP31" s="570"/>
      <c r="BQ31" s="570"/>
      <c r="BR31" s="570"/>
      <c r="BS31" s="570"/>
      <c r="BT31" s="570"/>
      <c r="BU31" s="570"/>
      <c r="BV31" s="570"/>
      <c r="BW31" s="570"/>
      <c r="BX31" s="570"/>
      <c r="BY31" s="570"/>
      <c r="BZ31" s="570"/>
      <c r="CA31" s="570"/>
      <c r="CB31" s="570"/>
      <c r="CC31" s="570"/>
      <c r="CD31" s="570"/>
      <c r="CE31" s="570"/>
      <c r="CF31" s="570"/>
      <c r="CG31" s="570"/>
      <c r="CH31" s="570"/>
      <c r="CI31" s="570"/>
      <c r="CJ31" s="570"/>
      <c r="CK31" s="570"/>
      <c r="CL31" s="570"/>
      <c r="CM31" s="570"/>
      <c r="CN31" s="570"/>
      <c r="CO31" s="570"/>
      <c r="CP31" s="570"/>
      <c r="CQ31" s="570"/>
      <c r="CR31" s="570"/>
      <c r="CS31" s="570"/>
      <c r="CT31" s="570"/>
      <c r="CU31" s="570"/>
      <c r="CV31" s="570"/>
      <c r="CW31" s="570"/>
      <c r="CX31" s="570"/>
      <c r="CY31" s="570"/>
      <c r="CZ31" s="570"/>
      <c r="DA31" s="570"/>
      <c r="DB31" s="570"/>
      <c r="DC31" s="570"/>
      <c r="DD31" s="570"/>
      <c r="DE31" s="570"/>
      <c r="DF31" s="570"/>
      <c r="DG31" s="570"/>
      <c r="DH31" s="570"/>
      <c r="DI31" s="570"/>
      <c r="DJ31" s="570"/>
      <c r="DK31" s="570"/>
      <c r="DL31" s="570"/>
      <c r="DM31" s="570"/>
      <c r="DN31" s="570"/>
      <c r="DO31" s="570"/>
      <c r="DP31" s="570"/>
      <c r="DQ31" s="570"/>
      <c r="DR31" s="570"/>
      <c r="DS31" s="570"/>
      <c r="DT31" s="570"/>
      <c r="DU31" s="570"/>
      <c r="DV31" s="570"/>
      <c r="DW31" s="570"/>
      <c r="DX31" s="570"/>
      <c r="DY31" s="570"/>
      <c r="DZ31" s="570"/>
      <c r="EA31" s="570"/>
      <c r="EB31" s="570"/>
      <c r="EC31" s="570"/>
      <c r="ED31" s="570"/>
      <c r="EE31" s="570"/>
      <c r="EF31" s="570"/>
      <c r="EG31" s="570"/>
      <c r="EH31" s="570"/>
      <c r="EI31" s="570"/>
      <c r="EJ31" s="570"/>
      <c r="EK31" s="570"/>
      <c r="EL31" s="570"/>
      <c r="EM31" s="570"/>
      <c r="EN31" s="570"/>
      <c r="EO31" s="570"/>
      <c r="EP31" s="570"/>
      <c r="EQ31" s="570"/>
      <c r="ER31" s="570"/>
      <c r="ES31" s="570"/>
      <c r="ET31" s="570"/>
      <c r="EU31" s="570"/>
      <c r="EV31" s="570"/>
      <c r="EW31" s="570"/>
      <c r="EX31" s="570"/>
      <c r="EY31" s="570"/>
      <c r="EZ31" s="570"/>
      <c r="FA31" s="570"/>
      <c r="FB31" s="570"/>
      <c r="FC31" s="570"/>
      <c r="FD31" s="570"/>
      <c r="FE31" s="570"/>
      <c r="FF31" s="570"/>
      <c r="FG31" s="570"/>
      <c r="FH31" s="570"/>
      <c r="FI31" s="570"/>
      <c r="FJ31" s="570"/>
      <c r="FK31" s="570"/>
      <c r="FL31" s="570"/>
      <c r="FM31" s="570"/>
      <c r="FN31" s="570"/>
      <c r="FO31" s="570"/>
      <c r="FP31" s="570"/>
      <c r="FQ31" s="570"/>
      <c r="FR31" s="570"/>
      <c r="FS31" s="570"/>
      <c r="FT31" s="570"/>
      <c r="FU31" s="570"/>
      <c r="FV31" s="570"/>
      <c r="FW31" s="570"/>
      <c r="FX31" s="570"/>
      <c r="FY31" s="570"/>
      <c r="FZ31" s="570"/>
      <c r="GA31" s="570"/>
      <c r="GB31" s="570"/>
      <c r="GC31" s="570"/>
      <c r="GD31" s="570"/>
      <c r="GE31" s="570"/>
      <c r="GF31" s="570"/>
      <c r="GG31" s="570"/>
      <c r="GH31" s="570"/>
      <c r="GI31" s="570"/>
      <c r="GJ31" s="570"/>
      <c r="GK31" s="570"/>
      <c r="GL31" s="570"/>
      <c r="GM31" s="570"/>
      <c r="GN31" s="570"/>
      <c r="GO31" s="570"/>
      <c r="GP31" s="570"/>
      <c r="GQ31" s="570"/>
      <c r="GR31" s="570"/>
      <c r="GS31" s="570"/>
      <c r="GT31" s="570"/>
      <c r="GU31" s="570"/>
      <c r="GV31" s="570"/>
      <c r="GW31" s="570"/>
      <c r="GX31" s="570"/>
      <c r="GY31" s="570"/>
      <c r="GZ31" s="570"/>
      <c r="HA31" s="570"/>
      <c r="HB31" s="570"/>
      <c r="HC31" s="570"/>
      <c r="HD31" s="570"/>
      <c r="HE31" s="570"/>
      <c r="HF31" s="570"/>
      <c r="HG31" s="570"/>
      <c r="HH31" s="570"/>
      <c r="HI31" s="570"/>
      <c r="HJ31" s="570"/>
      <c r="HK31" s="570"/>
      <c r="HL31" s="570"/>
      <c r="HM31" s="570"/>
      <c r="HN31" s="570"/>
      <c r="HO31" s="570"/>
      <c r="HP31" s="570"/>
      <c r="HQ31" s="570"/>
      <c r="HR31" s="570"/>
      <c r="HS31" s="570"/>
      <c r="HT31" s="570"/>
      <c r="HU31" s="570"/>
      <c r="HV31" s="570"/>
      <c r="HW31" s="570"/>
      <c r="HX31" s="570"/>
      <c r="HY31" s="570"/>
      <c r="HZ31" s="570"/>
      <c r="IA31" s="570"/>
      <c r="IB31" s="570"/>
      <c r="IC31" s="570"/>
      <c r="ID31" s="570"/>
      <c r="IE31" s="570"/>
      <c r="IF31" s="570"/>
      <c r="IG31" s="570"/>
      <c r="IH31" s="570"/>
      <c r="II31" s="570"/>
      <c r="IJ31" s="570"/>
      <c r="IK31" s="570"/>
      <c r="IL31" s="570"/>
      <c r="IM31" s="570"/>
      <c r="IN31" s="570"/>
      <c r="IO31" s="570"/>
      <c r="IP31" s="570"/>
      <c r="IQ31" s="570"/>
      <c r="IR31" s="570"/>
      <c r="IS31" s="570"/>
    </row>
    <row r="32" spans="1:253" s="571" customFormat="1">
      <c r="A32" s="441" t="s">
        <v>144</v>
      </c>
      <c r="B32" s="438">
        <f>'Sources and Uses Budget'!$C31</f>
        <v>0</v>
      </c>
      <c r="C32" s="438">
        <f>'Sources and Uses Budget'!$C31</f>
        <v>0</v>
      </c>
      <c r="D32" s="442">
        <f t="shared" si="0"/>
        <v>0</v>
      </c>
      <c r="E32" s="440"/>
      <c r="F32" s="439"/>
      <c r="G32" s="575"/>
      <c r="H32" s="570"/>
      <c r="I32" s="570"/>
      <c r="J32" s="570"/>
      <c r="K32" s="570"/>
      <c r="L32" s="570"/>
      <c r="M32" s="570"/>
      <c r="N32" s="570"/>
      <c r="O32" s="570"/>
      <c r="P32" s="570"/>
      <c r="Q32" s="570"/>
      <c r="R32" s="570"/>
      <c r="S32" s="570"/>
      <c r="T32" s="570"/>
      <c r="U32" s="570"/>
      <c r="V32" s="570"/>
      <c r="W32" s="570"/>
      <c r="X32" s="570"/>
      <c r="Y32" s="570"/>
      <c r="Z32" s="570"/>
      <c r="AA32" s="570"/>
      <c r="AB32" s="570"/>
      <c r="AC32" s="570"/>
      <c r="AD32" s="570"/>
      <c r="AE32" s="570"/>
      <c r="AF32" s="570"/>
      <c r="AG32" s="570"/>
      <c r="AH32" s="570"/>
      <c r="AI32" s="570"/>
      <c r="AJ32" s="570"/>
      <c r="AK32" s="570"/>
      <c r="AL32" s="570"/>
      <c r="AM32" s="570"/>
      <c r="AN32" s="570"/>
      <c r="AO32" s="570"/>
      <c r="AP32" s="570"/>
      <c r="AQ32" s="570"/>
      <c r="AR32" s="570"/>
      <c r="AS32" s="570"/>
      <c r="AT32" s="570"/>
      <c r="AU32" s="570"/>
      <c r="AV32" s="570"/>
      <c r="AW32" s="570"/>
      <c r="AX32" s="570"/>
      <c r="AY32" s="570"/>
      <c r="AZ32" s="570"/>
      <c r="BA32" s="570"/>
      <c r="BB32" s="570"/>
      <c r="BC32" s="570"/>
      <c r="BD32" s="570"/>
      <c r="BE32" s="570"/>
      <c r="BF32" s="570"/>
      <c r="BG32" s="570"/>
      <c r="BH32" s="570"/>
      <c r="BI32" s="570"/>
      <c r="BJ32" s="570"/>
      <c r="BK32" s="570"/>
      <c r="BL32" s="570"/>
      <c r="BM32" s="570"/>
      <c r="BN32" s="570"/>
      <c r="BO32" s="570"/>
      <c r="BP32" s="570"/>
      <c r="BQ32" s="570"/>
      <c r="BR32" s="570"/>
      <c r="BS32" s="570"/>
      <c r="BT32" s="570"/>
      <c r="BU32" s="570"/>
      <c r="BV32" s="570"/>
      <c r="BW32" s="570"/>
      <c r="BX32" s="570"/>
      <c r="BY32" s="570"/>
      <c r="BZ32" s="570"/>
      <c r="CA32" s="570"/>
      <c r="CB32" s="570"/>
      <c r="CC32" s="570"/>
      <c r="CD32" s="570"/>
      <c r="CE32" s="570"/>
      <c r="CF32" s="570"/>
      <c r="CG32" s="570"/>
      <c r="CH32" s="570"/>
      <c r="CI32" s="570"/>
      <c r="CJ32" s="570"/>
      <c r="CK32" s="570"/>
      <c r="CL32" s="570"/>
      <c r="CM32" s="570"/>
      <c r="CN32" s="570"/>
      <c r="CO32" s="570"/>
      <c r="CP32" s="570"/>
      <c r="CQ32" s="570"/>
      <c r="CR32" s="570"/>
      <c r="CS32" s="570"/>
      <c r="CT32" s="570"/>
      <c r="CU32" s="570"/>
      <c r="CV32" s="570"/>
      <c r="CW32" s="570"/>
      <c r="CX32" s="570"/>
      <c r="CY32" s="570"/>
      <c r="CZ32" s="570"/>
      <c r="DA32" s="570"/>
      <c r="DB32" s="570"/>
      <c r="DC32" s="570"/>
      <c r="DD32" s="570"/>
      <c r="DE32" s="570"/>
      <c r="DF32" s="570"/>
      <c r="DG32" s="570"/>
      <c r="DH32" s="570"/>
      <c r="DI32" s="570"/>
      <c r="DJ32" s="570"/>
      <c r="DK32" s="570"/>
      <c r="DL32" s="570"/>
      <c r="DM32" s="570"/>
      <c r="DN32" s="570"/>
      <c r="DO32" s="570"/>
      <c r="DP32" s="570"/>
      <c r="DQ32" s="570"/>
      <c r="DR32" s="570"/>
      <c r="DS32" s="570"/>
      <c r="DT32" s="570"/>
      <c r="DU32" s="570"/>
      <c r="DV32" s="570"/>
      <c r="DW32" s="570"/>
      <c r="DX32" s="570"/>
      <c r="DY32" s="570"/>
      <c r="DZ32" s="570"/>
      <c r="EA32" s="570"/>
      <c r="EB32" s="570"/>
      <c r="EC32" s="570"/>
      <c r="ED32" s="570"/>
      <c r="EE32" s="570"/>
      <c r="EF32" s="570"/>
      <c r="EG32" s="570"/>
      <c r="EH32" s="570"/>
      <c r="EI32" s="570"/>
      <c r="EJ32" s="570"/>
      <c r="EK32" s="570"/>
      <c r="EL32" s="570"/>
      <c r="EM32" s="570"/>
      <c r="EN32" s="570"/>
      <c r="EO32" s="570"/>
      <c r="EP32" s="570"/>
      <c r="EQ32" s="570"/>
      <c r="ER32" s="570"/>
      <c r="ES32" s="570"/>
      <c r="ET32" s="570"/>
      <c r="EU32" s="570"/>
      <c r="EV32" s="570"/>
      <c r="EW32" s="570"/>
      <c r="EX32" s="570"/>
      <c r="EY32" s="570"/>
      <c r="EZ32" s="570"/>
      <c r="FA32" s="570"/>
      <c r="FB32" s="570"/>
      <c r="FC32" s="570"/>
      <c r="FD32" s="570"/>
      <c r="FE32" s="570"/>
      <c r="FF32" s="570"/>
      <c r="FG32" s="570"/>
      <c r="FH32" s="570"/>
      <c r="FI32" s="570"/>
      <c r="FJ32" s="570"/>
      <c r="FK32" s="570"/>
      <c r="FL32" s="570"/>
      <c r="FM32" s="570"/>
      <c r="FN32" s="570"/>
      <c r="FO32" s="570"/>
      <c r="FP32" s="570"/>
      <c r="FQ32" s="570"/>
      <c r="FR32" s="570"/>
      <c r="FS32" s="570"/>
      <c r="FT32" s="570"/>
      <c r="FU32" s="570"/>
      <c r="FV32" s="570"/>
      <c r="FW32" s="570"/>
      <c r="FX32" s="570"/>
      <c r="FY32" s="570"/>
      <c r="FZ32" s="570"/>
      <c r="GA32" s="570"/>
      <c r="GB32" s="570"/>
      <c r="GC32" s="570"/>
      <c r="GD32" s="570"/>
      <c r="GE32" s="570"/>
      <c r="GF32" s="570"/>
      <c r="GG32" s="570"/>
      <c r="GH32" s="570"/>
      <c r="GI32" s="570"/>
      <c r="GJ32" s="570"/>
      <c r="GK32" s="570"/>
      <c r="GL32" s="570"/>
      <c r="GM32" s="570"/>
      <c r="GN32" s="570"/>
      <c r="GO32" s="570"/>
      <c r="GP32" s="570"/>
      <c r="GQ32" s="570"/>
      <c r="GR32" s="570"/>
      <c r="GS32" s="570"/>
      <c r="GT32" s="570"/>
      <c r="GU32" s="570"/>
      <c r="GV32" s="570"/>
      <c r="GW32" s="570"/>
      <c r="GX32" s="570"/>
      <c r="GY32" s="570"/>
      <c r="GZ32" s="570"/>
      <c r="HA32" s="570"/>
      <c r="HB32" s="570"/>
      <c r="HC32" s="570"/>
      <c r="HD32" s="570"/>
      <c r="HE32" s="570"/>
      <c r="HF32" s="570"/>
      <c r="HG32" s="570"/>
      <c r="HH32" s="570"/>
      <c r="HI32" s="570"/>
      <c r="HJ32" s="570"/>
      <c r="HK32" s="570"/>
      <c r="HL32" s="570"/>
      <c r="HM32" s="570"/>
      <c r="HN32" s="570"/>
      <c r="HO32" s="570"/>
      <c r="HP32" s="570"/>
      <c r="HQ32" s="570"/>
      <c r="HR32" s="570"/>
      <c r="HS32" s="570"/>
      <c r="HT32" s="570"/>
      <c r="HU32" s="570"/>
      <c r="HV32" s="570"/>
      <c r="HW32" s="570"/>
      <c r="HX32" s="570"/>
      <c r="HY32" s="570"/>
      <c r="HZ32" s="570"/>
      <c r="IA32" s="570"/>
      <c r="IB32" s="570"/>
      <c r="IC32" s="570"/>
      <c r="ID32" s="570"/>
      <c r="IE32" s="570"/>
      <c r="IF32" s="570"/>
      <c r="IG32" s="570"/>
      <c r="IH32" s="570"/>
      <c r="II32" s="570"/>
      <c r="IJ32" s="570"/>
      <c r="IK32" s="570"/>
      <c r="IL32" s="570"/>
      <c r="IM32" s="570"/>
      <c r="IN32" s="570"/>
      <c r="IO32" s="570"/>
      <c r="IP32" s="570"/>
      <c r="IQ32" s="570"/>
      <c r="IR32" s="570"/>
      <c r="IS32" s="570"/>
    </row>
    <row r="33" spans="1:253" s="571" customFormat="1">
      <c r="A33" s="441" t="s">
        <v>145</v>
      </c>
      <c r="B33" s="438">
        <f>'Sources and Uses Budget'!$C32</f>
        <v>0</v>
      </c>
      <c r="C33" s="438">
        <f>'Sources and Uses Budget'!$C32</f>
        <v>0</v>
      </c>
      <c r="D33" s="442">
        <f t="shared" si="0"/>
        <v>0</v>
      </c>
      <c r="E33" s="440"/>
      <c r="F33" s="439"/>
      <c r="G33" s="575"/>
      <c r="H33" s="570"/>
      <c r="I33" s="570"/>
      <c r="J33" s="570"/>
      <c r="K33" s="570"/>
      <c r="L33" s="570"/>
      <c r="M33" s="570"/>
      <c r="N33" s="570"/>
      <c r="O33" s="570"/>
      <c r="P33" s="570"/>
      <c r="Q33" s="570"/>
      <c r="R33" s="570"/>
      <c r="S33" s="570"/>
      <c r="T33" s="570"/>
      <c r="U33" s="570"/>
      <c r="V33" s="570"/>
      <c r="W33" s="570"/>
      <c r="X33" s="570"/>
      <c r="Y33" s="570"/>
      <c r="Z33" s="570"/>
      <c r="AA33" s="570"/>
      <c r="AB33" s="570"/>
      <c r="AC33" s="570"/>
      <c r="AD33" s="570"/>
      <c r="AE33" s="570"/>
      <c r="AF33" s="570"/>
      <c r="AG33" s="570"/>
      <c r="AH33" s="570"/>
      <c r="AI33" s="570"/>
      <c r="AJ33" s="570"/>
      <c r="AK33" s="570"/>
      <c r="AL33" s="570"/>
      <c r="AM33" s="570"/>
      <c r="AN33" s="570"/>
      <c r="AO33" s="570"/>
      <c r="AP33" s="570"/>
      <c r="AQ33" s="570"/>
      <c r="AR33" s="570"/>
      <c r="AS33" s="570"/>
      <c r="AT33" s="570"/>
      <c r="AU33" s="570"/>
      <c r="AV33" s="570"/>
      <c r="AW33" s="570"/>
      <c r="AX33" s="570"/>
      <c r="AY33" s="570"/>
      <c r="AZ33" s="570"/>
      <c r="BA33" s="570"/>
      <c r="BB33" s="570"/>
      <c r="BC33" s="570"/>
      <c r="BD33" s="570"/>
      <c r="BE33" s="570"/>
      <c r="BF33" s="570"/>
      <c r="BG33" s="570"/>
      <c r="BH33" s="570"/>
      <c r="BI33" s="570"/>
      <c r="BJ33" s="570"/>
      <c r="BK33" s="570"/>
      <c r="BL33" s="570"/>
      <c r="BM33" s="570"/>
      <c r="BN33" s="570"/>
      <c r="BO33" s="570"/>
      <c r="BP33" s="570"/>
      <c r="BQ33" s="570"/>
      <c r="BR33" s="570"/>
      <c r="BS33" s="570"/>
      <c r="BT33" s="570"/>
      <c r="BU33" s="570"/>
      <c r="BV33" s="570"/>
      <c r="BW33" s="570"/>
      <c r="BX33" s="570"/>
      <c r="BY33" s="570"/>
      <c r="BZ33" s="570"/>
      <c r="CA33" s="570"/>
      <c r="CB33" s="570"/>
      <c r="CC33" s="570"/>
      <c r="CD33" s="570"/>
      <c r="CE33" s="570"/>
      <c r="CF33" s="570"/>
      <c r="CG33" s="570"/>
      <c r="CH33" s="570"/>
      <c r="CI33" s="570"/>
      <c r="CJ33" s="570"/>
      <c r="CK33" s="570"/>
      <c r="CL33" s="570"/>
      <c r="CM33" s="570"/>
      <c r="CN33" s="570"/>
      <c r="CO33" s="570"/>
      <c r="CP33" s="570"/>
      <c r="CQ33" s="570"/>
      <c r="CR33" s="570"/>
      <c r="CS33" s="570"/>
      <c r="CT33" s="570"/>
      <c r="CU33" s="570"/>
      <c r="CV33" s="570"/>
      <c r="CW33" s="570"/>
      <c r="CX33" s="570"/>
      <c r="CY33" s="570"/>
      <c r="CZ33" s="570"/>
      <c r="DA33" s="570"/>
      <c r="DB33" s="570"/>
      <c r="DC33" s="570"/>
      <c r="DD33" s="570"/>
      <c r="DE33" s="570"/>
      <c r="DF33" s="570"/>
      <c r="DG33" s="570"/>
      <c r="DH33" s="570"/>
      <c r="DI33" s="570"/>
      <c r="DJ33" s="570"/>
      <c r="DK33" s="570"/>
      <c r="DL33" s="570"/>
      <c r="DM33" s="570"/>
      <c r="DN33" s="570"/>
      <c r="DO33" s="570"/>
      <c r="DP33" s="570"/>
      <c r="DQ33" s="570"/>
      <c r="DR33" s="570"/>
      <c r="DS33" s="570"/>
      <c r="DT33" s="570"/>
      <c r="DU33" s="570"/>
      <c r="DV33" s="570"/>
      <c r="DW33" s="570"/>
      <c r="DX33" s="570"/>
      <c r="DY33" s="570"/>
      <c r="DZ33" s="570"/>
      <c r="EA33" s="570"/>
      <c r="EB33" s="570"/>
      <c r="EC33" s="570"/>
      <c r="ED33" s="570"/>
      <c r="EE33" s="570"/>
      <c r="EF33" s="570"/>
      <c r="EG33" s="570"/>
      <c r="EH33" s="570"/>
      <c r="EI33" s="570"/>
      <c r="EJ33" s="570"/>
      <c r="EK33" s="570"/>
      <c r="EL33" s="570"/>
      <c r="EM33" s="570"/>
      <c r="EN33" s="570"/>
      <c r="EO33" s="570"/>
      <c r="EP33" s="570"/>
      <c r="EQ33" s="570"/>
      <c r="ER33" s="570"/>
      <c r="ES33" s="570"/>
      <c r="ET33" s="570"/>
      <c r="EU33" s="570"/>
      <c r="EV33" s="570"/>
      <c r="EW33" s="570"/>
      <c r="EX33" s="570"/>
      <c r="EY33" s="570"/>
      <c r="EZ33" s="570"/>
      <c r="FA33" s="570"/>
      <c r="FB33" s="570"/>
      <c r="FC33" s="570"/>
      <c r="FD33" s="570"/>
      <c r="FE33" s="570"/>
      <c r="FF33" s="570"/>
      <c r="FG33" s="570"/>
      <c r="FH33" s="570"/>
      <c r="FI33" s="570"/>
      <c r="FJ33" s="570"/>
      <c r="FK33" s="570"/>
      <c r="FL33" s="570"/>
      <c r="FM33" s="570"/>
      <c r="FN33" s="570"/>
      <c r="FO33" s="570"/>
      <c r="FP33" s="570"/>
      <c r="FQ33" s="570"/>
      <c r="FR33" s="570"/>
      <c r="FS33" s="570"/>
      <c r="FT33" s="570"/>
      <c r="FU33" s="570"/>
      <c r="FV33" s="570"/>
      <c r="FW33" s="570"/>
      <c r="FX33" s="570"/>
      <c r="FY33" s="570"/>
      <c r="FZ33" s="570"/>
      <c r="GA33" s="570"/>
      <c r="GB33" s="570"/>
      <c r="GC33" s="570"/>
      <c r="GD33" s="570"/>
      <c r="GE33" s="570"/>
      <c r="GF33" s="570"/>
      <c r="GG33" s="570"/>
      <c r="GH33" s="570"/>
      <c r="GI33" s="570"/>
      <c r="GJ33" s="570"/>
      <c r="GK33" s="570"/>
      <c r="GL33" s="570"/>
      <c r="GM33" s="570"/>
      <c r="GN33" s="570"/>
      <c r="GO33" s="570"/>
      <c r="GP33" s="570"/>
      <c r="GQ33" s="570"/>
      <c r="GR33" s="570"/>
      <c r="GS33" s="570"/>
      <c r="GT33" s="570"/>
      <c r="GU33" s="570"/>
      <c r="GV33" s="570"/>
      <c r="GW33" s="570"/>
      <c r="GX33" s="570"/>
      <c r="GY33" s="570"/>
      <c r="GZ33" s="570"/>
      <c r="HA33" s="570"/>
      <c r="HB33" s="570"/>
      <c r="HC33" s="570"/>
      <c r="HD33" s="570"/>
      <c r="HE33" s="570"/>
      <c r="HF33" s="570"/>
      <c r="HG33" s="570"/>
      <c r="HH33" s="570"/>
      <c r="HI33" s="570"/>
      <c r="HJ33" s="570"/>
      <c r="HK33" s="570"/>
      <c r="HL33" s="570"/>
      <c r="HM33" s="570"/>
      <c r="HN33" s="570"/>
      <c r="HO33" s="570"/>
      <c r="HP33" s="570"/>
      <c r="HQ33" s="570"/>
      <c r="HR33" s="570"/>
      <c r="HS33" s="570"/>
      <c r="HT33" s="570"/>
      <c r="HU33" s="570"/>
      <c r="HV33" s="570"/>
      <c r="HW33" s="570"/>
      <c r="HX33" s="570"/>
      <c r="HY33" s="570"/>
      <c r="HZ33" s="570"/>
      <c r="IA33" s="570"/>
      <c r="IB33" s="570"/>
      <c r="IC33" s="570"/>
      <c r="ID33" s="570"/>
      <c r="IE33" s="570"/>
      <c r="IF33" s="570"/>
      <c r="IG33" s="570"/>
      <c r="IH33" s="570"/>
      <c r="II33" s="570"/>
      <c r="IJ33" s="570"/>
      <c r="IK33" s="570"/>
      <c r="IL33" s="570"/>
      <c r="IM33" s="570"/>
      <c r="IN33" s="570"/>
      <c r="IO33" s="570"/>
      <c r="IP33" s="570"/>
      <c r="IQ33" s="570"/>
      <c r="IR33" s="570"/>
      <c r="IS33" s="570"/>
    </row>
    <row r="34" spans="1:253" s="571" customFormat="1">
      <c r="A34" s="441" t="s">
        <v>146</v>
      </c>
      <c r="B34" s="438">
        <f>'Sources and Uses Budget'!$C33</f>
        <v>0</v>
      </c>
      <c r="C34" s="438">
        <f>'Sources and Uses Budget'!$C33</f>
        <v>0</v>
      </c>
      <c r="D34" s="442">
        <f t="shared" si="0"/>
        <v>0</v>
      </c>
      <c r="E34" s="440"/>
      <c r="F34" s="439"/>
      <c r="G34" s="575"/>
      <c r="H34" s="570"/>
      <c r="I34" s="570"/>
      <c r="J34" s="570"/>
      <c r="K34" s="570"/>
      <c r="L34" s="570"/>
      <c r="M34" s="570"/>
      <c r="N34" s="570"/>
      <c r="O34" s="570"/>
      <c r="P34" s="570"/>
      <c r="Q34" s="570"/>
      <c r="R34" s="570"/>
      <c r="S34" s="570"/>
      <c r="T34" s="570"/>
      <c r="U34" s="570"/>
      <c r="V34" s="570"/>
      <c r="W34" s="570"/>
      <c r="X34" s="570"/>
      <c r="Y34" s="570"/>
      <c r="Z34" s="570"/>
      <c r="AA34" s="570"/>
      <c r="AB34" s="570"/>
      <c r="AC34" s="570"/>
      <c r="AD34" s="570"/>
      <c r="AE34" s="570"/>
      <c r="AF34" s="570"/>
      <c r="AG34" s="570"/>
      <c r="AH34" s="570"/>
      <c r="AI34" s="570"/>
      <c r="AJ34" s="570"/>
      <c r="AK34" s="570"/>
      <c r="AL34" s="570"/>
      <c r="AM34" s="570"/>
      <c r="AN34" s="570"/>
      <c r="AO34" s="570"/>
      <c r="AP34" s="570"/>
      <c r="AQ34" s="570"/>
      <c r="AR34" s="570"/>
      <c r="AS34" s="570"/>
      <c r="AT34" s="570"/>
      <c r="AU34" s="570"/>
      <c r="AV34" s="570"/>
      <c r="AW34" s="570"/>
      <c r="AX34" s="570"/>
      <c r="AY34" s="570"/>
      <c r="AZ34" s="570"/>
      <c r="BA34" s="570"/>
      <c r="BB34" s="570"/>
      <c r="BC34" s="570"/>
      <c r="BD34" s="570"/>
      <c r="BE34" s="570"/>
      <c r="BF34" s="570"/>
      <c r="BG34" s="570"/>
      <c r="BH34" s="570"/>
      <c r="BI34" s="570"/>
      <c r="BJ34" s="570"/>
      <c r="BK34" s="570"/>
      <c r="BL34" s="570"/>
      <c r="BM34" s="570"/>
      <c r="BN34" s="570"/>
      <c r="BO34" s="570"/>
      <c r="BP34" s="570"/>
      <c r="BQ34" s="570"/>
      <c r="BR34" s="570"/>
      <c r="BS34" s="570"/>
      <c r="BT34" s="570"/>
      <c r="BU34" s="570"/>
      <c r="BV34" s="570"/>
      <c r="BW34" s="570"/>
      <c r="BX34" s="570"/>
      <c r="BY34" s="570"/>
      <c r="BZ34" s="570"/>
      <c r="CA34" s="570"/>
      <c r="CB34" s="570"/>
      <c r="CC34" s="570"/>
      <c r="CD34" s="570"/>
      <c r="CE34" s="570"/>
      <c r="CF34" s="570"/>
      <c r="CG34" s="570"/>
      <c r="CH34" s="570"/>
      <c r="CI34" s="570"/>
      <c r="CJ34" s="570"/>
      <c r="CK34" s="570"/>
      <c r="CL34" s="570"/>
      <c r="CM34" s="570"/>
      <c r="CN34" s="570"/>
      <c r="CO34" s="570"/>
      <c r="CP34" s="570"/>
      <c r="CQ34" s="570"/>
      <c r="CR34" s="570"/>
      <c r="CS34" s="570"/>
      <c r="CT34" s="570"/>
      <c r="CU34" s="570"/>
      <c r="CV34" s="570"/>
      <c r="CW34" s="570"/>
      <c r="CX34" s="570"/>
      <c r="CY34" s="570"/>
      <c r="CZ34" s="570"/>
      <c r="DA34" s="570"/>
      <c r="DB34" s="570"/>
      <c r="DC34" s="570"/>
      <c r="DD34" s="570"/>
      <c r="DE34" s="570"/>
      <c r="DF34" s="570"/>
      <c r="DG34" s="570"/>
      <c r="DH34" s="570"/>
      <c r="DI34" s="570"/>
      <c r="DJ34" s="570"/>
      <c r="DK34" s="570"/>
      <c r="DL34" s="570"/>
      <c r="DM34" s="570"/>
      <c r="DN34" s="570"/>
      <c r="DO34" s="570"/>
      <c r="DP34" s="570"/>
      <c r="DQ34" s="570"/>
      <c r="DR34" s="570"/>
      <c r="DS34" s="570"/>
      <c r="DT34" s="570"/>
      <c r="DU34" s="570"/>
      <c r="DV34" s="570"/>
      <c r="DW34" s="570"/>
      <c r="DX34" s="570"/>
      <c r="DY34" s="570"/>
      <c r="DZ34" s="570"/>
      <c r="EA34" s="570"/>
      <c r="EB34" s="570"/>
      <c r="EC34" s="570"/>
      <c r="ED34" s="570"/>
      <c r="EE34" s="570"/>
      <c r="EF34" s="570"/>
      <c r="EG34" s="570"/>
      <c r="EH34" s="570"/>
      <c r="EI34" s="570"/>
      <c r="EJ34" s="570"/>
      <c r="EK34" s="570"/>
      <c r="EL34" s="570"/>
      <c r="EM34" s="570"/>
      <c r="EN34" s="570"/>
      <c r="EO34" s="570"/>
      <c r="EP34" s="570"/>
      <c r="EQ34" s="570"/>
      <c r="ER34" s="570"/>
      <c r="ES34" s="570"/>
      <c r="ET34" s="570"/>
      <c r="EU34" s="570"/>
      <c r="EV34" s="570"/>
      <c r="EW34" s="570"/>
      <c r="EX34" s="570"/>
      <c r="EY34" s="570"/>
      <c r="EZ34" s="570"/>
      <c r="FA34" s="570"/>
      <c r="FB34" s="570"/>
      <c r="FC34" s="570"/>
      <c r="FD34" s="570"/>
      <c r="FE34" s="570"/>
      <c r="FF34" s="570"/>
      <c r="FG34" s="570"/>
      <c r="FH34" s="570"/>
      <c r="FI34" s="570"/>
      <c r="FJ34" s="570"/>
      <c r="FK34" s="570"/>
      <c r="FL34" s="570"/>
      <c r="FM34" s="570"/>
      <c r="FN34" s="570"/>
      <c r="FO34" s="570"/>
      <c r="FP34" s="570"/>
      <c r="FQ34" s="570"/>
      <c r="FR34" s="570"/>
      <c r="FS34" s="570"/>
      <c r="FT34" s="570"/>
      <c r="FU34" s="570"/>
      <c r="FV34" s="570"/>
      <c r="FW34" s="570"/>
      <c r="FX34" s="570"/>
      <c r="FY34" s="570"/>
      <c r="FZ34" s="570"/>
      <c r="GA34" s="570"/>
      <c r="GB34" s="570"/>
      <c r="GC34" s="570"/>
      <c r="GD34" s="570"/>
      <c r="GE34" s="570"/>
      <c r="GF34" s="570"/>
      <c r="GG34" s="570"/>
      <c r="GH34" s="570"/>
      <c r="GI34" s="570"/>
      <c r="GJ34" s="570"/>
      <c r="GK34" s="570"/>
      <c r="GL34" s="570"/>
      <c r="GM34" s="570"/>
      <c r="GN34" s="570"/>
      <c r="GO34" s="570"/>
      <c r="GP34" s="570"/>
      <c r="GQ34" s="570"/>
      <c r="GR34" s="570"/>
      <c r="GS34" s="570"/>
      <c r="GT34" s="570"/>
      <c r="GU34" s="570"/>
      <c r="GV34" s="570"/>
      <c r="GW34" s="570"/>
      <c r="GX34" s="570"/>
      <c r="GY34" s="570"/>
      <c r="GZ34" s="570"/>
      <c r="HA34" s="570"/>
      <c r="HB34" s="570"/>
      <c r="HC34" s="570"/>
      <c r="HD34" s="570"/>
      <c r="HE34" s="570"/>
      <c r="HF34" s="570"/>
      <c r="HG34" s="570"/>
      <c r="HH34" s="570"/>
      <c r="HI34" s="570"/>
      <c r="HJ34" s="570"/>
      <c r="HK34" s="570"/>
      <c r="HL34" s="570"/>
      <c r="HM34" s="570"/>
      <c r="HN34" s="570"/>
      <c r="HO34" s="570"/>
      <c r="HP34" s="570"/>
      <c r="HQ34" s="570"/>
      <c r="HR34" s="570"/>
      <c r="HS34" s="570"/>
      <c r="HT34" s="570"/>
      <c r="HU34" s="570"/>
      <c r="HV34" s="570"/>
      <c r="HW34" s="570"/>
      <c r="HX34" s="570"/>
      <c r="HY34" s="570"/>
      <c r="HZ34" s="570"/>
      <c r="IA34" s="570"/>
      <c r="IB34" s="570"/>
      <c r="IC34" s="570"/>
      <c r="ID34" s="570"/>
      <c r="IE34" s="570"/>
      <c r="IF34" s="570"/>
      <c r="IG34" s="570"/>
      <c r="IH34" s="570"/>
      <c r="II34" s="570"/>
      <c r="IJ34" s="570"/>
      <c r="IK34" s="570"/>
      <c r="IL34" s="570"/>
      <c r="IM34" s="570"/>
      <c r="IN34" s="570"/>
      <c r="IO34" s="570"/>
      <c r="IP34" s="570"/>
      <c r="IQ34" s="570"/>
      <c r="IR34" s="570"/>
      <c r="IS34" s="570"/>
    </row>
    <row r="35" spans="1:253" s="571" customFormat="1">
      <c r="A35" s="441" t="s">
        <v>147</v>
      </c>
      <c r="B35" s="438">
        <f>'Sources and Uses Budget'!$C34</f>
        <v>0</v>
      </c>
      <c r="C35" s="438">
        <f>'Sources and Uses Budget'!$C34</f>
        <v>0</v>
      </c>
      <c r="D35" s="442">
        <f t="shared" si="0"/>
        <v>0</v>
      </c>
      <c r="E35" s="440"/>
      <c r="F35" s="439"/>
      <c r="G35" s="575"/>
      <c r="H35" s="570"/>
      <c r="I35" s="570"/>
      <c r="J35" s="570"/>
      <c r="K35" s="570"/>
      <c r="L35" s="570"/>
      <c r="M35" s="570"/>
      <c r="N35" s="570"/>
      <c r="O35" s="570"/>
      <c r="P35" s="570"/>
      <c r="Q35" s="570"/>
      <c r="R35" s="570"/>
      <c r="S35" s="570"/>
      <c r="T35" s="570"/>
      <c r="U35" s="570"/>
      <c r="V35" s="570"/>
      <c r="W35" s="570"/>
      <c r="X35" s="570"/>
      <c r="Y35" s="570"/>
      <c r="Z35" s="570"/>
      <c r="AA35" s="570"/>
      <c r="AB35" s="570"/>
      <c r="AC35" s="570"/>
      <c r="AD35" s="570"/>
      <c r="AE35" s="570"/>
      <c r="AF35" s="570"/>
      <c r="AG35" s="570"/>
      <c r="AH35" s="570"/>
      <c r="AI35" s="570"/>
      <c r="AJ35" s="570"/>
      <c r="AK35" s="570"/>
      <c r="AL35" s="570"/>
      <c r="AM35" s="570"/>
      <c r="AN35" s="570"/>
      <c r="AO35" s="570"/>
      <c r="AP35" s="570"/>
      <c r="AQ35" s="570"/>
      <c r="AR35" s="570"/>
      <c r="AS35" s="570"/>
      <c r="AT35" s="570"/>
      <c r="AU35" s="570"/>
      <c r="AV35" s="570"/>
      <c r="AW35" s="570"/>
      <c r="AX35" s="570"/>
      <c r="AY35" s="570"/>
      <c r="AZ35" s="570"/>
      <c r="BA35" s="570"/>
      <c r="BB35" s="570"/>
      <c r="BC35" s="570"/>
      <c r="BD35" s="570"/>
      <c r="BE35" s="570"/>
      <c r="BF35" s="570"/>
      <c r="BG35" s="570"/>
      <c r="BH35" s="570"/>
      <c r="BI35" s="570"/>
      <c r="BJ35" s="570"/>
      <c r="BK35" s="570"/>
      <c r="BL35" s="570"/>
      <c r="BM35" s="570"/>
      <c r="BN35" s="570"/>
      <c r="BO35" s="570"/>
      <c r="BP35" s="570"/>
      <c r="BQ35" s="570"/>
      <c r="BR35" s="570"/>
      <c r="BS35" s="570"/>
      <c r="BT35" s="570"/>
      <c r="BU35" s="570"/>
      <c r="BV35" s="570"/>
      <c r="BW35" s="570"/>
      <c r="BX35" s="570"/>
      <c r="BY35" s="570"/>
      <c r="BZ35" s="570"/>
      <c r="CA35" s="570"/>
      <c r="CB35" s="570"/>
      <c r="CC35" s="570"/>
      <c r="CD35" s="570"/>
      <c r="CE35" s="570"/>
      <c r="CF35" s="570"/>
      <c r="CG35" s="570"/>
      <c r="CH35" s="570"/>
      <c r="CI35" s="570"/>
      <c r="CJ35" s="570"/>
      <c r="CK35" s="570"/>
      <c r="CL35" s="570"/>
      <c r="CM35" s="570"/>
      <c r="CN35" s="570"/>
      <c r="CO35" s="570"/>
      <c r="CP35" s="570"/>
      <c r="CQ35" s="570"/>
      <c r="CR35" s="570"/>
      <c r="CS35" s="570"/>
      <c r="CT35" s="570"/>
      <c r="CU35" s="570"/>
      <c r="CV35" s="570"/>
      <c r="CW35" s="570"/>
      <c r="CX35" s="570"/>
      <c r="CY35" s="570"/>
      <c r="CZ35" s="570"/>
      <c r="DA35" s="570"/>
      <c r="DB35" s="570"/>
      <c r="DC35" s="570"/>
      <c r="DD35" s="570"/>
      <c r="DE35" s="570"/>
      <c r="DF35" s="570"/>
      <c r="DG35" s="570"/>
      <c r="DH35" s="570"/>
      <c r="DI35" s="570"/>
      <c r="DJ35" s="570"/>
      <c r="DK35" s="570"/>
      <c r="DL35" s="570"/>
      <c r="DM35" s="570"/>
      <c r="DN35" s="570"/>
      <c r="DO35" s="570"/>
      <c r="DP35" s="570"/>
      <c r="DQ35" s="570"/>
      <c r="DR35" s="570"/>
      <c r="DS35" s="570"/>
      <c r="DT35" s="570"/>
      <c r="DU35" s="570"/>
      <c r="DV35" s="570"/>
      <c r="DW35" s="570"/>
      <c r="DX35" s="570"/>
      <c r="DY35" s="570"/>
      <c r="DZ35" s="570"/>
      <c r="EA35" s="570"/>
      <c r="EB35" s="570"/>
      <c r="EC35" s="570"/>
      <c r="ED35" s="570"/>
      <c r="EE35" s="570"/>
      <c r="EF35" s="570"/>
      <c r="EG35" s="570"/>
      <c r="EH35" s="570"/>
      <c r="EI35" s="570"/>
      <c r="EJ35" s="570"/>
      <c r="EK35" s="570"/>
      <c r="EL35" s="570"/>
      <c r="EM35" s="570"/>
      <c r="EN35" s="570"/>
      <c r="EO35" s="570"/>
      <c r="EP35" s="570"/>
      <c r="EQ35" s="570"/>
      <c r="ER35" s="570"/>
      <c r="ES35" s="570"/>
      <c r="ET35" s="570"/>
      <c r="EU35" s="570"/>
      <c r="EV35" s="570"/>
      <c r="EW35" s="570"/>
      <c r="EX35" s="570"/>
      <c r="EY35" s="570"/>
      <c r="EZ35" s="570"/>
      <c r="FA35" s="570"/>
      <c r="FB35" s="570"/>
      <c r="FC35" s="570"/>
      <c r="FD35" s="570"/>
      <c r="FE35" s="570"/>
      <c r="FF35" s="570"/>
      <c r="FG35" s="570"/>
      <c r="FH35" s="570"/>
      <c r="FI35" s="570"/>
      <c r="FJ35" s="570"/>
      <c r="FK35" s="570"/>
      <c r="FL35" s="570"/>
      <c r="FM35" s="570"/>
      <c r="FN35" s="570"/>
      <c r="FO35" s="570"/>
      <c r="FP35" s="570"/>
      <c r="FQ35" s="570"/>
      <c r="FR35" s="570"/>
      <c r="FS35" s="570"/>
      <c r="FT35" s="570"/>
      <c r="FU35" s="570"/>
      <c r="FV35" s="570"/>
      <c r="FW35" s="570"/>
      <c r="FX35" s="570"/>
      <c r="FY35" s="570"/>
      <c r="FZ35" s="570"/>
      <c r="GA35" s="570"/>
      <c r="GB35" s="570"/>
      <c r="GC35" s="570"/>
      <c r="GD35" s="570"/>
      <c r="GE35" s="570"/>
      <c r="GF35" s="570"/>
      <c r="GG35" s="570"/>
      <c r="GH35" s="570"/>
      <c r="GI35" s="570"/>
      <c r="GJ35" s="570"/>
      <c r="GK35" s="570"/>
      <c r="GL35" s="570"/>
      <c r="GM35" s="570"/>
      <c r="GN35" s="570"/>
      <c r="GO35" s="570"/>
      <c r="GP35" s="570"/>
      <c r="GQ35" s="570"/>
      <c r="GR35" s="570"/>
      <c r="GS35" s="570"/>
      <c r="GT35" s="570"/>
      <c r="GU35" s="570"/>
      <c r="GV35" s="570"/>
      <c r="GW35" s="570"/>
      <c r="GX35" s="570"/>
      <c r="GY35" s="570"/>
      <c r="GZ35" s="570"/>
      <c r="HA35" s="570"/>
      <c r="HB35" s="570"/>
      <c r="HC35" s="570"/>
      <c r="HD35" s="570"/>
      <c r="HE35" s="570"/>
      <c r="HF35" s="570"/>
      <c r="HG35" s="570"/>
      <c r="HH35" s="570"/>
      <c r="HI35" s="570"/>
      <c r="HJ35" s="570"/>
      <c r="HK35" s="570"/>
      <c r="HL35" s="570"/>
      <c r="HM35" s="570"/>
      <c r="HN35" s="570"/>
      <c r="HO35" s="570"/>
      <c r="HP35" s="570"/>
      <c r="HQ35" s="570"/>
      <c r="HR35" s="570"/>
      <c r="HS35" s="570"/>
      <c r="HT35" s="570"/>
      <c r="HU35" s="570"/>
      <c r="HV35" s="570"/>
      <c r="HW35" s="570"/>
      <c r="HX35" s="570"/>
      <c r="HY35" s="570"/>
      <c r="HZ35" s="570"/>
      <c r="IA35" s="570"/>
      <c r="IB35" s="570"/>
      <c r="IC35" s="570"/>
      <c r="ID35" s="570"/>
      <c r="IE35" s="570"/>
      <c r="IF35" s="570"/>
      <c r="IG35" s="570"/>
      <c r="IH35" s="570"/>
      <c r="II35" s="570"/>
      <c r="IJ35" s="570"/>
      <c r="IK35" s="570"/>
      <c r="IL35" s="570"/>
      <c r="IM35" s="570"/>
      <c r="IN35" s="570"/>
      <c r="IO35" s="570"/>
      <c r="IP35" s="570"/>
      <c r="IQ35" s="570"/>
      <c r="IR35" s="570"/>
      <c r="IS35" s="570"/>
    </row>
    <row r="36" spans="1:253" s="571" customFormat="1">
      <c r="A36" s="444" t="s">
        <v>37</v>
      </c>
      <c r="B36" s="438">
        <f>'Sources and Uses Budget'!$C35</f>
        <v>0</v>
      </c>
      <c r="C36" s="438">
        <f>'Sources and Uses Budget'!$C35</f>
        <v>0</v>
      </c>
      <c r="D36" s="442">
        <f t="shared" si="0"/>
        <v>0</v>
      </c>
      <c r="E36" s="440"/>
      <c r="F36" s="439"/>
      <c r="G36" s="575"/>
      <c r="H36" s="570"/>
      <c r="I36" s="570"/>
      <c r="J36" s="570"/>
      <c r="K36" s="570"/>
      <c r="L36" s="570"/>
      <c r="M36" s="570"/>
      <c r="N36" s="570"/>
      <c r="O36" s="570"/>
      <c r="P36" s="570"/>
      <c r="Q36" s="570"/>
      <c r="R36" s="570"/>
      <c r="S36" s="570"/>
      <c r="T36" s="570"/>
      <c r="U36" s="570"/>
      <c r="V36" s="570"/>
      <c r="W36" s="570"/>
      <c r="X36" s="570"/>
      <c r="Y36" s="570"/>
      <c r="Z36" s="570"/>
      <c r="AA36" s="570"/>
      <c r="AB36" s="570"/>
      <c r="AC36" s="570"/>
      <c r="AD36" s="570"/>
      <c r="AE36" s="570"/>
      <c r="AF36" s="570"/>
      <c r="AG36" s="570"/>
      <c r="AH36" s="570"/>
      <c r="AI36" s="570"/>
      <c r="AJ36" s="570"/>
      <c r="AK36" s="570"/>
      <c r="AL36" s="570"/>
      <c r="AM36" s="570"/>
      <c r="AN36" s="570"/>
      <c r="AO36" s="570"/>
      <c r="AP36" s="570"/>
      <c r="AQ36" s="570"/>
      <c r="AR36" s="570"/>
      <c r="AS36" s="570"/>
      <c r="AT36" s="570"/>
      <c r="AU36" s="570"/>
      <c r="AV36" s="570"/>
      <c r="AW36" s="570"/>
      <c r="AX36" s="570"/>
      <c r="AY36" s="570"/>
      <c r="AZ36" s="570"/>
      <c r="BA36" s="570"/>
      <c r="BB36" s="570"/>
      <c r="BC36" s="570"/>
      <c r="BD36" s="570"/>
      <c r="BE36" s="570"/>
      <c r="BF36" s="570"/>
      <c r="BG36" s="570"/>
      <c r="BH36" s="570"/>
      <c r="BI36" s="570"/>
      <c r="BJ36" s="570"/>
      <c r="BK36" s="570"/>
      <c r="BL36" s="570"/>
      <c r="BM36" s="570"/>
      <c r="BN36" s="570"/>
      <c r="BO36" s="570"/>
      <c r="BP36" s="570"/>
      <c r="BQ36" s="570"/>
      <c r="BR36" s="570"/>
      <c r="BS36" s="570"/>
      <c r="BT36" s="570"/>
      <c r="BU36" s="570"/>
      <c r="BV36" s="570"/>
      <c r="BW36" s="570"/>
      <c r="BX36" s="570"/>
      <c r="BY36" s="570"/>
      <c r="BZ36" s="570"/>
      <c r="CA36" s="570"/>
      <c r="CB36" s="570"/>
      <c r="CC36" s="570"/>
      <c r="CD36" s="570"/>
      <c r="CE36" s="570"/>
      <c r="CF36" s="570"/>
      <c r="CG36" s="570"/>
      <c r="CH36" s="570"/>
      <c r="CI36" s="570"/>
      <c r="CJ36" s="570"/>
      <c r="CK36" s="570"/>
      <c r="CL36" s="570"/>
      <c r="CM36" s="570"/>
      <c r="CN36" s="570"/>
      <c r="CO36" s="570"/>
      <c r="CP36" s="570"/>
      <c r="CQ36" s="570"/>
      <c r="CR36" s="570"/>
      <c r="CS36" s="570"/>
      <c r="CT36" s="570"/>
      <c r="CU36" s="570"/>
      <c r="CV36" s="570"/>
      <c r="CW36" s="570"/>
      <c r="CX36" s="570"/>
      <c r="CY36" s="570"/>
      <c r="CZ36" s="570"/>
      <c r="DA36" s="570"/>
      <c r="DB36" s="570"/>
      <c r="DC36" s="570"/>
      <c r="DD36" s="570"/>
      <c r="DE36" s="570"/>
      <c r="DF36" s="570"/>
      <c r="DG36" s="570"/>
      <c r="DH36" s="570"/>
      <c r="DI36" s="570"/>
      <c r="DJ36" s="570"/>
      <c r="DK36" s="570"/>
      <c r="DL36" s="570"/>
      <c r="DM36" s="570"/>
      <c r="DN36" s="570"/>
      <c r="DO36" s="570"/>
      <c r="DP36" s="570"/>
      <c r="DQ36" s="570"/>
      <c r="DR36" s="570"/>
      <c r="DS36" s="570"/>
      <c r="DT36" s="570"/>
      <c r="DU36" s="570"/>
      <c r="DV36" s="570"/>
      <c r="DW36" s="570"/>
      <c r="DX36" s="570"/>
      <c r="DY36" s="570"/>
      <c r="DZ36" s="570"/>
      <c r="EA36" s="570"/>
      <c r="EB36" s="570"/>
      <c r="EC36" s="570"/>
      <c r="ED36" s="570"/>
      <c r="EE36" s="570"/>
      <c r="EF36" s="570"/>
      <c r="EG36" s="570"/>
      <c r="EH36" s="570"/>
      <c r="EI36" s="570"/>
      <c r="EJ36" s="570"/>
      <c r="EK36" s="570"/>
      <c r="EL36" s="570"/>
      <c r="EM36" s="570"/>
      <c r="EN36" s="570"/>
      <c r="EO36" s="570"/>
      <c r="EP36" s="570"/>
      <c r="EQ36" s="570"/>
      <c r="ER36" s="570"/>
      <c r="ES36" s="570"/>
      <c r="ET36" s="570"/>
      <c r="EU36" s="570"/>
      <c r="EV36" s="570"/>
      <c r="EW36" s="570"/>
      <c r="EX36" s="570"/>
      <c r="EY36" s="570"/>
      <c r="EZ36" s="570"/>
      <c r="FA36" s="570"/>
      <c r="FB36" s="570"/>
      <c r="FC36" s="570"/>
      <c r="FD36" s="570"/>
      <c r="FE36" s="570"/>
      <c r="FF36" s="570"/>
      <c r="FG36" s="570"/>
      <c r="FH36" s="570"/>
      <c r="FI36" s="570"/>
      <c r="FJ36" s="570"/>
      <c r="FK36" s="570"/>
      <c r="FL36" s="570"/>
      <c r="FM36" s="570"/>
      <c r="FN36" s="570"/>
      <c r="FO36" s="570"/>
      <c r="FP36" s="570"/>
      <c r="FQ36" s="570"/>
      <c r="FR36" s="570"/>
      <c r="FS36" s="570"/>
      <c r="FT36" s="570"/>
      <c r="FU36" s="570"/>
      <c r="FV36" s="570"/>
      <c r="FW36" s="570"/>
      <c r="FX36" s="570"/>
      <c r="FY36" s="570"/>
      <c r="FZ36" s="570"/>
      <c r="GA36" s="570"/>
      <c r="GB36" s="570"/>
      <c r="GC36" s="570"/>
      <c r="GD36" s="570"/>
      <c r="GE36" s="570"/>
      <c r="GF36" s="570"/>
      <c r="GG36" s="570"/>
      <c r="GH36" s="570"/>
      <c r="GI36" s="570"/>
      <c r="GJ36" s="570"/>
      <c r="GK36" s="570"/>
      <c r="GL36" s="570"/>
      <c r="GM36" s="570"/>
      <c r="GN36" s="570"/>
      <c r="GO36" s="570"/>
      <c r="GP36" s="570"/>
      <c r="GQ36" s="570"/>
      <c r="GR36" s="570"/>
      <c r="GS36" s="570"/>
      <c r="GT36" s="570"/>
      <c r="GU36" s="570"/>
      <c r="GV36" s="570"/>
      <c r="GW36" s="570"/>
      <c r="GX36" s="570"/>
      <c r="GY36" s="570"/>
      <c r="GZ36" s="570"/>
      <c r="HA36" s="570"/>
      <c r="HB36" s="570"/>
      <c r="HC36" s="570"/>
      <c r="HD36" s="570"/>
      <c r="HE36" s="570"/>
      <c r="HF36" s="570"/>
      <c r="HG36" s="570"/>
      <c r="HH36" s="570"/>
      <c r="HI36" s="570"/>
      <c r="HJ36" s="570"/>
      <c r="HK36" s="570"/>
      <c r="HL36" s="570"/>
      <c r="HM36" s="570"/>
      <c r="HN36" s="570"/>
      <c r="HO36" s="570"/>
      <c r="HP36" s="570"/>
      <c r="HQ36" s="570"/>
      <c r="HR36" s="570"/>
      <c r="HS36" s="570"/>
      <c r="HT36" s="570"/>
      <c r="HU36" s="570"/>
      <c r="HV36" s="570"/>
      <c r="HW36" s="570"/>
      <c r="HX36" s="570"/>
      <c r="HY36" s="570"/>
      <c r="HZ36" s="570"/>
      <c r="IA36" s="570"/>
      <c r="IB36" s="570"/>
      <c r="IC36" s="570"/>
      <c r="ID36" s="570"/>
      <c r="IE36" s="570"/>
      <c r="IF36" s="570"/>
      <c r="IG36" s="570"/>
      <c r="IH36" s="570"/>
      <c r="II36" s="570"/>
      <c r="IJ36" s="570"/>
      <c r="IK36" s="570"/>
      <c r="IL36" s="570"/>
      <c r="IM36" s="570"/>
      <c r="IN36" s="570"/>
      <c r="IO36" s="570"/>
      <c r="IP36" s="570"/>
      <c r="IQ36" s="570"/>
      <c r="IR36" s="570"/>
      <c r="IS36" s="570"/>
    </row>
    <row r="37" spans="1:253" s="571" customFormat="1">
      <c r="A37" s="443" t="s">
        <v>150</v>
      </c>
      <c r="B37" s="442">
        <f>SUM(B29:B36)</f>
        <v>0</v>
      </c>
      <c r="C37" s="442">
        <f>SUM(C29:C36)</f>
        <v>0</v>
      </c>
      <c r="D37" s="442">
        <f t="shared" si="0"/>
        <v>0</v>
      </c>
      <c r="E37" s="440"/>
      <c r="F37" s="439"/>
      <c r="G37" s="575"/>
      <c r="H37" s="570"/>
      <c r="I37" s="570"/>
      <c r="J37" s="570"/>
      <c r="K37" s="570"/>
      <c r="L37" s="570"/>
      <c r="M37" s="570"/>
      <c r="N37" s="570"/>
      <c r="O37" s="570"/>
      <c r="P37" s="570"/>
      <c r="Q37" s="570"/>
      <c r="R37" s="570"/>
      <c r="S37" s="570"/>
      <c r="T37" s="570"/>
      <c r="U37" s="570"/>
      <c r="V37" s="570"/>
      <c r="W37" s="570"/>
      <c r="X37" s="570"/>
      <c r="Y37" s="570"/>
      <c r="Z37" s="570"/>
      <c r="AA37" s="570"/>
      <c r="AB37" s="570"/>
      <c r="AC37" s="570"/>
      <c r="AD37" s="570"/>
      <c r="AE37" s="570"/>
      <c r="AF37" s="570"/>
      <c r="AG37" s="570"/>
      <c r="AH37" s="570"/>
      <c r="AI37" s="570"/>
      <c r="AJ37" s="570"/>
      <c r="AK37" s="570"/>
      <c r="AL37" s="570"/>
      <c r="AM37" s="570"/>
      <c r="AN37" s="570"/>
      <c r="AO37" s="570"/>
      <c r="AP37" s="570"/>
      <c r="AQ37" s="570"/>
      <c r="AR37" s="570"/>
      <c r="AS37" s="570"/>
      <c r="AT37" s="570"/>
      <c r="AU37" s="570"/>
      <c r="AV37" s="570"/>
      <c r="AW37" s="570"/>
      <c r="AX37" s="570"/>
      <c r="AY37" s="570"/>
      <c r="AZ37" s="570"/>
      <c r="BA37" s="570"/>
      <c r="BB37" s="570"/>
      <c r="BC37" s="570"/>
      <c r="BD37" s="570"/>
      <c r="BE37" s="570"/>
      <c r="BF37" s="570"/>
      <c r="BG37" s="570"/>
      <c r="BH37" s="570"/>
      <c r="BI37" s="570"/>
      <c r="BJ37" s="570"/>
      <c r="BK37" s="570"/>
      <c r="BL37" s="570"/>
      <c r="BM37" s="570"/>
      <c r="BN37" s="570"/>
      <c r="BO37" s="570"/>
      <c r="BP37" s="570"/>
      <c r="BQ37" s="570"/>
      <c r="BR37" s="570"/>
      <c r="BS37" s="570"/>
      <c r="BT37" s="570"/>
      <c r="BU37" s="570"/>
      <c r="BV37" s="570"/>
      <c r="BW37" s="570"/>
      <c r="BX37" s="570"/>
      <c r="BY37" s="570"/>
      <c r="BZ37" s="570"/>
      <c r="CA37" s="570"/>
      <c r="CB37" s="570"/>
      <c r="CC37" s="570"/>
      <c r="CD37" s="570"/>
      <c r="CE37" s="570"/>
      <c r="CF37" s="570"/>
      <c r="CG37" s="570"/>
      <c r="CH37" s="570"/>
      <c r="CI37" s="570"/>
      <c r="CJ37" s="570"/>
      <c r="CK37" s="570"/>
      <c r="CL37" s="570"/>
      <c r="CM37" s="570"/>
      <c r="CN37" s="570"/>
      <c r="CO37" s="570"/>
      <c r="CP37" s="570"/>
      <c r="CQ37" s="570"/>
      <c r="CR37" s="570"/>
      <c r="CS37" s="570"/>
      <c r="CT37" s="570"/>
      <c r="CU37" s="570"/>
      <c r="CV37" s="570"/>
      <c r="CW37" s="570"/>
      <c r="CX37" s="570"/>
      <c r="CY37" s="570"/>
      <c r="CZ37" s="570"/>
      <c r="DA37" s="570"/>
      <c r="DB37" s="570"/>
      <c r="DC37" s="570"/>
      <c r="DD37" s="570"/>
      <c r="DE37" s="570"/>
      <c r="DF37" s="570"/>
      <c r="DG37" s="570"/>
      <c r="DH37" s="570"/>
      <c r="DI37" s="570"/>
      <c r="DJ37" s="570"/>
      <c r="DK37" s="570"/>
      <c r="DL37" s="570"/>
      <c r="DM37" s="570"/>
      <c r="DN37" s="570"/>
      <c r="DO37" s="570"/>
      <c r="DP37" s="570"/>
      <c r="DQ37" s="570"/>
      <c r="DR37" s="570"/>
      <c r="DS37" s="570"/>
      <c r="DT37" s="570"/>
      <c r="DU37" s="570"/>
      <c r="DV37" s="570"/>
      <c r="DW37" s="570"/>
      <c r="DX37" s="570"/>
      <c r="DY37" s="570"/>
      <c r="DZ37" s="570"/>
      <c r="EA37" s="570"/>
      <c r="EB37" s="570"/>
      <c r="EC37" s="570"/>
      <c r="ED37" s="570"/>
      <c r="EE37" s="570"/>
      <c r="EF37" s="570"/>
      <c r="EG37" s="570"/>
      <c r="EH37" s="570"/>
      <c r="EI37" s="570"/>
      <c r="EJ37" s="570"/>
      <c r="EK37" s="570"/>
      <c r="EL37" s="570"/>
      <c r="EM37" s="570"/>
      <c r="EN37" s="570"/>
      <c r="EO37" s="570"/>
      <c r="EP37" s="570"/>
      <c r="EQ37" s="570"/>
      <c r="ER37" s="570"/>
      <c r="ES37" s="570"/>
      <c r="ET37" s="570"/>
      <c r="EU37" s="570"/>
      <c r="EV37" s="570"/>
      <c r="EW37" s="570"/>
      <c r="EX37" s="570"/>
      <c r="EY37" s="570"/>
      <c r="EZ37" s="570"/>
      <c r="FA37" s="570"/>
      <c r="FB37" s="570"/>
      <c r="FC37" s="570"/>
      <c r="FD37" s="570"/>
      <c r="FE37" s="570"/>
      <c r="FF37" s="570"/>
      <c r="FG37" s="570"/>
      <c r="FH37" s="570"/>
      <c r="FI37" s="570"/>
      <c r="FJ37" s="570"/>
      <c r="FK37" s="570"/>
      <c r="FL37" s="570"/>
      <c r="FM37" s="570"/>
      <c r="FN37" s="570"/>
      <c r="FO37" s="570"/>
      <c r="FP37" s="570"/>
      <c r="FQ37" s="570"/>
      <c r="FR37" s="570"/>
      <c r="FS37" s="570"/>
      <c r="FT37" s="570"/>
      <c r="FU37" s="570"/>
      <c r="FV37" s="570"/>
      <c r="FW37" s="570"/>
      <c r="FX37" s="570"/>
      <c r="FY37" s="570"/>
      <c r="FZ37" s="570"/>
      <c r="GA37" s="570"/>
      <c r="GB37" s="570"/>
      <c r="GC37" s="570"/>
      <c r="GD37" s="570"/>
      <c r="GE37" s="570"/>
      <c r="GF37" s="570"/>
      <c r="GG37" s="570"/>
      <c r="GH37" s="570"/>
      <c r="GI37" s="570"/>
      <c r="GJ37" s="570"/>
      <c r="GK37" s="570"/>
      <c r="GL37" s="570"/>
      <c r="GM37" s="570"/>
      <c r="GN37" s="570"/>
      <c r="GO37" s="570"/>
      <c r="GP37" s="570"/>
      <c r="GQ37" s="570"/>
      <c r="GR37" s="570"/>
      <c r="GS37" s="570"/>
      <c r="GT37" s="570"/>
      <c r="GU37" s="570"/>
      <c r="GV37" s="570"/>
      <c r="GW37" s="570"/>
      <c r="GX37" s="570"/>
      <c r="GY37" s="570"/>
      <c r="GZ37" s="570"/>
      <c r="HA37" s="570"/>
      <c r="HB37" s="570"/>
      <c r="HC37" s="570"/>
      <c r="HD37" s="570"/>
      <c r="HE37" s="570"/>
      <c r="HF37" s="570"/>
      <c r="HG37" s="570"/>
      <c r="HH37" s="570"/>
      <c r="HI37" s="570"/>
      <c r="HJ37" s="570"/>
      <c r="HK37" s="570"/>
      <c r="HL37" s="570"/>
      <c r="HM37" s="570"/>
      <c r="HN37" s="570"/>
      <c r="HO37" s="570"/>
      <c r="HP37" s="570"/>
      <c r="HQ37" s="570"/>
      <c r="HR37" s="570"/>
      <c r="HS37" s="570"/>
      <c r="HT37" s="570"/>
      <c r="HU37" s="570"/>
      <c r="HV37" s="570"/>
      <c r="HW37" s="570"/>
      <c r="HX37" s="570"/>
      <c r="HY37" s="570"/>
      <c r="HZ37" s="570"/>
      <c r="IA37" s="570"/>
      <c r="IB37" s="570"/>
      <c r="IC37" s="570"/>
      <c r="ID37" s="570"/>
      <c r="IE37" s="570"/>
      <c r="IF37" s="570"/>
      <c r="IG37" s="570"/>
      <c r="IH37" s="570"/>
      <c r="II37" s="570"/>
      <c r="IJ37" s="570"/>
      <c r="IK37" s="570"/>
      <c r="IL37" s="570"/>
      <c r="IM37" s="570"/>
      <c r="IN37" s="570"/>
      <c r="IO37" s="570"/>
      <c r="IP37" s="570"/>
      <c r="IQ37" s="570"/>
      <c r="IR37" s="570"/>
      <c r="IS37" s="570"/>
    </row>
    <row r="38" spans="1:253" s="571" customFormat="1">
      <c r="A38" s="436" t="s">
        <v>151</v>
      </c>
      <c r="B38" s="436"/>
      <c r="C38" s="436"/>
      <c r="D38" s="436"/>
      <c r="E38" s="456"/>
      <c r="F38" s="436"/>
      <c r="G38" s="575"/>
      <c r="H38" s="570"/>
      <c r="I38" s="570"/>
      <c r="J38" s="570"/>
      <c r="K38" s="570"/>
      <c r="L38" s="570"/>
      <c r="M38" s="570"/>
      <c r="N38" s="570"/>
      <c r="O38" s="570"/>
      <c r="P38" s="570"/>
      <c r="Q38" s="570"/>
      <c r="R38" s="570"/>
      <c r="S38" s="570"/>
      <c r="T38" s="570"/>
      <c r="U38" s="570"/>
      <c r="V38" s="570"/>
      <c r="W38" s="570"/>
      <c r="X38" s="570"/>
      <c r="Y38" s="570"/>
      <c r="Z38" s="570"/>
      <c r="AA38" s="570"/>
      <c r="AB38" s="570"/>
      <c r="AC38" s="570"/>
      <c r="AD38" s="570"/>
      <c r="AE38" s="570"/>
      <c r="AF38" s="570"/>
      <c r="AG38" s="570"/>
      <c r="AH38" s="570"/>
      <c r="AI38" s="570"/>
      <c r="AJ38" s="570"/>
      <c r="AK38" s="570"/>
      <c r="AL38" s="570"/>
      <c r="AM38" s="570"/>
      <c r="AN38" s="570"/>
      <c r="AO38" s="570"/>
      <c r="AP38" s="570"/>
      <c r="AQ38" s="570"/>
      <c r="AR38" s="570"/>
      <c r="AS38" s="570"/>
      <c r="AT38" s="570"/>
      <c r="AU38" s="570"/>
      <c r="AV38" s="570"/>
      <c r="AW38" s="570"/>
      <c r="AX38" s="570"/>
      <c r="AY38" s="570"/>
      <c r="AZ38" s="570"/>
      <c r="BA38" s="570"/>
      <c r="BB38" s="570"/>
      <c r="BC38" s="570"/>
      <c r="BD38" s="570"/>
      <c r="BE38" s="570"/>
      <c r="BF38" s="570"/>
      <c r="BG38" s="570"/>
      <c r="BH38" s="570"/>
      <c r="BI38" s="570"/>
      <c r="BJ38" s="570"/>
      <c r="BK38" s="570"/>
      <c r="BL38" s="570"/>
      <c r="BM38" s="570"/>
      <c r="BN38" s="570"/>
      <c r="BO38" s="570"/>
      <c r="BP38" s="570"/>
      <c r="BQ38" s="570"/>
      <c r="BR38" s="570"/>
      <c r="BS38" s="570"/>
      <c r="BT38" s="570"/>
      <c r="BU38" s="570"/>
      <c r="BV38" s="570"/>
      <c r="BW38" s="570"/>
      <c r="BX38" s="570"/>
      <c r="BY38" s="570"/>
      <c r="BZ38" s="570"/>
      <c r="CA38" s="570"/>
      <c r="CB38" s="570"/>
      <c r="CC38" s="570"/>
      <c r="CD38" s="570"/>
      <c r="CE38" s="570"/>
      <c r="CF38" s="570"/>
      <c r="CG38" s="570"/>
      <c r="CH38" s="570"/>
      <c r="CI38" s="570"/>
      <c r="CJ38" s="570"/>
      <c r="CK38" s="570"/>
      <c r="CL38" s="570"/>
      <c r="CM38" s="570"/>
      <c r="CN38" s="570"/>
      <c r="CO38" s="570"/>
      <c r="CP38" s="570"/>
      <c r="CQ38" s="570"/>
      <c r="CR38" s="570"/>
      <c r="CS38" s="570"/>
      <c r="CT38" s="570"/>
      <c r="CU38" s="570"/>
      <c r="CV38" s="570"/>
      <c r="CW38" s="570"/>
      <c r="CX38" s="570"/>
      <c r="CY38" s="570"/>
      <c r="CZ38" s="570"/>
      <c r="DA38" s="570"/>
      <c r="DB38" s="570"/>
      <c r="DC38" s="570"/>
      <c r="DD38" s="570"/>
      <c r="DE38" s="570"/>
      <c r="DF38" s="570"/>
      <c r="DG38" s="570"/>
      <c r="DH38" s="570"/>
      <c r="DI38" s="570"/>
      <c r="DJ38" s="570"/>
      <c r="DK38" s="570"/>
      <c r="DL38" s="570"/>
      <c r="DM38" s="570"/>
      <c r="DN38" s="570"/>
      <c r="DO38" s="570"/>
      <c r="DP38" s="570"/>
      <c r="DQ38" s="570"/>
      <c r="DR38" s="570"/>
      <c r="DS38" s="570"/>
      <c r="DT38" s="570"/>
      <c r="DU38" s="570"/>
      <c r="DV38" s="570"/>
      <c r="DW38" s="570"/>
      <c r="DX38" s="570"/>
      <c r="DY38" s="570"/>
      <c r="DZ38" s="570"/>
      <c r="EA38" s="570"/>
      <c r="EB38" s="570"/>
      <c r="EC38" s="570"/>
      <c r="ED38" s="570"/>
      <c r="EE38" s="570"/>
      <c r="EF38" s="570"/>
      <c r="EG38" s="570"/>
      <c r="EH38" s="570"/>
      <c r="EI38" s="570"/>
      <c r="EJ38" s="570"/>
      <c r="EK38" s="570"/>
      <c r="EL38" s="570"/>
      <c r="EM38" s="570"/>
      <c r="EN38" s="570"/>
      <c r="EO38" s="570"/>
      <c r="EP38" s="570"/>
      <c r="EQ38" s="570"/>
      <c r="ER38" s="570"/>
      <c r="ES38" s="570"/>
      <c r="ET38" s="570"/>
      <c r="EU38" s="570"/>
      <c r="EV38" s="570"/>
      <c r="EW38" s="570"/>
      <c r="EX38" s="570"/>
      <c r="EY38" s="570"/>
      <c r="EZ38" s="570"/>
      <c r="FA38" s="570"/>
      <c r="FB38" s="570"/>
      <c r="FC38" s="570"/>
      <c r="FD38" s="570"/>
      <c r="FE38" s="570"/>
      <c r="FF38" s="570"/>
      <c r="FG38" s="570"/>
      <c r="FH38" s="570"/>
      <c r="FI38" s="570"/>
      <c r="FJ38" s="570"/>
      <c r="FK38" s="570"/>
      <c r="FL38" s="570"/>
      <c r="FM38" s="570"/>
      <c r="FN38" s="570"/>
      <c r="FO38" s="570"/>
      <c r="FP38" s="570"/>
      <c r="FQ38" s="570"/>
      <c r="FR38" s="570"/>
      <c r="FS38" s="570"/>
      <c r="FT38" s="570"/>
      <c r="FU38" s="570"/>
      <c r="FV38" s="570"/>
      <c r="FW38" s="570"/>
      <c r="FX38" s="570"/>
      <c r="FY38" s="570"/>
      <c r="FZ38" s="570"/>
      <c r="GA38" s="570"/>
      <c r="GB38" s="570"/>
      <c r="GC38" s="570"/>
      <c r="GD38" s="570"/>
      <c r="GE38" s="570"/>
      <c r="GF38" s="570"/>
      <c r="GG38" s="570"/>
      <c r="GH38" s="570"/>
      <c r="GI38" s="570"/>
      <c r="GJ38" s="570"/>
      <c r="GK38" s="570"/>
      <c r="GL38" s="570"/>
      <c r="GM38" s="570"/>
      <c r="GN38" s="570"/>
      <c r="GO38" s="570"/>
      <c r="GP38" s="570"/>
      <c r="GQ38" s="570"/>
      <c r="GR38" s="570"/>
      <c r="GS38" s="570"/>
      <c r="GT38" s="570"/>
      <c r="GU38" s="570"/>
      <c r="GV38" s="570"/>
      <c r="GW38" s="570"/>
      <c r="GX38" s="570"/>
      <c r="GY38" s="570"/>
      <c r="GZ38" s="570"/>
      <c r="HA38" s="570"/>
      <c r="HB38" s="570"/>
      <c r="HC38" s="570"/>
      <c r="HD38" s="570"/>
      <c r="HE38" s="570"/>
      <c r="HF38" s="570"/>
      <c r="HG38" s="570"/>
      <c r="HH38" s="570"/>
      <c r="HI38" s="570"/>
      <c r="HJ38" s="570"/>
      <c r="HK38" s="570"/>
      <c r="HL38" s="570"/>
      <c r="HM38" s="570"/>
      <c r="HN38" s="570"/>
      <c r="HO38" s="570"/>
      <c r="HP38" s="570"/>
      <c r="HQ38" s="570"/>
      <c r="HR38" s="570"/>
      <c r="HS38" s="570"/>
      <c r="HT38" s="570"/>
      <c r="HU38" s="570"/>
      <c r="HV38" s="570"/>
      <c r="HW38" s="570"/>
      <c r="HX38" s="570"/>
      <c r="HY38" s="570"/>
      <c r="HZ38" s="570"/>
      <c r="IA38" s="570"/>
      <c r="IB38" s="570"/>
      <c r="IC38" s="570"/>
      <c r="ID38" s="570"/>
      <c r="IE38" s="570"/>
      <c r="IF38" s="570"/>
      <c r="IG38" s="570"/>
      <c r="IH38" s="570"/>
      <c r="II38" s="570"/>
      <c r="IJ38" s="570"/>
      <c r="IK38" s="570"/>
      <c r="IL38" s="570"/>
      <c r="IM38" s="570"/>
      <c r="IN38" s="570"/>
      <c r="IO38" s="570"/>
      <c r="IP38" s="570"/>
      <c r="IQ38" s="570"/>
      <c r="IR38" s="570"/>
      <c r="IS38" s="570"/>
    </row>
    <row r="39" spans="1:253" s="571" customFormat="1">
      <c r="A39" s="441" t="s">
        <v>152</v>
      </c>
      <c r="B39" s="438">
        <f>'Sources and Uses Budget'!$C38</f>
        <v>433707.55</v>
      </c>
      <c r="C39" s="438">
        <f>'Sources and Uses Budget'!$C38</f>
        <v>433707.55</v>
      </c>
      <c r="D39" s="442">
        <f t="shared" si="0"/>
        <v>0</v>
      </c>
      <c r="E39" s="440"/>
      <c r="F39" s="439"/>
      <c r="G39" s="575"/>
      <c r="H39" s="570"/>
      <c r="I39" s="570"/>
      <c r="J39" s="570"/>
      <c r="K39" s="570"/>
      <c r="L39" s="570"/>
      <c r="M39" s="570"/>
      <c r="N39" s="570"/>
      <c r="O39" s="570"/>
      <c r="P39" s="570"/>
      <c r="Q39" s="570"/>
      <c r="R39" s="570"/>
      <c r="S39" s="570"/>
      <c r="T39" s="570"/>
      <c r="U39" s="570"/>
      <c r="V39" s="570"/>
      <c r="W39" s="570"/>
      <c r="X39" s="570"/>
      <c r="Y39" s="570"/>
      <c r="Z39" s="570"/>
      <c r="AA39" s="570"/>
      <c r="AB39" s="570"/>
      <c r="AC39" s="570"/>
      <c r="AD39" s="570"/>
      <c r="AE39" s="570"/>
      <c r="AF39" s="570"/>
      <c r="AG39" s="570"/>
      <c r="AH39" s="570"/>
      <c r="AI39" s="570"/>
      <c r="AJ39" s="570"/>
      <c r="AK39" s="570"/>
      <c r="AL39" s="570"/>
      <c r="AM39" s="570"/>
      <c r="AN39" s="570"/>
      <c r="AO39" s="570"/>
      <c r="AP39" s="570"/>
      <c r="AQ39" s="570"/>
      <c r="AR39" s="570"/>
      <c r="AS39" s="570"/>
      <c r="AT39" s="570"/>
      <c r="AU39" s="570"/>
      <c r="AV39" s="570"/>
      <c r="AW39" s="570"/>
      <c r="AX39" s="570"/>
      <c r="AY39" s="570"/>
      <c r="AZ39" s="570"/>
      <c r="BA39" s="570"/>
      <c r="BB39" s="570"/>
      <c r="BC39" s="570"/>
      <c r="BD39" s="570"/>
      <c r="BE39" s="570"/>
      <c r="BF39" s="570"/>
      <c r="BG39" s="570"/>
      <c r="BH39" s="570"/>
      <c r="BI39" s="570"/>
      <c r="BJ39" s="570"/>
      <c r="BK39" s="570"/>
      <c r="BL39" s="570"/>
      <c r="BM39" s="570"/>
      <c r="BN39" s="570"/>
      <c r="BO39" s="570"/>
      <c r="BP39" s="570"/>
      <c r="BQ39" s="570"/>
      <c r="BR39" s="570"/>
      <c r="BS39" s="570"/>
      <c r="BT39" s="570"/>
      <c r="BU39" s="570"/>
      <c r="BV39" s="570"/>
      <c r="BW39" s="570"/>
      <c r="BX39" s="570"/>
      <c r="BY39" s="570"/>
      <c r="BZ39" s="570"/>
      <c r="CA39" s="570"/>
      <c r="CB39" s="570"/>
      <c r="CC39" s="570"/>
      <c r="CD39" s="570"/>
      <c r="CE39" s="570"/>
      <c r="CF39" s="570"/>
      <c r="CG39" s="570"/>
      <c r="CH39" s="570"/>
      <c r="CI39" s="570"/>
      <c r="CJ39" s="570"/>
      <c r="CK39" s="570"/>
      <c r="CL39" s="570"/>
      <c r="CM39" s="570"/>
      <c r="CN39" s="570"/>
      <c r="CO39" s="570"/>
      <c r="CP39" s="570"/>
      <c r="CQ39" s="570"/>
      <c r="CR39" s="570"/>
      <c r="CS39" s="570"/>
      <c r="CT39" s="570"/>
      <c r="CU39" s="570"/>
      <c r="CV39" s="570"/>
      <c r="CW39" s="570"/>
      <c r="CX39" s="570"/>
      <c r="CY39" s="570"/>
      <c r="CZ39" s="570"/>
      <c r="DA39" s="570"/>
      <c r="DB39" s="570"/>
      <c r="DC39" s="570"/>
      <c r="DD39" s="570"/>
      <c r="DE39" s="570"/>
      <c r="DF39" s="570"/>
      <c r="DG39" s="570"/>
      <c r="DH39" s="570"/>
      <c r="DI39" s="570"/>
      <c r="DJ39" s="570"/>
      <c r="DK39" s="570"/>
      <c r="DL39" s="570"/>
      <c r="DM39" s="570"/>
      <c r="DN39" s="570"/>
      <c r="DO39" s="570"/>
      <c r="DP39" s="570"/>
      <c r="DQ39" s="570"/>
      <c r="DR39" s="570"/>
      <c r="DS39" s="570"/>
      <c r="DT39" s="570"/>
      <c r="DU39" s="570"/>
      <c r="DV39" s="570"/>
      <c r="DW39" s="570"/>
      <c r="DX39" s="570"/>
      <c r="DY39" s="570"/>
      <c r="DZ39" s="570"/>
      <c r="EA39" s="570"/>
      <c r="EB39" s="570"/>
      <c r="EC39" s="570"/>
      <c r="ED39" s="570"/>
      <c r="EE39" s="570"/>
      <c r="EF39" s="570"/>
      <c r="EG39" s="570"/>
      <c r="EH39" s="570"/>
      <c r="EI39" s="570"/>
      <c r="EJ39" s="570"/>
      <c r="EK39" s="570"/>
      <c r="EL39" s="570"/>
      <c r="EM39" s="570"/>
      <c r="EN39" s="570"/>
      <c r="EO39" s="570"/>
      <c r="EP39" s="570"/>
      <c r="EQ39" s="570"/>
      <c r="ER39" s="570"/>
      <c r="ES39" s="570"/>
      <c r="ET39" s="570"/>
      <c r="EU39" s="570"/>
      <c r="EV39" s="570"/>
      <c r="EW39" s="570"/>
      <c r="EX39" s="570"/>
      <c r="EY39" s="570"/>
      <c r="EZ39" s="570"/>
      <c r="FA39" s="570"/>
      <c r="FB39" s="570"/>
      <c r="FC39" s="570"/>
      <c r="FD39" s="570"/>
      <c r="FE39" s="570"/>
      <c r="FF39" s="570"/>
      <c r="FG39" s="570"/>
      <c r="FH39" s="570"/>
      <c r="FI39" s="570"/>
      <c r="FJ39" s="570"/>
      <c r="FK39" s="570"/>
      <c r="FL39" s="570"/>
      <c r="FM39" s="570"/>
      <c r="FN39" s="570"/>
      <c r="FO39" s="570"/>
      <c r="FP39" s="570"/>
      <c r="FQ39" s="570"/>
      <c r="FR39" s="570"/>
      <c r="FS39" s="570"/>
      <c r="FT39" s="570"/>
      <c r="FU39" s="570"/>
      <c r="FV39" s="570"/>
      <c r="FW39" s="570"/>
      <c r="FX39" s="570"/>
      <c r="FY39" s="570"/>
      <c r="FZ39" s="570"/>
      <c r="GA39" s="570"/>
      <c r="GB39" s="570"/>
      <c r="GC39" s="570"/>
      <c r="GD39" s="570"/>
      <c r="GE39" s="570"/>
      <c r="GF39" s="570"/>
      <c r="GG39" s="570"/>
      <c r="GH39" s="570"/>
      <c r="GI39" s="570"/>
      <c r="GJ39" s="570"/>
      <c r="GK39" s="570"/>
      <c r="GL39" s="570"/>
      <c r="GM39" s="570"/>
      <c r="GN39" s="570"/>
      <c r="GO39" s="570"/>
      <c r="GP39" s="570"/>
      <c r="GQ39" s="570"/>
      <c r="GR39" s="570"/>
      <c r="GS39" s="570"/>
      <c r="GT39" s="570"/>
      <c r="GU39" s="570"/>
      <c r="GV39" s="570"/>
      <c r="GW39" s="570"/>
      <c r="GX39" s="570"/>
      <c r="GY39" s="570"/>
      <c r="GZ39" s="570"/>
      <c r="HA39" s="570"/>
      <c r="HB39" s="570"/>
      <c r="HC39" s="570"/>
      <c r="HD39" s="570"/>
      <c r="HE39" s="570"/>
      <c r="HF39" s="570"/>
      <c r="HG39" s="570"/>
      <c r="HH39" s="570"/>
      <c r="HI39" s="570"/>
      <c r="HJ39" s="570"/>
      <c r="HK39" s="570"/>
      <c r="HL39" s="570"/>
      <c r="HM39" s="570"/>
      <c r="HN39" s="570"/>
      <c r="HO39" s="570"/>
      <c r="HP39" s="570"/>
      <c r="HQ39" s="570"/>
      <c r="HR39" s="570"/>
      <c r="HS39" s="570"/>
      <c r="HT39" s="570"/>
      <c r="HU39" s="570"/>
      <c r="HV39" s="570"/>
      <c r="HW39" s="570"/>
      <c r="HX39" s="570"/>
      <c r="HY39" s="570"/>
      <c r="HZ39" s="570"/>
      <c r="IA39" s="570"/>
      <c r="IB39" s="570"/>
      <c r="IC39" s="570"/>
      <c r="ID39" s="570"/>
      <c r="IE39" s="570"/>
      <c r="IF39" s="570"/>
      <c r="IG39" s="570"/>
      <c r="IH39" s="570"/>
      <c r="II39" s="570"/>
      <c r="IJ39" s="570"/>
      <c r="IK39" s="570"/>
      <c r="IL39" s="570"/>
      <c r="IM39" s="570"/>
      <c r="IN39" s="570"/>
      <c r="IO39" s="570"/>
      <c r="IP39" s="570"/>
      <c r="IQ39" s="570"/>
      <c r="IR39" s="570"/>
      <c r="IS39" s="570"/>
    </row>
    <row r="40" spans="1:253" s="571" customFormat="1">
      <c r="A40" s="441" t="s">
        <v>153</v>
      </c>
      <c r="B40" s="438">
        <f>'Sources and Uses Budget'!$C39</f>
        <v>250000</v>
      </c>
      <c r="C40" s="438">
        <f>'Sources and Uses Budget'!$C39</f>
        <v>250000</v>
      </c>
      <c r="D40" s="442">
        <f t="shared" si="0"/>
        <v>0</v>
      </c>
      <c r="E40" s="440"/>
      <c r="F40" s="439"/>
      <c r="G40" s="575"/>
      <c r="H40" s="570"/>
      <c r="I40" s="570"/>
      <c r="J40" s="570"/>
      <c r="K40" s="570"/>
      <c r="L40" s="570"/>
      <c r="M40" s="570"/>
      <c r="N40" s="570"/>
      <c r="O40" s="570"/>
      <c r="P40" s="570"/>
      <c r="Q40" s="570"/>
      <c r="R40" s="570"/>
      <c r="S40" s="570"/>
      <c r="T40" s="570"/>
      <c r="U40" s="570"/>
      <c r="V40" s="570"/>
      <c r="W40" s="570"/>
      <c r="X40" s="570"/>
      <c r="Y40" s="570"/>
      <c r="Z40" s="570"/>
      <c r="AA40" s="570"/>
      <c r="AB40" s="570"/>
      <c r="AC40" s="570"/>
      <c r="AD40" s="570"/>
      <c r="AE40" s="570"/>
      <c r="AF40" s="570"/>
      <c r="AG40" s="570"/>
      <c r="AH40" s="570"/>
      <c r="AI40" s="570"/>
      <c r="AJ40" s="570"/>
      <c r="AK40" s="570"/>
      <c r="AL40" s="570"/>
      <c r="AM40" s="570"/>
      <c r="AN40" s="570"/>
      <c r="AO40" s="570"/>
      <c r="AP40" s="570"/>
      <c r="AQ40" s="570"/>
      <c r="AR40" s="570"/>
      <c r="AS40" s="570"/>
      <c r="AT40" s="570"/>
      <c r="AU40" s="570"/>
      <c r="AV40" s="570"/>
      <c r="AW40" s="570"/>
      <c r="AX40" s="570"/>
      <c r="AY40" s="570"/>
      <c r="AZ40" s="570"/>
      <c r="BA40" s="570"/>
      <c r="BB40" s="570"/>
      <c r="BC40" s="570"/>
      <c r="BD40" s="570"/>
      <c r="BE40" s="570"/>
      <c r="BF40" s="570"/>
      <c r="BG40" s="570"/>
      <c r="BH40" s="570"/>
      <c r="BI40" s="570"/>
      <c r="BJ40" s="570"/>
      <c r="BK40" s="570"/>
      <c r="BL40" s="570"/>
      <c r="BM40" s="570"/>
      <c r="BN40" s="570"/>
      <c r="BO40" s="570"/>
      <c r="BP40" s="570"/>
      <c r="BQ40" s="570"/>
      <c r="BR40" s="570"/>
      <c r="BS40" s="570"/>
      <c r="BT40" s="570"/>
      <c r="BU40" s="570"/>
      <c r="BV40" s="570"/>
      <c r="BW40" s="570"/>
      <c r="BX40" s="570"/>
      <c r="BY40" s="570"/>
      <c r="BZ40" s="570"/>
      <c r="CA40" s="570"/>
      <c r="CB40" s="570"/>
      <c r="CC40" s="570"/>
      <c r="CD40" s="570"/>
      <c r="CE40" s="570"/>
      <c r="CF40" s="570"/>
      <c r="CG40" s="570"/>
      <c r="CH40" s="570"/>
      <c r="CI40" s="570"/>
      <c r="CJ40" s="570"/>
      <c r="CK40" s="570"/>
      <c r="CL40" s="570"/>
      <c r="CM40" s="570"/>
      <c r="CN40" s="570"/>
      <c r="CO40" s="570"/>
      <c r="CP40" s="570"/>
      <c r="CQ40" s="570"/>
      <c r="CR40" s="570"/>
      <c r="CS40" s="570"/>
      <c r="CT40" s="570"/>
      <c r="CU40" s="570"/>
      <c r="CV40" s="570"/>
      <c r="CW40" s="570"/>
      <c r="CX40" s="570"/>
      <c r="CY40" s="570"/>
      <c r="CZ40" s="570"/>
      <c r="DA40" s="570"/>
      <c r="DB40" s="570"/>
      <c r="DC40" s="570"/>
      <c r="DD40" s="570"/>
      <c r="DE40" s="570"/>
      <c r="DF40" s="570"/>
      <c r="DG40" s="570"/>
      <c r="DH40" s="570"/>
      <c r="DI40" s="570"/>
      <c r="DJ40" s="570"/>
      <c r="DK40" s="570"/>
      <c r="DL40" s="570"/>
      <c r="DM40" s="570"/>
      <c r="DN40" s="570"/>
      <c r="DO40" s="570"/>
      <c r="DP40" s="570"/>
      <c r="DQ40" s="570"/>
      <c r="DR40" s="570"/>
      <c r="DS40" s="570"/>
      <c r="DT40" s="570"/>
      <c r="DU40" s="570"/>
      <c r="DV40" s="570"/>
      <c r="DW40" s="570"/>
      <c r="DX40" s="570"/>
      <c r="DY40" s="570"/>
      <c r="DZ40" s="570"/>
      <c r="EA40" s="570"/>
      <c r="EB40" s="570"/>
      <c r="EC40" s="570"/>
      <c r="ED40" s="570"/>
      <c r="EE40" s="570"/>
      <c r="EF40" s="570"/>
      <c r="EG40" s="570"/>
      <c r="EH40" s="570"/>
      <c r="EI40" s="570"/>
      <c r="EJ40" s="570"/>
      <c r="EK40" s="570"/>
      <c r="EL40" s="570"/>
      <c r="EM40" s="570"/>
      <c r="EN40" s="570"/>
      <c r="EO40" s="570"/>
      <c r="EP40" s="570"/>
      <c r="EQ40" s="570"/>
      <c r="ER40" s="570"/>
      <c r="ES40" s="570"/>
      <c r="ET40" s="570"/>
      <c r="EU40" s="570"/>
      <c r="EV40" s="570"/>
      <c r="EW40" s="570"/>
      <c r="EX40" s="570"/>
      <c r="EY40" s="570"/>
      <c r="EZ40" s="570"/>
      <c r="FA40" s="570"/>
      <c r="FB40" s="570"/>
      <c r="FC40" s="570"/>
      <c r="FD40" s="570"/>
      <c r="FE40" s="570"/>
      <c r="FF40" s="570"/>
      <c r="FG40" s="570"/>
      <c r="FH40" s="570"/>
      <c r="FI40" s="570"/>
      <c r="FJ40" s="570"/>
      <c r="FK40" s="570"/>
      <c r="FL40" s="570"/>
      <c r="FM40" s="570"/>
      <c r="FN40" s="570"/>
      <c r="FO40" s="570"/>
      <c r="FP40" s="570"/>
      <c r="FQ40" s="570"/>
      <c r="FR40" s="570"/>
      <c r="FS40" s="570"/>
      <c r="FT40" s="570"/>
      <c r="FU40" s="570"/>
      <c r="FV40" s="570"/>
      <c r="FW40" s="570"/>
      <c r="FX40" s="570"/>
      <c r="FY40" s="570"/>
      <c r="FZ40" s="570"/>
      <c r="GA40" s="570"/>
      <c r="GB40" s="570"/>
      <c r="GC40" s="570"/>
      <c r="GD40" s="570"/>
      <c r="GE40" s="570"/>
      <c r="GF40" s="570"/>
      <c r="GG40" s="570"/>
      <c r="GH40" s="570"/>
      <c r="GI40" s="570"/>
      <c r="GJ40" s="570"/>
      <c r="GK40" s="570"/>
      <c r="GL40" s="570"/>
      <c r="GM40" s="570"/>
      <c r="GN40" s="570"/>
      <c r="GO40" s="570"/>
      <c r="GP40" s="570"/>
      <c r="GQ40" s="570"/>
      <c r="GR40" s="570"/>
      <c r="GS40" s="570"/>
      <c r="GT40" s="570"/>
      <c r="GU40" s="570"/>
      <c r="GV40" s="570"/>
      <c r="GW40" s="570"/>
      <c r="GX40" s="570"/>
      <c r="GY40" s="570"/>
      <c r="GZ40" s="570"/>
      <c r="HA40" s="570"/>
      <c r="HB40" s="570"/>
      <c r="HC40" s="570"/>
      <c r="HD40" s="570"/>
      <c r="HE40" s="570"/>
      <c r="HF40" s="570"/>
      <c r="HG40" s="570"/>
      <c r="HH40" s="570"/>
      <c r="HI40" s="570"/>
      <c r="HJ40" s="570"/>
      <c r="HK40" s="570"/>
      <c r="HL40" s="570"/>
      <c r="HM40" s="570"/>
      <c r="HN40" s="570"/>
      <c r="HO40" s="570"/>
      <c r="HP40" s="570"/>
      <c r="HQ40" s="570"/>
      <c r="HR40" s="570"/>
      <c r="HS40" s="570"/>
      <c r="HT40" s="570"/>
      <c r="HU40" s="570"/>
      <c r="HV40" s="570"/>
      <c r="HW40" s="570"/>
      <c r="HX40" s="570"/>
      <c r="HY40" s="570"/>
      <c r="HZ40" s="570"/>
      <c r="IA40" s="570"/>
      <c r="IB40" s="570"/>
      <c r="IC40" s="570"/>
      <c r="ID40" s="570"/>
      <c r="IE40" s="570"/>
      <c r="IF40" s="570"/>
      <c r="IG40" s="570"/>
      <c r="IH40" s="570"/>
      <c r="II40" s="570"/>
      <c r="IJ40" s="570"/>
      <c r="IK40" s="570"/>
      <c r="IL40" s="570"/>
      <c r="IM40" s="570"/>
      <c r="IN40" s="570"/>
      <c r="IO40" s="570"/>
      <c r="IP40" s="570"/>
      <c r="IQ40" s="570"/>
      <c r="IR40" s="570"/>
      <c r="IS40" s="570"/>
    </row>
    <row r="41" spans="1:253" s="571" customFormat="1">
      <c r="A41" s="443" t="s">
        <v>154</v>
      </c>
      <c r="B41" s="442">
        <f>SUM(B39:B40)</f>
        <v>683707.55</v>
      </c>
      <c r="C41" s="442">
        <f>SUM(C39:C40)</f>
        <v>683707.55</v>
      </c>
      <c r="D41" s="442">
        <f t="shared" si="0"/>
        <v>0</v>
      </c>
      <c r="E41" s="440"/>
      <c r="F41" s="439"/>
      <c r="G41" s="575"/>
      <c r="H41" s="570"/>
      <c r="I41" s="570"/>
      <c r="J41" s="570"/>
      <c r="K41" s="570"/>
      <c r="L41" s="570"/>
      <c r="M41" s="570"/>
      <c r="N41" s="570"/>
      <c r="O41" s="570"/>
      <c r="P41" s="570"/>
      <c r="Q41" s="570"/>
      <c r="R41" s="570"/>
      <c r="S41" s="570"/>
      <c r="T41" s="570"/>
      <c r="U41" s="570"/>
      <c r="V41" s="570"/>
      <c r="W41" s="570"/>
      <c r="X41" s="570"/>
      <c r="Y41" s="570"/>
      <c r="Z41" s="570"/>
      <c r="AA41" s="570"/>
      <c r="AB41" s="570"/>
      <c r="AC41" s="570"/>
      <c r="AD41" s="570"/>
      <c r="AE41" s="570"/>
      <c r="AF41" s="570"/>
      <c r="AG41" s="570"/>
      <c r="AH41" s="570"/>
      <c r="AI41" s="570"/>
      <c r="AJ41" s="570"/>
      <c r="AK41" s="570"/>
      <c r="AL41" s="570"/>
      <c r="AM41" s="570"/>
      <c r="AN41" s="570"/>
      <c r="AO41" s="570"/>
      <c r="AP41" s="570"/>
      <c r="AQ41" s="570"/>
      <c r="AR41" s="570"/>
      <c r="AS41" s="570"/>
      <c r="AT41" s="570"/>
      <c r="AU41" s="570"/>
      <c r="AV41" s="570"/>
      <c r="AW41" s="570"/>
      <c r="AX41" s="570"/>
      <c r="AY41" s="570"/>
      <c r="AZ41" s="570"/>
      <c r="BA41" s="570"/>
      <c r="BB41" s="570"/>
      <c r="BC41" s="570"/>
      <c r="BD41" s="570"/>
      <c r="BE41" s="570"/>
      <c r="BF41" s="570"/>
      <c r="BG41" s="570"/>
      <c r="BH41" s="570"/>
      <c r="BI41" s="570"/>
      <c r="BJ41" s="570"/>
      <c r="BK41" s="570"/>
      <c r="BL41" s="570"/>
      <c r="BM41" s="570"/>
      <c r="BN41" s="570"/>
      <c r="BO41" s="570"/>
      <c r="BP41" s="570"/>
      <c r="BQ41" s="570"/>
      <c r="BR41" s="570"/>
      <c r="BS41" s="570"/>
      <c r="BT41" s="570"/>
      <c r="BU41" s="570"/>
      <c r="BV41" s="570"/>
      <c r="BW41" s="570"/>
      <c r="BX41" s="570"/>
      <c r="BY41" s="570"/>
      <c r="BZ41" s="570"/>
      <c r="CA41" s="570"/>
      <c r="CB41" s="570"/>
      <c r="CC41" s="570"/>
      <c r="CD41" s="570"/>
      <c r="CE41" s="570"/>
      <c r="CF41" s="570"/>
      <c r="CG41" s="570"/>
      <c r="CH41" s="570"/>
      <c r="CI41" s="570"/>
      <c r="CJ41" s="570"/>
      <c r="CK41" s="570"/>
      <c r="CL41" s="570"/>
      <c r="CM41" s="570"/>
      <c r="CN41" s="570"/>
      <c r="CO41" s="570"/>
      <c r="CP41" s="570"/>
      <c r="CQ41" s="570"/>
      <c r="CR41" s="570"/>
      <c r="CS41" s="570"/>
      <c r="CT41" s="570"/>
      <c r="CU41" s="570"/>
      <c r="CV41" s="570"/>
      <c r="CW41" s="570"/>
      <c r="CX41" s="570"/>
      <c r="CY41" s="570"/>
      <c r="CZ41" s="570"/>
      <c r="DA41" s="570"/>
      <c r="DB41" s="570"/>
      <c r="DC41" s="570"/>
      <c r="DD41" s="570"/>
      <c r="DE41" s="570"/>
      <c r="DF41" s="570"/>
      <c r="DG41" s="570"/>
      <c r="DH41" s="570"/>
      <c r="DI41" s="570"/>
      <c r="DJ41" s="570"/>
      <c r="DK41" s="570"/>
      <c r="DL41" s="570"/>
      <c r="DM41" s="570"/>
      <c r="DN41" s="570"/>
      <c r="DO41" s="570"/>
      <c r="DP41" s="570"/>
      <c r="DQ41" s="570"/>
      <c r="DR41" s="570"/>
      <c r="DS41" s="570"/>
      <c r="DT41" s="570"/>
      <c r="DU41" s="570"/>
      <c r="DV41" s="570"/>
      <c r="DW41" s="570"/>
      <c r="DX41" s="570"/>
      <c r="DY41" s="570"/>
      <c r="DZ41" s="570"/>
      <c r="EA41" s="570"/>
      <c r="EB41" s="570"/>
      <c r="EC41" s="570"/>
      <c r="ED41" s="570"/>
      <c r="EE41" s="570"/>
      <c r="EF41" s="570"/>
      <c r="EG41" s="570"/>
      <c r="EH41" s="570"/>
      <c r="EI41" s="570"/>
      <c r="EJ41" s="570"/>
      <c r="EK41" s="570"/>
      <c r="EL41" s="570"/>
      <c r="EM41" s="570"/>
      <c r="EN41" s="570"/>
      <c r="EO41" s="570"/>
      <c r="EP41" s="570"/>
      <c r="EQ41" s="570"/>
      <c r="ER41" s="570"/>
      <c r="ES41" s="570"/>
      <c r="ET41" s="570"/>
      <c r="EU41" s="570"/>
      <c r="EV41" s="570"/>
      <c r="EW41" s="570"/>
      <c r="EX41" s="570"/>
      <c r="EY41" s="570"/>
      <c r="EZ41" s="570"/>
      <c r="FA41" s="570"/>
      <c r="FB41" s="570"/>
      <c r="FC41" s="570"/>
      <c r="FD41" s="570"/>
      <c r="FE41" s="570"/>
      <c r="FF41" s="570"/>
      <c r="FG41" s="570"/>
      <c r="FH41" s="570"/>
      <c r="FI41" s="570"/>
      <c r="FJ41" s="570"/>
      <c r="FK41" s="570"/>
      <c r="FL41" s="570"/>
      <c r="FM41" s="570"/>
      <c r="FN41" s="570"/>
      <c r="FO41" s="570"/>
      <c r="FP41" s="570"/>
      <c r="FQ41" s="570"/>
      <c r="FR41" s="570"/>
      <c r="FS41" s="570"/>
      <c r="FT41" s="570"/>
      <c r="FU41" s="570"/>
      <c r="FV41" s="570"/>
      <c r="FW41" s="570"/>
      <c r="FX41" s="570"/>
      <c r="FY41" s="570"/>
      <c r="FZ41" s="570"/>
      <c r="GA41" s="570"/>
      <c r="GB41" s="570"/>
      <c r="GC41" s="570"/>
      <c r="GD41" s="570"/>
      <c r="GE41" s="570"/>
      <c r="GF41" s="570"/>
      <c r="GG41" s="570"/>
      <c r="GH41" s="570"/>
      <c r="GI41" s="570"/>
      <c r="GJ41" s="570"/>
      <c r="GK41" s="570"/>
      <c r="GL41" s="570"/>
      <c r="GM41" s="570"/>
      <c r="GN41" s="570"/>
      <c r="GO41" s="570"/>
      <c r="GP41" s="570"/>
      <c r="GQ41" s="570"/>
      <c r="GR41" s="570"/>
      <c r="GS41" s="570"/>
      <c r="GT41" s="570"/>
      <c r="GU41" s="570"/>
      <c r="GV41" s="570"/>
      <c r="GW41" s="570"/>
      <c r="GX41" s="570"/>
      <c r="GY41" s="570"/>
      <c r="GZ41" s="570"/>
      <c r="HA41" s="570"/>
      <c r="HB41" s="570"/>
      <c r="HC41" s="570"/>
      <c r="HD41" s="570"/>
      <c r="HE41" s="570"/>
      <c r="HF41" s="570"/>
      <c r="HG41" s="570"/>
      <c r="HH41" s="570"/>
      <c r="HI41" s="570"/>
      <c r="HJ41" s="570"/>
      <c r="HK41" s="570"/>
      <c r="HL41" s="570"/>
      <c r="HM41" s="570"/>
      <c r="HN41" s="570"/>
      <c r="HO41" s="570"/>
      <c r="HP41" s="570"/>
      <c r="HQ41" s="570"/>
      <c r="HR41" s="570"/>
      <c r="HS41" s="570"/>
      <c r="HT41" s="570"/>
      <c r="HU41" s="570"/>
      <c r="HV41" s="570"/>
      <c r="HW41" s="570"/>
      <c r="HX41" s="570"/>
      <c r="HY41" s="570"/>
      <c r="HZ41" s="570"/>
      <c r="IA41" s="570"/>
      <c r="IB41" s="570"/>
      <c r="IC41" s="570"/>
      <c r="ID41" s="570"/>
      <c r="IE41" s="570"/>
      <c r="IF41" s="570"/>
      <c r="IG41" s="570"/>
      <c r="IH41" s="570"/>
      <c r="II41" s="570"/>
      <c r="IJ41" s="570"/>
      <c r="IK41" s="570"/>
      <c r="IL41" s="570"/>
      <c r="IM41" s="570"/>
      <c r="IN41" s="570"/>
      <c r="IO41" s="570"/>
      <c r="IP41" s="570"/>
      <c r="IQ41" s="570"/>
      <c r="IR41" s="570"/>
      <c r="IS41" s="570"/>
    </row>
    <row r="42" spans="1:253" s="571" customFormat="1">
      <c r="A42" s="443" t="s">
        <v>155</v>
      </c>
      <c r="B42" s="438">
        <f>'Sources and Uses Budget'!$C41</f>
        <v>394300</v>
      </c>
      <c r="C42" s="438">
        <f>'Sources and Uses Budget'!$C41</f>
        <v>394300</v>
      </c>
      <c r="D42" s="442">
        <f t="shared" si="0"/>
        <v>0</v>
      </c>
      <c r="E42" s="440"/>
      <c r="F42" s="439"/>
      <c r="G42" s="575"/>
      <c r="H42" s="570"/>
      <c r="I42" s="570"/>
      <c r="J42" s="570"/>
      <c r="K42" s="570"/>
      <c r="L42" s="570"/>
      <c r="M42" s="570"/>
      <c r="N42" s="570"/>
      <c r="O42" s="570"/>
      <c r="P42" s="570"/>
      <c r="Q42" s="570"/>
      <c r="R42" s="570"/>
      <c r="S42" s="570"/>
      <c r="T42" s="570"/>
      <c r="U42" s="570"/>
      <c r="V42" s="570"/>
      <c r="W42" s="570"/>
      <c r="X42" s="570"/>
      <c r="Y42" s="570"/>
      <c r="Z42" s="570"/>
      <c r="AA42" s="570"/>
      <c r="AB42" s="570"/>
      <c r="AC42" s="570"/>
      <c r="AD42" s="570"/>
      <c r="AE42" s="570"/>
      <c r="AF42" s="570"/>
      <c r="AG42" s="570"/>
      <c r="AH42" s="570"/>
      <c r="AI42" s="570"/>
      <c r="AJ42" s="570"/>
      <c r="AK42" s="570"/>
      <c r="AL42" s="570"/>
      <c r="AM42" s="570"/>
      <c r="AN42" s="570"/>
      <c r="AO42" s="570"/>
      <c r="AP42" s="570"/>
      <c r="AQ42" s="570"/>
      <c r="AR42" s="570"/>
      <c r="AS42" s="570"/>
      <c r="AT42" s="570"/>
      <c r="AU42" s="570"/>
      <c r="AV42" s="570"/>
      <c r="AW42" s="570"/>
      <c r="AX42" s="570"/>
      <c r="AY42" s="570"/>
      <c r="AZ42" s="570"/>
      <c r="BA42" s="570"/>
      <c r="BB42" s="570"/>
      <c r="BC42" s="570"/>
      <c r="BD42" s="570"/>
      <c r="BE42" s="570"/>
      <c r="BF42" s="570"/>
      <c r="BG42" s="570"/>
      <c r="BH42" s="570"/>
      <c r="BI42" s="570"/>
      <c r="BJ42" s="570"/>
      <c r="BK42" s="570"/>
      <c r="BL42" s="570"/>
      <c r="BM42" s="570"/>
      <c r="BN42" s="570"/>
      <c r="BO42" s="570"/>
      <c r="BP42" s="570"/>
      <c r="BQ42" s="570"/>
      <c r="BR42" s="570"/>
      <c r="BS42" s="570"/>
      <c r="BT42" s="570"/>
      <c r="BU42" s="570"/>
      <c r="BV42" s="570"/>
      <c r="BW42" s="570"/>
      <c r="BX42" s="570"/>
      <c r="BY42" s="570"/>
      <c r="BZ42" s="570"/>
      <c r="CA42" s="570"/>
      <c r="CB42" s="570"/>
      <c r="CC42" s="570"/>
      <c r="CD42" s="570"/>
      <c r="CE42" s="570"/>
      <c r="CF42" s="570"/>
      <c r="CG42" s="570"/>
      <c r="CH42" s="570"/>
      <c r="CI42" s="570"/>
      <c r="CJ42" s="570"/>
      <c r="CK42" s="570"/>
      <c r="CL42" s="570"/>
      <c r="CM42" s="570"/>
      <c r="CN42" s="570"/>
      <c r="CO42" s="570"/>
      <c r="CP42" s="570"/>
      <c r="CQ42" s="570"/>
      <c r="CR42" s="570"/>
      <c r="CS42" s="570"/>
      <c r="CT42" s="570"/>
      <c r="CU42" s="570"/>
      <c r="CV42" s="570"/>
      <c r="CW42" s="570"/>
      <c r="CX42" s="570"/>
      <c r="CY42" s="570"/>
      <c r="CZ42" s="570"/>
      <c r="DA42" s="570"/>
      <c r="DB42" s="570"/>
      <c r="DC42" s="570"/>
      <c r="DD42" s="570"/>
      <c r="DE42" s="570"/>
      <c r="DF42" s="570"/>
      <c r="DG42" s="570"/>
      <c r="DH42" s="570"/>
      <c r="DI42" s="570"/>
      <c r="DJ42" s="570"/>
      <c r="DK42" s="570"/>
      <c r="DL42" s="570"/>
      <c r="DM42" s="570"/>
      <c r="DN42" s="570"/>
      <c r="DO42" s="570"/>
      <c r="DP42" s="570"/>
      <c r="DQ42" s="570"/>
      <c r="DR42" s="570"/>
      <c r="DS42" s="570"/>
      <c r="DT42" s="570"/>
      <c r="DU42" s="570"/>
      <c r="DV42" s="570"/>
      <c r="DW42" s="570"/>
      <c r="DX42" s="570"/>
      <c r="DY42" s="570"/>
      <c r="DZ42" s="570"/>
      <c r="EA42" s="570"/>
      <c r="EB42" s="570"/>
      <c r="EC42" s="570"/>
      <c r="ED42" s="570"/>
      <c r="EE42" s="570"/>
      <c r="EF42" s="570"/>
      <c r="EG42" s="570"/>
      <c r="EH42" s="570"/>
      <c r="EI42" s="570"/>
      <c r="EJ42" s="570"/>
      <c r="EK42" s="570"/>
      <c r="EL42" s="570"/>
      <c r="EM42" s="570"/>
      <c r="EN42" s="570"/>
      <c r="EO42" s="570"/>
      <c r="EP42" s="570"/>
      <c r="EQ42" s="570"/>
      <c r="ER42" s="570"/>
      <c r="ES42" s="570"/>
      <c r="ET42" s="570"/>
      <c r="EU42" s="570"/>
      <c r="EV42" s="570"/>
      <c r="EW42" s="570"/>
      <c r="EX42" s="570"/>
      <c r="EY42" s="570"/>
      <c r="EZ42" s="570"/>
      <c r="FA42" s="570"/>
      <c r="FB42" s="570"/>
      <c r="FC42" s="570"/>
      <c r="FD42" s="570"/>
      <c r="FE42" s="570"/>
      <c r="FF42" s="570"/>
      <c r="FG42" s="570"/>
      <c r="FH42" s="570"/>
      <c r="FI42" s="570"/>
      <c r="FJ42" s="570"/>
      <c r="FK42" s="570"/>
      <c r="FL42" s="570"/>
      <c r="FM42" s="570"/>
      <c r="FN42" s="570"/>
      <c r="FO42" s="570"/>
      <c r="FP42" s="570"/>
      <c r="FQ42" s="570"/>
      <c r="FR42" s="570"/>
      <c r="FS42" s="570"/>
      <c r="FT42" s="570"/>
      <c r="FU42" s="570"/>
      <c r="FV42" s="570"/>
      <c r="FW42" s="570"/>
      <c r="FX42" s="570"/>
      <c r="FY42" s="570"/>
      <c r="FZ42" s="570"/>
      <c r="GA42" s="570"/>
      <c r="GB42" s="570"/>
      <c r="GC42" s="570"/>
      <c r="GD42" s="570"/>
      <c r="GE42" s="570"/>
      <c r="GF42" s="570"/>
      <c r="GG42" s="570"/>
      <c r="GH42" s="570"/>
      <c r="GI42" s="570"/>
      <c r="GJ42" s="570"/>
      <c r="GK42" s="570"/>
      <c r="GL42" s="570"/>
      <c r="GM42" s="570"/>
      <c r="GN42" s="570"/>
      <c r="GO42" s="570"/>
      <c r="GP42" s="570"/>
      <c r="GQ42" s="570"/>
      <c r="GR42" s="570"/>
      <c r="GS42" s="570"/>
      <c r="GT42" s="570"/>
      <c r="GU42" s="570"/>
      <c r="GV42" s="570"/>
      <c r="GW42" s="570"/>
      <c r="GX42" s="570"/>
      <c r="GY42" s="570"/>
      <c r="GZ42" s="570"/>
      <c r="HA42" s="570"/>
      <c r="HB42" s="570"/>
      <c r="HC42" s="570"/>
      <c r="HD42" s="570"/>
      <c r="HE42" s="570"/>
      <c r="HF42" s="570"/>
      <c r="HG42" s="570"/>
      <c r="HH42" s="570"/>
      <c r="HI42" s="570"/>
      <c r="HJ42" s="570"/>
      <c r="HK42" s="570"/>
      <c r="HL42" s="570"/>
      <c r="HM42" s="570"/>
      <c r="HN42" s="570"/>
      <c r="HO42" s="570"/>
      <c r="HP42" s="570"/>
      <c r="HQ42" s="570"/>
      <c r="HR42" s="570"/>
      <c r="HS42" s="570"/>
      <c r="HT42" s="570"/>
      <c r="HU42" s="570"/>
      <c r="HV42" s="570"/>
      <c r="HW42" s="570"/>
      <c r="HX42" s="570"/>
      <c r="HY42" s="570"/>
      <c r="HZ42" s="570"/>
      <c r="IA42" s="570"/>
      <c r="IB42" s="570"/>
      <c r="IC42" s="570"/>
      <c r="ID42" s="570"/>
      <c r="IE42" s="570"/>
      <c r="IF42" s="570"/>
      <c r="IG42" s="570"/>
      <c r="IH42" s="570"/>
      <c r="II42" s="570"/>
      <c r="IJ42" s="570"/>
      <c r="IK42" s="570"/>
      <c r="IL42" s="570"/>
      <c r="IM42" s="570"/>
      <c r="IN42" s="570"/>
      <c r="IO42" s="570"/>
      <c r="IP42" s="570"/>
      <c r="IQ42" s="570"/>
      <c r="IR42" s="570"/>
      <c r="IS42" s="570"/>
    </row>
    <row r="43" spans="1:253" s="571" customFormat="1" ht="12" customHeight="1">
      <c r="A43" s="436" t="s">
        <v>156</v>
      </c>
      <c r="B43" s="436"/>
      <c r="C43" s="436"/>
      <c r="D43" s="436"/>
      <c r="E43" s="456"/>
      <c r="F43" s="436"/>
      <c r="G43" s="575"/>
      <c r="H43" s="570"/>
      <c r="I43" s="570"/>
      <c r="J43" s="570"/>
      <c r="K43" s="570"/>
      <c r="L43" s="570"/>
      <c r="M43" s="570"/>
      <c r="N43" s="570"/>
      <c r="O43" s="570"/>
      <c r="P43" s="570"/>
      <c r="Q43" s="570"/>
      <c r="R43" s="570"/>
      <c r="S43" s="570"/>
      <c r="T43" s="570"/>
      <c r="U43" s="570"/>
      <c r="V43" s="570"/>
      <c r="W43" s="570"/>
      <c r="X43" s="570"/>
      <c r="Y43" s="570"/>
      <c r="Z43" s="570"/>
      <c r="AA43" s="570"/>
      <c r="AB43" s="570"/>
      <c r="AC43" s="570"/>
      <c r="AD43" s="570"/>
      <c r="AE43" s="570"/>
      <c r="AF43" s="570"/>
      <c r="AG43" s="570"/>
      <c r="AH43" s="570"/>
      <c r="AI43" s="570"/>
      <c r="AJ43" s="570"/>
      <c r="AK43" s="570"/>
      <c r="AL43" s="570"/>
      <c r="AM43" s="570"/>
      <c r="AN43" s="570"/>
      <c r="AO43" s="570"/>
      <c r="AP43" s="570"/>
      <c r="AQ43" s="570"/>
      <c r="AR43" s="570"/>
      <c r="AS43" s="570"/>
      <c r="AT43" s="570"/>
      <c r="AU43" s="570"/>
      <c r="AV43" s="570"/>
      <c r="AW43" s="570"/>
      <c r="AX43" s="570"/>
      <c r="AY43" s="570"/>
      <c r="AZ43" s="570"/>
      <c r="BA43" s="570"/>
      <c r="BB43" s="570"/>
      <c r="BC43" s="570"/>
      <c r="BD43" s="570"/>
      <c r="BE43" s="570"/>
      <c r="BF43" s="570"/>
      <c r="BG43" s="570"/>
      <c r="BH43" s="570"/>
      <c r="BI43" s="570"/>
      <c r="BJ43" s="570"/>
      <c r="BK43" s="570"/>
      <c r="BL43" s="570"/>
      <c r="BM43" s="570"/>
      <c r="BN43" s="570"/>
      <c r="BO43" s="570"/>
      <c r="BP43" s="570"/>
      <c r="BQ43" s="570"/>
      <c r="BR43" s="570"/>
      <c r="BS43" s="570"/>
      <c r="BT43" s="570"/>
      <c r="BU43" s="570"/>
      <c r="BV43" s="570"/>
      <c r="BW43" s="570"/>
      <c r="BX43" s="570"/>
      <c r="BY43" s="570"/>
      <c r="BZ43" s="570"/>
      <c r="CA43" s="570"/>
      <c r="CB43" s="570"/>
      <c r="CC43" s="570"/>
      <c r="CD43" s="570"/>
      <c r="CE43" s="570"/>
      <c r="CF43" s="570"/>
      <c r="CG43" s="570"/>
      <c r="CH43" s="570"/>
      <c r="CI43" s="570"/>
      <c r="CJ43" s="570"/>
      <c r="CK43" s="570"/>
      <c r="CL43" s="570"/>
      <c r="CM43" s="570"/>
      <c r="CN43" s="570"/>
      <c r="CO43" s="570"/>
      <c r="CP43" s="570"/>
      <c r="CQ43" s="570"/>
      <c r="CR43" s="570"/>
      <c r="CS43" s="570"/>
      <c r="CT43" s="570"/>
      <c r="CU43" s="570"/>
      <c r="CV43" s="570"/>
      <c r="CW43" s="570"/>
      <c r="CX43" s="570"/>
      <c r="CY43" s="570"/>
      <c r="CZ43" s="570"/>
      <c r="DA43" s="570"/>
      <c r="DB43" s="570"/>
      <c r="DC43" s="570"/>
      <c r="DD43" s="570"/>
      <c r="DE43" s="570"/>
      <c r="DF43" s="570"/>
      <c r="DG43" s="570"/>
      <c r="DH43" s="570"/>
      <c r="DI43" s="570"/>
      <c r="DJ43" s="570"/>
      <c r="DK43" s="570"/>
      <c r="DL43" s="570"/>
      <c r="DM43" s="570"/>
      <c r="DN43" s="570"/>
      <c r="DO43" s="570"/>
      <c r="DP43" s="570"/>
      <c r="DQ43" s="570"/>
      <c r="DR43" s="570"/>
      <c r="DS43" s="570"/>
      <c r="DT43" s="570"/>
      <c r="DU43" s="570"/>
      <c r="DV43" s="570"/>
      <c r="DW43" s="570"/>
      <c r="DX43" s="570"/>
      <c r="DY43" s="570"/>
      <c r="DZ43" s="570"/>
      <c r="EA43" s="570"/>
      <c r="EB43" s="570"/>
      <c r="EC43" s="570"/>
      <c r="ED43" s="570"/>
      <c r="EE43" s="570"/>
      <c r="EF43" s="570"/>
      <c r="EG43" s="570"/>
      <c r="EH43" s="570"/>
      <c r="EI43" s="570"/>
      <c r="EJ43" s="570"/>
      <c r="EK43" s="570"/>
      <c r="EL43" s="570"/>
      <c r="EM43" s="570"/>
      <c r="EN43" s="570"/>
      <c r="EO43" s="570"/>
      <c r="EP43" s="570"/>
      <c r="EQ43" s="570"/>
      <c r="ER43" s="570"/>
      <c r="ES43" s="570"/>
      <c r="ET43" s="570"/>
      <c r="EU43" s="570"/>
      <c r="EV43" s="570"/>
      <c r="EW43" s="570"/>
      <c r="EX43" s="570"/>
      <c r="EY43" s="570"/>
      <c r="EZ43" s="570"/>
      <c r="FA43" s="570"/>
      <c r="FB43" s="570"/>
      <c r="FC43" s="570"/>
      <c r="FD43" s="570"/>
      <c r="FE43" s="570"/>
      <c r="FF43" s="570"/>
      <c r="FG43" s="570"/>
      <c r="FH43" s="570"/>
      <c r="FI43" s="570"/>
      <c r="FJ43" s="570"/>
      <c r="FK43" s="570"/>
      <c r="FL43" s="570"/>
      <c r="FM43" s="570"/>
      <c r="FN43" s="570"/>
      <c r="FO43" s="570"/>
      <c r="FP43" s="570"/>
      <c r="FQ43" s="570"/>
      <c r="FR43" s="570"/>
      <c r="FS43" s="570"/>
      <c r="FT43" s="570"/>
      <c r="FU43" s="570"/>
      <c r="FV43" s="570"/>
      <c r="FW43" s="570"/>
      <c r="FX43" s="570"/>
      <c r="FY43" s="570"/>
      <c r="FZ43" s="570"/>
      <c r="GA43" s="570"/>
      <c r="GB43" s="570"/>
      <c r="GC43" s="570"/>
      <c r="GD43" s="570"/>
      <c r="GE43" s="570"/>
      <c r="GF43" s="570"/>
      <c r="GG43" s="570"/>
      <c r="GH43" s="570"/>
      <c r="GI43" s="570"/>
      <c r="GJ43" s="570"/>
      <c r="GK43" s="570"/>
      <c r="GL43" s="570"/>
      <c r="GM43" s="570"/>
      <c r="GN43" s="570"/>
      <c r="GO43" s="570"/>
      <c r="GP43" s="570"/>
      <c r="GQ43" s="570"/>
      <c r="GR43" s="570"/>
      <c r="GS43" s="570"/>
      <c r="GT43" s="570"/>
      <c r="GU43" s="570"/>
      <c r="GV43" s="570"/>
      <c r="GW43" s="570"/>
      <c r="GX43" s="570"/>
      <c r="GY43" s="570"/>
      <c r="GZ43" s="570"/>
      <c r="HA43" s="570"/>
      <c r="HB43" s="570"/>
      <c r="HC43" s="570"/>
      <c r="HD43" s="570"/>
      <c r="HE43" s="570"/>
      <c r="HF43" s="570"/>
      <c r="HG43" s="570"/>
      <c r="HH43" s="570"/>
      <c r="HI43" s="570"/>
      <c r="HJ43" s="570"/>
      <c r="HK43" s="570"/>
      <c r="HL43" s="570"/>
      <c r="HM43" s="570"/>
      <c r="HN43" s="570"/>
      <c r="HO43" s="570"/>
      <c r="HP43" s="570"/>
      <c r="HQ43" s="570"/>
      <c r="HR43" s="570"/>
      <c r="HS43" s="570"/>
      <c r="HT43" s="570"/>
      <c r="HU43" s="570"/>
      <c r="HV43" s="570"/>
      <c r="HW43" s="570"/>
      <c r="HX43" s="570"/>
      <c r="HY43" s="570"/>
      <c r="HZ43" s="570"/>
      <c r="IA43" s="570"/>
      <c r="IB43" s="570"/>
      <c r="IC43" s="570"/>
      <c r="ID43" s="570"/>
      <c r="IE43" s="570"/>
      <c r="IF43" s="570"/>
      <c r="IG43" s="570"/>
      <c r="IH43" s="570"/>
      <c r="II43" s="570"/>
      <c r="IJ43" s="570"/>
      <c r="IK43" s="570"/>
      <c r="IL43" s="570"/>
      <c r="IM43" s="570"/>
      <c r="IN43" s="570"/>
      <c r="IO43" s="570"/>
      <c r="IP43" s="570"/>
      <c r="IQ43" s="570"/>
      <c r="IR43" s="570"/>
      <c r="IS43" s="570"/>
    </row>
    <row r="44" spans="1:253" s="571" customFormat="1">
      <c r="A44" s="441" t="s">
        <v>157</v>
      </c>
      <c r="B44" s="438">
        <f>'Sources and Uses Budget'!$C43</f>
        <v>1425804</v>
      </c>
      <c r="C44" s="438">
        <f>'Sources and Uses Budget'!$C43</f>
        <v>1425804</v>
      </c>
      <c r="D44" s="442">
        <f t="shared" si="0"/>
        <v>0</v>
      </c>
      <c r="E44" s="440"/>
      <c r="F44" s="439"/>
      <c r="G44" s="575"/>
      <c r="H44" s="570"/>
      <c r="I44" s="570"/>
      <c r="J44" s="570"/>
      <c r="K44" s="570"/>
      <c r="L44" s="570"/>
      <c r="M44" s="570"/>
      <c r="N44" s="570"/>
      <c r="O44" s="570"/>
      <c r="P44" s="570"/>
      <c r="Q44" s="570"/>
      <c r="R44" s="570"/>
      <c r="S44" s="570"/>
      <c r="T44" s="570"/>
      <c r="U44" s="570"/>
      <c r="V44" s="570"/>
      <c r="W44" s="570"/>
      <c r="X44" s="570"/>
      <c r="Y44" s="570"/>
      <c r="Z44" s="570"/>
      <c r="AA44" s="570"/>
      <c r="AB44" s="570"/>
      <c r="AC44" s="570"/>
      <c r="AD44" s="570"/>
      <c r="AE44" s="570"/>
      <c r="AF44" s="570"/>
      <c r="AG44" s="570"/>
      <c r="AH44" s="570"/>
      <c r="AI44" s="570"/>
      <c r="AJ44" s="570"/>
      <c r="AK44" s="570"/>
      <c r="AL44" s="570"/>
      <c r="AM44" s="570"/>
      <c r="AN44" s="570"/>
      <c r="AO44" s="570"/>
      <c r="AP44" s="570"/>
      <c r="AQ44" s="570"/>
      <c r="AR44" s="570"/>
      <c r="AS44" s="570"/>
      <c r="AT44" s="570"/>
      <c r="AU44" s="570"/>
      <c r="AV44" s="570"/>
      <c r="AW44" s="570"/>
      <c r="AX44" s="570"/>
      <c r="AY44" s="570"/>
      <c r="AZ44" s="570"/>
      <c r="BA44" s="570"/>
      <c r="BB44" s="570"/>
      <c r="BC44" s="570"/>
      <c r="BD44" s="570"/>
      <c r="BE44" s="570"/>
      <c r="BF44" s="570"/>
      <c r="BG44" s="570"/>
      <c r="BH44" s="570"/>
      <c r="BI44" s="570"/>
      <c r="BJ44" s="570"/>
      <c r="BK44" s="570"/>
      <c r="BL44" s="570"/>
      <c r="BM44" s="570"/>
      <c r="BN44" s="570"/>
      <c r="BO44" s="570"/>
      <c r="BP44" s="570"/>
      <c r="BQ44" s="570"/>
      <c r="BR44" s="570"/>
      <c r="BS44" s="570"/>
      <c r="BT44" s="570"/>
      <c r="BU44" s="570"/>
      <c r="BV44" s="570"/>
      <c r="BW44" s="570"/>
      <c r="BX44" s="570"/>
      <c r="BY44" s="570"/>
      <c r="BZ44" s="570"/>
      <c r="CA44" s="570"/>
      <c r="CB44" s="570"/>
      <c r="CC44" s="570"/>
      <c r="CD44" s="570"/>
      <c r="CE44" s="570"/>
      <c r="CF44" s="570"/>
      <c r="CG44" s="570"/>
      <c r="CH44" s="570"/>
      <c r="CI44" s="570"/>
      <c r="CJ44" s="570"/>
      <c r="CK44" s="570"/>
      <c r="CL44" s="570"/>
      <c r="CM44" s="570"/>
      <c r="CN44" s="570"/>
      <c r="CO44" s="570"/>
      <c r="CP44" s="570"/>
      <c r="CQ44" s="570"/>
      <c r="CR44" s="570"/>
      <c r="CS44" s="570"/>
      <c r="CT44" s="570"/>
      <c r="CU44" s="570"/>
      <c r="CV44" s="570"/>
      <c r="CW44" s="570"/>
      <c r="CX44" s="570"/>
      <c r="CY44" s="570"/>
      <c r="CZ44" s="570"/>
      <c r="DA44" s="570"/>
      <c r="DB44" s="570"/>
      <c r="DC44" s="570"/>
      <c r="DD44" s="570"/>
      <c r="DE44" s="570"/>
      <c r="DF44" s="570"/>
      <c r="DG44" s="570"/>
      <c r="DH44" s="570"/>
      <c r="DI44" s="570"/>
      <c r="DJ44" s="570"/>
      <c r="DK44" s="570"/>
      <c r="DL44" s="570"/>
      <c r="DM44" s="570"/>
      <c r="DN44" s="570"/>
      <c r="DO44" s="570"/>
      <c r="DP44" s="570"/>
      <c r="DQ44" s="570"/>
      <c r="DR44" s="570"/>
      <c r="DS44" s="570"/>
      <c r="DT44" s="570"/>
      <c r="DU44" s="570"/>
      <c r="DV44" s="570"/>
      <c r="DW44" s="570"/>
      <c r="DX44" s="570"/>
      <c r="DY44" s="570"/>
      <c r="DZ44" s="570"/>
      <c r="EA44" s="570"/>
      <c r="EB44" s="570"/>
      <c r="EC44" s="570"/>
      <c r="ED44" s="570"/>
      <c r="EE44" s="570"/>
      <c r="EF44" s="570"/>
      <c r="EG44" s="570"/>
      <c r="EH44" s="570"/>
      <c r="EI44" s="570"/>
      <c r="EJ44" s="570"/>
      <c r="EK44" s="570"/>
      <c r="EL44" s="570"/>
      <c r="EM44" s="570"/>
      <c r="EN44" s="570"/>
      <c r="EO44" s="570"/>
      <c r="EP44" s="570"/>
      <c r="EQ44" s="570"/>
      <c r="ER44" s="570"/>
      <c r="ES44" s="570"/>
      <c r="ET44" s="570"/>
      <c r="EU44" s="570"/>
      <c r="EV44" s="570"/>
      <c r="EW44" s="570"/>
      <c r="EX44" s="570"/>
      <c r="EY44" s="570"/>
      <c r="EZ44" s="570"/>
      <c r="FA44" s="570"/>
      <c r="FB44" s="570"/>
      <c r="FC44" s="570"/>
      <c r="FD44" s="570"/>
      <c r="FE44" s="570"/>
      <c r="FF44" s="570"/>
      <c r="FG44" s="570"/>
      <c r="FH44" s="570"/>
      <c r="FI44" s="570"/>
      <c r="FJ44" s="570"/>
      <c r="FK44" s="570"/>
      <c r="FL44" s="570"/>
      <c r="FM44" s="570"/>
      <c r="FN44" s="570"/>
      <c r="FO44" s="570"/>
      <c r="FP44" s="570"/>
      <c r="FQ44" s="570"/>
      <c r="FR44" s="570"/>
      <c r="FS44" s="570"/>
      <c r="FT44" s="570"/>
      <c r="FU44" s="570"/>
      <c r="FV44" s="570"/>
      <c r="FW44" s="570"/>
      <c r="FX44" s="570"/>
      <c r="FY44" s="570"/>
      <c r="FZ44" s="570"/>
      <c r="GA44" s="570"/>
      <c r="GB44" s="570"/>
      <c r="GC44" s="570"/>
      <c r="GD44" s="570"/>
      <c r="GE44" s="570"/>
      <c r="GF44" s="570"/>
      <c r="GG44" s="570"/>
      <c r="GH44" s="570"/>
      <c r="GI44" s="570"/>
      <c r="GJ44" s="570"/>
      <c r="GK44" s="570"/>
      <c r="GL44" s="570"/>
      <c r="GM44" s="570"/>
      <c r="GN44" s="570"/>
      <c r="GO44" s="570"/>
      <c r="GP44" s="570"/>
      <c r="GQ44" s="570"/>
      <c r="GR44" s="570"/>
      <c r="GS44" s="570"/>
      <c r="GT44" s="570"/>
      <c r="GU44" s="570"/>
      <c r="GV44" s="570"/>
      <c r="GW44" s="570"/>
      <c r="GX44" s="570"/>
      <c r="GY44" s="570"/>
      <c r="GZ44" s="570"/>
      <c r="HA44" s="570"/>
      <c r="HB44" s="570"/>
      <c r="HC44" s="570"/>
      <c r="HD44" s="570"/>
      <c r="HE44" s="570"/>
      <c r="HF44" s="570"/>
      <c r="HG44" s="570"/>
      <c r="HH44" s="570"/>
      <c r="HI44" s="570"/>
      <c r="HJ44" s="570"/>
      <c r="HK44" s="570"/>
      <c r="HL44" s="570"/>
      <c r="HM44" s="570"/>
      <c r="HN44" s="570"/>
      <c r="HO44" s="570"/>
      <c r="HP44" s="570"/>
      <c r="HQ44" s="570"/>
      <c r="HR44" s="570"/>
      <c r="HS44" s="570"/>
      <c r="HT44" s="570"/>
      <c r="HU44" s="570"/>
      <c r="HV44" s="570"/>
      <c r="HW44" s="570"/>
      <c r="HX44" s="570"/>
      <c r="HY44" s="570"/>
      <c r="HZ44" s="570"/>
      <c r="IA44" s="570"/>
      <c r="IB44" s="570"/>
      <c r="IC44" s="570"/>
      <c r="ID44" s="570"/>
      <c r="IE44" s="570"/>
      <c r="IF44" s="570"/>
      <c r="IG44" s="570"/>
      <c r="IH44" s="570"/>
      <c r="II44" s="570"/>
      <c r="IJ44" s="570"/>
      <c r="IK44" s="570"/>
      <c r="IL44" s="570"/>
      <c r="IM44" s="570"/>
      <c r="IN44" s="570"/>
      <c r="IO44" s="570"/>
      <c r="IP44" s="570"/>
      <c r="IQ44" s="570"/>
      <c r="IR44" s="570"/>
      <c r="IS44" s="570"/>
    </row>
    <row r="45" spans="1:253" s="571" customFormat="1">
      <c r="A45" s="441" t="s">
        <v>158</v>
      </c>
      <c r="B45" s="438">
        <f>'Sources and Uses Budget'!$C44</f>
        <v>204000</v>
      </c>
      <c r="C45" s="438">
        <f>'Sources and Uses Budget'!$C44</f>
        <v>204000</v>
      </c>
      <c r="D45" s="442">
        <f t="shared" si="0"/>
        <v>0</v>
      </c>
      <c r="E45" s="440"/>
      <c r="F45" s="439"/>
      <c r="G45" s="575"/>
      <c r="H45" s="570"/>
      <c r="I45" s="570"/>
      <c r="J45" s="570"/>
      <c r="K45" s="570"/>
      <c r="L45" s="570"/>
      <c r="M45" s="570"/>
      <c r="N45" s="570"/>
      <c r="O45" s="570"/>
      <c r="P45" s="570"/>
      <c r="Q45" s="570"/>
      <c r="R45" s="570"/>
      <c r="S45" s="570"/>
      <c r="T45" s="570"/>
      <c r="U45" s="570"/>
      <c r="V45" s="570"/>
      <c r="W45" s="570"/>
      <c r="X45" s="570"/>
      <c r="Y45" s="570"/>
      <c r="Z45" s="570"/>
      <c r="AA45" s="570"/>
      <c r="AB45" s="570"/>
      <c r="AC45" s="570"/>
      <c r="AD45" s="570"/>
      <c r="AE45" s="570"/>
      <c r="AF45" s="570"/>
      <c r="AG45" s="570"/>
      <c r="AH45" s="570"/>
      <c r="AI45" s="570"/>
      <c r="AJ45" s="570"/>
      <c r="AK45" s="570"/>
      <c r="AL45" s="570"/>
      <c r="AM45" s="570"/>
      <c r="AN45" s="570"/>
      <c r="AO45" s="570"/>
      <c r="AP45" s="570"/>
      <c r="AQ45" s="570"/>
      <c r="AR45" s="570"/>
      <c r="AS45" s="570"/>
      <c r="AT45" s="570"/>
      <c r="AU45" s="570"/>
      <c r="AV45" s="570"/>
      <c r="AW45" s="570"/>
      <c r="AX45" s="570"/>
      <c r="AY45" s="570"/>
      <c r="AZ45" s="570"/>
      <c r="BA45" s="570"/>
      <c r="BB45" s="570"/>
      <c r="BC45" s="570"/>
      <c r="BD45" s="570"/>
      <c r="BE45" s="570"/>
      <c r="BF45" s="570"/>
      <c r="BG45" s="570"/>
      <c r="BH45" s="570"/>
      <c r="BI45" s="570"/>
      <c r="BJ45" s="570"/>
      <c r="BK45" s="570"/>
      <c r="BL45" s="570"/>
      <c r="BM45" s="570"/>
      <c r="BN45" s="570"/>
      <c r="BO45" s="570"/>
      <c r="BP45" s="570"/>
      <c r="BQ45" s="570"/>
      <c r="BR45" s="570"/>
      <c r="BS45" s="570"/>
      <c r="BT45" s="570"/>
      <c r="BU45" s="570"/>
      <c r="BV45" s="570"/>
      <c r="BW45" s="570"/>
      <c r="BX45" s="570"/>
      <c r="BY45" s="570"/>
      <c r="BZ45" s="570"/>
      <c r="CA45" s="570"/>
      <c r="CB45" s="570"/>
      <c r="CC45" s="570"/>
      <c r="CD45" s="570"/>
      <c r="CE45" s="570"/>
      <c r="CF45" s="570"/>
      <c r="CG45" s="570"/>
      <c r="CH45" s="570"/>
      <c r="CI45" s="570"/>
      <c r="CJ45" s="570"/>
      <c r="CK45" s="570"/>
      <c r="CL45" s="570"/>
      <c r="CM45" s="570"/>
      <c r="CN45" s="570"/>
      <c r="CO45" s="570"/>
      <c r="CP45" s="570"/>
      <c r="CQ45" s="570"/>
      <c r="CR45" s="570"/>
      <c r="CS45" s="570"/>
      <c r="CT45" s="570"/>
      <c r="CU45" s="570"/>
      <c r="CV45" s="570"/>
      <c r="CW45" s="570"/>
      <c r="CX45" s="570"/>
      <c r="CY45" s="570"/>
      <c r="CZ45" s="570"/>
      <c r="DA45" s="570"/>
      <c r="DB45" s="570"/>
      <c r="DC45" s="570"/>
      <c r="DD45" s="570"/>
      <c r="DE45" s="570"/>
      <c r="DF45" s="570"/>
      <c r="DG45" s="570"/>
      <c r="DH45" s="570"/>
      <c r="DI45" s="570"/>
      <c r="DJ45" s="570"/>
      <c r="DK45" s="570"/>
      <c r="DL45" s="570"/>
      <c r="DM45" s="570"/>
      <c r="DN45" s="570"/>
      <c r="DO45" s="570"/>
      <c r="DP45" s="570"/>
      <c r="DQ45" s="570"/>
      <c r="DR45" s="570"/>
      <c r="DS45" s="570"/>
      <c r="DT45" s="570"/>
      <c r="DU45" s="570"/>
      <c r="DV45" s="570"/>
      <c r="DW45" s="570"/>
      <c r="DX45" s="570"/>
      <c r="DY45" s="570"/>
      <c r="DZ45" s="570"/>
      <c r="EA45" s="570"/>
      <c r="EB45" s="570"/>
      <c r="EC45" s="570"/>
      <c r="ED45" s="570"/>
      <c r="EE45" s="570"/>
      <c r="EF45" s="570"/>
      <c r="EG45" s="570"/>
      <c r="EH45" s="570"/>
      <c r="EI45" s="570"/>
      <c r="EJ45" s="570"/>
      <c r="EK45" s="570"/>
      <c r="EL45" s="570"/>
      <c r="EM45" s="570"/>
      <c r="EN45" s="570"/>
      <c r="EO45" s="570"/>
      <c r="EP45" s="570"/>
      <c r="EQ45" s="570"/>
      <c r="ER45" s="570"/>
      <c r="ES45" s="570"/>
      <c r="ET45" s="570"/>
      <c r="EU45" s="570"/>
      <c r="EV45" s="570"/>
      <c r="EW45" s="570"/>
      <c r="EX45" s="570"/>
      <c r="EY45" s="570"/>
      <c r="EZ45" s="570"/>
      <c r="FA45" s="570"/>
      <c r="FB45" s="570"/>
      <c r="FC45" s="570"/>
      <c r="FD45" s="570"/>
      <c r="FE45" s="570"/>
      <c r="FF45" s="570"/>
      <c r="FG45" s="570"/>
      <c r="FH45" s="570"/>
      <c r="FI45" s="570"/>
      <c r="FJ45" s="570"/>
      <c r="FK45" s="570"/>
      <c r="FL45" s="570"/>
      <c r="FM45" s="570"/>
      <c r="FN45" s="570"/>
      <c r="FO45" s="570"/>
      <c r="FP45" s="570"/>
      <c r="FQ45" s="570"/>
      <c r="FR45" s="570"/>
      <c r="FS45" s="570"/>
      <c r="FT45" s="570"/>
      <c r="FU45" s="570"/>
      <c r="FV45" s="570"/>
      <c r="FW45" s="570"/>
      <c r="FX45" s="570"/>
      <c r="FY45" s="570"/>
      <c r="FZ45" s="570"/>
      <c r="GA45" s="570"/>
      <c r="GB45" s="570"/>
      <c r="GC45" s="570"/>
      <c r="GD45" s="570"/>
      <c r="GE45" s="570"/>
      <c r="GF45" s="570"/>
      <c r="GG45" s="570"/>
      <c r="GH45" s="570"/>
      <c r="GI45" s="570"/>
      <c r="GJ45" s="570"/>
      <c r="GK45" s="570"/>
      <c r="GL45" s="570"/>
      <c r="GM45" s="570"/>
      <c r="GN45" s="570"/>
      <c r="GO45" s="570"/>
      <c r="GP45" s="570"/>
      <c r="GQ45" s="570"/>
      <c r="GR45" s="570"/>
      <c r="GS45" s="570"/>
      <c r="GT45" s="570"/>
      <c r="GU45" s="570"/>
      <c r="GV45" s="570"/>
      <c r="GW45" s="570"/>
      <c r="GX45" s="570"/>
      <c r="GY45" s="570"/>
      <c r="GZ45" s="570"/>
      <c r="HA45" s="570"/>
      <c r="HB45" s="570"/>
      <c r="HC45" s="570"/>
      <c r="HD45" s="570"/>
      <c r="HE45" s="570"/>
      <c r="HF45" s="570"/>
      <c r="HG45" s="570"/>
      <c r="HH45" s="570"/>
      <c r="HI45" s="570"/>
      <c r="HJ45" s="570"/>
      <c r="HK45" s="570"/>
      <c r="HL45" s="570"/>
      <c r="HM45" s="570"/>
      <c r="HN45" s="570"/>
      <c r="HO45" s="570"/>
      <c r="HP45" s="570"/>
      <c r="HQ45" s="570"/>
      <c r="HR45" s="570"/>
      <c r="HS45" s="570"/>
      <c r="HT45" s="570"/>
      <c r="HU45" s="570"/>
      <c r="HV45" s="570"/>
      <c r="HW45" s="570"/>
      <c r="HX45" s="570"/>
      <c r="HY45" s="570"/>
      <c r="HZ45" s="570"/>
      <c r="IA45" s="570"/>
      <c r="IB45" s="570"/>
      <c r="IC45" s="570"/>
      <c r="ID45" s="570"/>
      <c r="IE45" s="570"/>
      <c r="IF45" s="570"/>
      <c r="IG45" s="570"/>
      <c r="IH45" s="570"/>
      <c r="II45" s="570"/>
      <c r="IJ45" s="570"/>
      <c r="IK45" s="570"/>
      <c r="IL45" s="570"/>
      <c r="IM45" s="570"/>
      <c r="IN45" s="570"/>
      <c r="IO45" s="570"/>
      <c r="IP45" s="570"/>
      <c r="IQ45" s="570"/>
      <c r="IR45" s="570"/>
      <c r="IS45" s="570"/>
    </row>
    <row r="46" spans="1:253" s="571" customFormat="1" ht="12" customHeight="1">
      <c r="A46" s="441" t="s">
        <v>159</v>
      </c>
      <c r="B46" s="438">
        <f>'Sources and Uses Budget'!$C45</f>
        <v>219000</v>
      </c>
      <c r="C46" s="438">
        <f>'Sources and Uses Budget'!$C45</f>
        <v>219000</v>
      </c>
      <c r="D46" s="442">
        <f t="shared" si="0"/>
        <v>0</v>
      </c>
      <c r="E46" s="440"/>
      <c r="F46" s="439"/>
      <c r="G46" s="575"/>
      <c r="H46" s="570"/>
      <c r="I46" s="570"/>
      <c r="J46" s="570"/>
      <c r="K46" s="570"/>
      <c r="L46" s="570"/>
      <c r="M46" s="570"/>
      <c r="N46" s="570"/>
      <c r="O46" s="570"/>
      <c r="P46" s="570"/>
      <c r="Q46" s="570"/>
      <c r="R46" s="570"/>
      <c r="S46" s="570"/>
      <c r="T46" s="570"/>
      <c r="U46" s="570"/>
      <c r="V46" s="570"/>
      <c r="W46" s="570"/>
      <c r="X46" s="570"/>
      <c r="Y46" s="570"/>
      <c r="Z46" s="570"/>
      <c r="AA46" s="570"/>
      <c r="AB46" s="570"/>
      <c r="AC46" s="570"/>
      <c r="AD46" s="570"/>
      <c r="AE46" s="570"/>
      <c r="AF46" s="570"/>
      <c r="AG46" s="570"/>
      <c r="AH46" s="570"/>
      <c r="AI46" s="570"/>
      <c r="AJ46" s="570"/>
      <c r="AK46" s="570"/>
      <c r="AL46" s="570"/>
      <c r="AM46" s="570"/>
      <c r="AN46" s="570"/>
      <c r="AO46" s="570"/>
      <c r="AP46" s="570"/>
      <c r="AQ46" s="570"/>
      <c r="AR46" s="570"/>
      <c r="AS46" s="570"/>
      <c r="AT46" s="570"/>
      <c r="AU46" s="570"/>
      <c r="AV46" s="570"/>
      <c r="AW46" s="570"/>
      <c r="AX46" s="570"/>
      <c r="AY46" s="570"/>
      <c r="AZ46" s="570"/>
      <c r="BA46" s="570"/>
      <c r="BB46" s="570"/>
      <c r="BC46" s="570"/>
      <c r="BD46" s="570"/>
      <c r="BE46" s="570"/>
      <c r="BF46" s="570"/>
      <c r="BG46" s="570"/>
      <c r="BH46" s="570"/>
      <c r="BI46" s="570"/>
      <c r="BJ46" s="570"/>
      <c r="BK46" s="570"/>
      <c r="BL46" s="570"/>
      <c r="BM46" s="570"/>
      <c r="BN46" s="570"/>
      <c r="BO46" s="570"/>
      <c r="BP46" s="570"/>
      <c r="BQ46" s="570"/>
      <c r="BR46" s="570"/>
      <c r="BS46" s="570"/>
      <c r="BT46" s="570"/>
      <c r="BU46" s="570"/>
      <c r="BV46" s="570"/>
      <c r="BW46" s="570"/>
      <c r="BX46" s="570"/>
      <c r="BY46" s="570"/>
      <c r="BZ46" s="570"/>
      <c r="CA46" s="570"/>
      <c r="CB46" s="570"/>
      <c r="CC46" s="570"/>
      <c r="CD46" s="570"/>
      <c r="CE46" s="570"/>
      <c r="CF46" s="570"/>
      <c r="CG46" s="570"/>
      <c r="CH46" s="570"/>
      <c r="CI46" s="570"/>
      <c r="CJ46" s="570"/>
      <c r="CK46" s="570"/>
      <c r="CL46" s="570"/>
      <c r="CM46" s="570"/>
      <c r="CN46" s="570"/>
      <c r="CO46" s="570"/>
      <c r="CP46" s="570"/>
      <c r="CQ46" s="570"/>
      <c r="CR46" s="570"/>
      <c r="CS46" s="570"/>
      <c r="CT46" s="570"/>
      <c r="CU46" s="570"/>
      <c r="CV46" s="570"/>
      <c r="CW46" s="570"/>
      <c r="CX46" s="570"/>
      <c r="CY46" s="570"/>
      <c r="CZ46" s="570"/>
      <c r="DA46" s="570"/>
      <c r="DB46" s="570"/>
      <c r="DC46" s="570"/>
      <c r="DD46" s="570"/>
      <c r="DE46" s="570"/>
      <c r="DF46" s="570"/>
      <c r="DG46" s="570"/>
      <c r="DH46" s="570"/>
      <c r="DI46" s="570"/>
      <c r="DJ46" s="570"/>
      <c r="DK46" s="570"/>
      <c r="DL46" s="570"/>
      <c r="DM46" s="570"/>
      <c r="DN46" s="570"/>
      <c r="DO46" s="570"/>
      <c r="DP46" s="570"/>
      <c r="DQ46" s="570"/>
      <c r="DR46" s="570"/>
      <c r="DS46" s="570"/>
      <c r="DT46" s="570"/>
      <c r="DU46" s="570"/>
      <c r="DV46" s="570"/>
      <c r="DW46" s="570"/>
      <c r="DX46" s="570"/>
      <c r="DY46" s="570"/>
      <c r="DZ46" s="570"/>
      <c r="EA46" s="570"/>
      <c r="EB46" s="570"/>
      <c r="EC46" s="570"/>
      <c r="ED46" s="570"/>
      <c r="EE46" s="570"/>
      <c r="EF46" s="570"/>
      <c r="EG46" s="570"/>
      <c r="EH46" s="570"/>
      <c r="EI46" s="570"/>
      <c r="EJ46" s="570"/>
      <c r="EK46" s="570"/>
      <c r="EL46" s="570"/>
      <c r="EM46" s="570"/>
      <c r="EN46" s="570"/>
      <c r="EO46" s="570"/>
      <c r="EP46" s="570"/>
      <c r="EQ46" s="570"/>
      <c r="ER46" s="570"/>
      <c r="ES46" s="570"/>
      <c r="ET46" s="570"/>
      <c r="EU46" s="570"/>
      <c r="EV46" s="570"/>
      <c r="EW46" s="570"/>
      <c r="EX46" s="570"/>
      <c r="EY46" s="570"/>
      <c r="EZ46" s="570"/>
      <c r="FA46" s="570"/>
      <c r="FB46" s="570"/>
      <c r="FC46" s="570"/>
      <c r="FD46" s="570"/>
      <c r="FE46" s="570"/>
      <c r="FF46" s="570"/>
      <c r="FG46" s="570"/>
      <c r="FH46" s="570"/>
      <c r="FI46" s="570"/>
      <c r="FJ46" s="570"/>
      <c r="FK46" s="570"/>
      <c r="FL46" s="570"/>
      <c r="FM46" s="570"/>
      <c r="FN46" s="570"/>
      <c r="FO46" s="570"/>
      <c r="FP46" s="570"/>
      <c r="FQ46" s="570"/>
      <c r="FR46" s="570"/>
      <c r="FS46" s="570"/>
      <c r="FT46" s="570"/>
      <c r="FU46" s="570"/>
      <c r="FV46" s="570"/>
      <c r="FW46" s="570"/>
      <c r="FX46" s="570"/>
      <c r="FY46" s="570"/>
      <c r="FZ46" s="570"/>
      <c r="GA46" s="570"/>
      <c r="GB46" s="570"/>
      <c r="GC46" s="570"/>
      <c r="GD46" s="570"/>
      <c r="GE46" s="570"/>
      <c r="GF46" s="570"/>
      <c r="GG46" s="570"/>
      <c r="GH46" s="570"/>
      <c r="GI46" s="570"/>
      <c r="GJ46" s="570"/>
      <c r="GK46" s="570"/>
      <c r="GL46" s="570"/>
      <c r="GM46" s="570"/>
      <c r="GN46" s="570"/>
      <c r="GO46" s="570"/>
      <c r="GP46" s="570"/>
      <c r="GQ46" s="570"/>
      <c r="GR46" s="570"/>
      <c r="GS46" s="570"/>
      <c r="GT46" s="570"/>
      <c r="GU46" s="570"/>
      <c r="GV46" s="570"/>
      <c r="GW46" s="570"/>
      <c r="GX46" s="570"/>
      <c r="GY46" s="570"/>
      <c r="GZ46" s="570"/>
      <c r="HA46" s="570"/>
      <c r="HB46" s="570"/>
      <c r="HC46" s="570"/>
      <c r="HD46" s="570"/>
      <c r="HE46" s="570"/>
      <c r="HF46" s="570"/>
      <c r="HG46" s="570"/>
      <c r="HH46" s="570"/>
      <c r="HI46" s="570"/>
      <c r="HJ46" s="570"/>
      <c r="HK46" s="570"/>
      <c r="HL46" s="570"/>
      <c r="HM46" s="570"/>
      <c r="HN46" s="570"/>
      <c r="HO46" s="570"/>
      <c r="HP46" s="570"/>
      <c r="HQ46" s="570"/>
      <c r="HR46" s="570"/>
      <c r="HS46" s="570"/>
      <c r="HT46" s="570"/>
      <c r="HU46" s="570"/>
      <c r="HV46" s="570"/>
      <c r="HW46" s="570"/>
      <c r="HX46" s="570"/>
      <c r="HY46" s="570"/>
      <c r="HZ46" s="570"/>
      <c r="IA46" s="570"/>
      <c r="IB46" s="570"/>
      <c r="IC46" s="570"/>
      <c r="ID46" s="570"/>
      <c r="IE46" s="570"/>
      <c r="IF46" s="570"/>
      <c r="IG46" s="570"/>
      <c r="IH46" s="570"/>
      <c r="II46" s="570"/>
      <c r="IJ46" s="570"/>
      <c r="IK46" s="570"/>
      <c r="IL46" s="570"/>
      <c r="IM46" s="570"/>
      <c r="IN46" s="570"/>
      <c r="IO46" s="570"/>
      <c r="IP46" s="570"/>
      <c r="IQ46" s="570"/>
      <c r="IR46" s="570"/>
      <c r="IS46" s="570"/>
    </row>
    <row r="47" spans="1:253" s="571" customFormat="1">
      <c r="A47" s="441" t="s">
        <v>160</v>
      </c>
      <c r="B47" s="438">
        <f>'Sources and Uses Budget'!$C46</f>
        <v>0</v>
      </c>
      <c r="C47" s="438">
        <f>'Sources and Uses Budget'!$C46</f>
        <v>0</v>
      </c>
      <c r="D47" s="442">
        <f t="shared" si="0"/>
        <v>0</v>
      </c>
      <c r="E47" s="440"/>
      <c r="F47" s="439"/>
      <c r="G47" s="575"/>
      <c r="H47" s="570"/>
      <c r="I47" s="570"/>
      <c r="J47" s="570"/>
      <c r="K47" s="570"/>
      <c r="L47" s="570"/>
      <c r="M47" s="570"/>
      <c r="N47" s="570"/>
      <c r="O47" s="570"/>
      <c r="P47" s="570"/>
      <c r="Q47" s="570"/>
      <c r="R47" s="570"/>
      <c r="S47" s="570"/>
      <c r="T47" s="570"/>
      <c r="U47" s="570"/>
      <c r="V47" s="570"/>
      <c r="W47" s="570"/>
      <c r="X47" s="570"/>
      <c r="Y47" s="570"/>
      <c r="Z47" s="570"/>
      <c r="AA47" s="570"/>
      <c r="AB47" s="570"/>
      <c r="AC47" s="570"/>
      <c r="AD47" s="570"/>
      <c r="AE47" s="570"/>
      <c r="AF47" s="570"/>
      <c r="AG47" s="570"/>
      <c r="AH47" s="570"/>
      <c r="AI47" s="570"/>
      <c r="AJ47" s="570"/>
      <c r="AK47" s="570"/>
      <c r="AL47" s="570"/>
      <c r="AM47" s="570"/>
      <c r="AN47" s="570"/>
      <c r="AO47" s="570"/>
      <c r="AP47" s="570"/>
      <c r="AQ47" s="570"/>
      <c r="AR47" s="570"/>
      <c r="AS47" s="570"/>
      <c r="AT47" s="570"/>
      <c r="AU47" s="570"/>
      <c r="AV47" s="570"/>
      <c r="AW47" s="570"/>
      <c r="AX47" s="570"/>
      <c r="AY47" s="570"/>
      <c r="AZ47" s="570"/>
      <c r="BA47" s="570"/>
      <c r="BB47" s="570"/>
      <c r="BC47" s="570"/>
      <c r="BD47" s="570"/>
      <c r="BE47" s="570"/>
      <c r="BF47" s="570"/>
      <c r="BG47" s="570"/>
      <c r="BH47" s="570"/>
      <c r="BI47" s="570"/>
      <c r="BJ47" s="570"/>
      <c r="BK47" s="570"/>
      <c r="BL47" s="570"/>
      <c r="BM47" s="570"/>
      <c r="BN47" s="570"/>
      <c r="BO47" s="570"/>
      <c r="BP47" s="570"/>
      <c r="BQ47" s="570"/>
      <c r="BR47" s="570"/>
      <c r="BS47" s="570"/>
      <c r="BT47" s="570"/>
      <c r="BU47" s="570"/>
      <c r="BV47" s="570"/>
      <c r="BW47" s="570"/>
      <c r="BX47" s="570"/>
      <c r="BY47" s="570"/>
      <c r="BZ47" s="570"/>
      <c r="CA47" s="570"/>
      <c r="CB47" s="570"/>
      <c r="CC47" s="570"/>
      <c r="CD47" s="570"/>
      <c r="CE47" s="570"/>
      <c r="CF47" s="570"/>
      <c r="CG47" s="570"/>
      <c r="CH47" s="570"/>
      <c r="CI47" s="570"/>
      <c r="CJ47" s="570"/>
      <c r="CK47" s="570"/>
      <c r="CL47" s="570"/>
      <c r="CM47" s="570"/>
      <c r="CN47" s="570"/>
      <c r="CO47" s="570"/>
      <c r="CP47" s="570"/>
      <c r="CQ47" s="570"/>
      <c r="CR47" s="570"/>
      <c r="CS47" s="570"/>
      <c r="CT47" s="570"/>
      <c r="CU47" s="570"/>
      <c r="CV47" s="570"/>
      <c r="CW47" s="570"/>
      <c r="CX47" s="570"/>
      <c r="CY47" s="570"/>
      <c r="CZ47" s="570"/>
      <c r="DA47" s="570"/>
      <c r="DB47" s="570"/>
      <c r="DC47" s="570"/>
      <c r="DD47" s="570"/>
      <c r="DE47" s="570"/>
      <c r="DF47" s="570"/>
      <c r="DG47" s="570"/>
      <c r="DH47" s="570"/>
      <c r="DI47" s="570"/>
      <c r="DJ47" s="570"/>
      <c r="DK47" s="570"/>
      <c r="DL47" s="570"/>
      <c r="DM47" s="570"/>
      <c r="DN47" s="570"/>
      <c r="DO47" s="570"/>
      <c r="DP47" s="570"/>
      <c r="DQ47" s="570"/>
      <c r="DR47" s="570"/>
      <c r="DS47" s="570"/>
      <c r="DT47" s="570"/>
      <c r="DU47" s="570"/>
      <c r="DV47" s="570"/>
      <c r="DW47" s="570"/>
      <c r="DX47" s="570"/>
      <c r="DY47" s="570"/>
      <c r="DZ47" s="570"/>
      <c r="EA47" s="570"/>
      <c r="EB47" s="570"/>
      <c r="EC47" s="570"/>
      <c r="ED47" s="570"/>
      <c r="EE47" s="570"/>
      <c r="EF47" s="570"/>
      <c r="EG47" s="570"/>
      <c r="EH47" s="570"/>
      <c r="EI47" s="570"/>
      <c r="EJ47" s="570"/>
      <c r="EK47" s="570"/>
      <c r="EL47" s="570"/>
      <c r="EM47" s="570"/>
      <c r="EN47" s="570"/>
      <c r="EO47" s="570"/>
      <c r="EP47" s="570"/>
      <c r="EQ47" s="570"/>
      <c r="ER47" s="570"/>
      <c r="ES47" s="570"/>
      <c r="ET47" s="570"/>
      <c r="EU47" s="570"/>
      <c r="EV47" s="570"/>
      <c r="EW47" s="570"/>
      <c r="EX47" s="570"/>
      <c r="EY47" s="570"/>
      <c r="EZ47" s="570"/>
      <c r="FA47" s="570"/>
      <c r="FB47" s="570"/>
      <c r="FC47" s="570"/>
      <c r="FD47" s="570"/>
      <c r="FE47" s="570"/>
      <c r="FF47" s="570"/>
      <c r="FG47" s="570"/>
      <c r="FH47" s="570"/>
      <c r="FI47" s="570"/>
      <c r="FJ47" s="570"/>
      <c r="FK47" s="570"/>
      <c r="FL47" s="570"/>
      <c r="FM47" s="570"/>
      <c r="FN47" s="570"/>
      <c r="FO47" s="570"/>
      <c r="FP47" s="570"/>
      <c r="FQ47" s="570"/>
      <c r="FR47" s="570"/>
      <c r="FS47" s="570"/>
      <c r="FT47" s="570"/>
      <c r="FU47" s="570"/>
      <c r="FV47" s="570"/>
      <c r="FW47" s="570"/>
      <c r="FX47" s="570"/>
      <c r="FY47" s="570"/>
      <c r="FZ47" s="570"/>
      <c r="GA47" s="570"/>
      <c r="GB47" s="570"/>
      <c r="GC47" s="570"/>
      <c r="GD47" s="570"/>
      <c r="GE47" s="570"/>
      <c r="GF47" s="570"/>
      <c r="GG47" s="570"/>
      <c r="GH47" s="570"/>
      <c r="GI47" s="570"/>
      <c r="GJ47" s="570"/>
      <c r="GK47" s="570"/>
      <c r="GL47" s="570"/>
      <c r="GM47" s="570"/>
      <c r="GN47" s="570"/>
      <c r="GO47" s="570"/>
      <c r="GP47" s="570"/>
      <c r="GQ47" s="570"/>
      <c r="GR47" s="570"/>
      <c r="GS47" s="570"/>
      <c r="GT47" s="570"/>
      <c r="GU47" s="570"/>
      <c r="GV47" s="570"/>
      <c r="GW47" s="570"/>
      <c r="GX47" s="570"/>
      <c r="GY47" s="570"/>
      <c r="GZ47" s="570"/>
      <c r="HA47" s="570"/>
      <c r="HB47" s="570"/>
      <c r="HC47" s="570"/>
      <c r="HD47" s="570"/>
      <c r="HE47" s="570"/>
      <c r="HF47" s="570"/>
      <c r="HG47" s="570"/>
      <c r="HH47" s="570"/>
      <c r="HI47" s="570"/>
      <c r="HJ47" s="570"/>
      <c r="HK47" s="570"/>
      <c r="HL47" s="570"/>
      <c r="HM47" s="570"/>
      <c r="HN47" s="570"/>
      <c r="HO47" s="570"/>
      <c r="HP47" s="570"/>
      <c r="HQ47" s="570"/>
      <c r="HR47" s="570"/>
      <c r="HS47" s="570"/>
      <c r="HT47" s="570"/>
      <c r="HU47" s="570"/>
      <c r="HV47" s="570"/>
      <c r="HW47" s="570"/>
      <c r="HX47" s="570"/>
      <c r="HY47" s="570"/>
      <c r="HZ47" s="570"/>
      <c r="IA47" s="570"/>
      <c r="IB47" s="570"/>
      <c r="IC47" s="570"/>
      <c r="ID47" s="570"/>
      <c r="IE47" s="570"/>
      <c r="IF47" s="570"/>
      <c r="IG47" s="570"/>
      <c r="IH47" s="570"/>
      <c r="II47" s="570"/>
      <c r="IJ47" s="570"/>
      <c r="IK47" s="570"/>
      <c r="IL47" s="570"/>
      <c r="IM47" s="570"/>
      <c r="IN47" s="570"/>
      <c r="IO47" s="570"/>
      <c r="IP47" s="570"/>
      <c r="IQ47" s="570"/>
      <c r="IR47" s="570"/>
      <c r="IS47" s="570"/>
    </row>
    <row r="48" spans="1:253" s="571" customFormat="1">
      <c r="A48" s="441" t="s">
        <v>62</v>
      </c>
      <c r="B48" s="438">
        <f>'Sources and Uses Budget'!$C47</f>
        <v>176000</v>
      </c>
      <c r="C48" s="438">
        <f>'Sources and Uses Budget'!$C47</f>
        <v>176000</v>
      </c>
      <c r="D48" s="442">
        <f t="shared" si="0"/>
        <v>0</v>
      </c>
      <c r="E48" s="440"/>
      <c r="F48" s="439"/>
      <c r="G48" s="575"/>
      <c r="H48" s="570"/>
      <c r="I48" s="570"/>
      <c r="J48" s="570"/>
      <c r="K48" s="570"/>
      <c r="L48" s="570"/>
      <c r="M48" s="570"/>
      <c r="N48" s="570"/>
      <c r="O48" s="570"/>
      <c r="P48" s="570"/>
      <c r="Q48" s="570"/>
      <c r="R48" s="570"/>
      <c r="S48" s="570"/>
      <c r="T48" s="570"/>
      <c r="U48" s="570"/>
      <c r="V48" s="570"/>
      <c r="W48" s="570"/>
      <c r="X48" s="570"/>
      <c r="Y48" s="570"/>
      <c r="Z48" s="570"/>
      <c r="AA48" s="570"/>
      <c r="AB48" s="570"/>
      <c r="AC48" s="570"/>
      <c r="AD48" s="570"/>
      <c r="AE48" s="570"/>
      <c r="AF48" s="570"/>
      <c r="AG48" s="570"/>
      <c r="AH48" s="570"/>
      <c r="AI48" s="570"/>
      <c r="AJ48" s="570"/>
      <c r="AK48" s="570"/>
      <c r="AL48" s="570"/>
      <c r="AM48" s="570"/>
      <c r="AN48" s="570"/>
      <c r="AO48" s="570"/>
      <c r="AP48" s="570"/>
      <c r="AQ48" s="570"/>
      <c r="AR48" s="570"/>
      <c r="AS48" s="570"/>
      <c r="AT48" s="570"/>
      <c r="AU48" s="570"/>
      <c r="AV48" s="570"/>
      <c r="AW48" s="570"/>
      <c r="AX48" s="570"/>
      <c r="AY48" s="570"/>
      <c r="AZ48" s="570"/>
      <c r="BA48" s="570"/>
      <c r="BB48" s="570"/>
      <c r="BC48" s="570"/>
      <c r="BD48" s="570"/>
      <c r="BE48" s="570"/>
      <c r="BF48" s="570"/>
      <c r="BG48" s="570"/>
      <c r="BH48" s="570"/>
      <c r="BI48" s="570"/>
      <c r="BJ48" s="570"/>
      <c r="BK48" s="570"/>
      <c r="BL48" s="570"/>
      <c r="BM48" s="570"/>
      <c r="BN48" s="570"/>
      <c r="BO48" s="570"/>
      <c r="BP48" s="570"/>
      <c r="BQ48" s="570"/>
      <c r="BR48" s="570"/>
      <c r="BS48" s="570"/>
      <c r="BT48" s="570"/>
      <c r="BU48" s="570"/>
      <c r="BV48" s="570"/>
      <c r="BW48" s="570"/>
      <c r="BX48" s="570"/>
      <c r="BY48" s="570"/>
      <c r="BZ48" s="570"/>
      <c r="CA48" s="570"/>
      <c r="CB48" s="570"/>
      <c r="CC48" s="570"/>
      <c r="CD48" s="570"/>
      <c r="CE48" s="570"/>
      <c r="CF48" s="570"/>
      <c r="CG48" s="570"/>
      <c r="CH48" s="570"/>
      <c r="CI48" s="570"/>
      <c r="CJ48" s="570"/>
      <c r="CK48" s="570"/>
      <c r="CL48" s="570"/>
      <c r="CM48" s="570"/>
      <c r="CN48" s="570"/>
      <c r="CO48" s="570"/>
      <c r="CP48" s="570"/>
      <c r="CQ48" s="570"/>
      <c r="CR48" s="570"/>
      <c r="CS48" s="570"/>
      <c r="CT48" s="570"/>
      <c r="CU48" s="570"/>
      <c r="CV48" s="570"/>
      <c r="CW48" s="570"/>
      <c r="CX48" s="570"/>
      <c r="CY48" s="570"/>
      <c r="CZ48" s="570"/>
      <c r="DA48" s="570"/>
      <c r="DB48" s="570"/>
      <c r="DC48" s="570"/>
      <c r="DD48" s="570"/>
      <c r="DE48" s="570"/>
      <c r="DF48" s="570"/>
      <c r="DG48" s="570"/>
      <c r="DH48" s="570"/>
      <c r="DI48" s="570"/>
      <c r="DJ48" s="570"/>
      <c r="DK48" s="570"/>
      <c r="DL48" s="570"/>
      <c r="DM48" s="570"/>
      <c r="DN48" s="570"/>
      <c r="DO48" s="570"/>
      <c r="DP48" s="570"/>
      <c r="DQ48" s="570"/>
      <c r="DR48" s="570"/>
      <c r="DS48" s="570"/>
      <c r="DT48" s="570"/>
      <c r="DU48" s="570"/>
      <c r="DV48" s="570"/>
      <c r="DW48" s="570"/>
      <c r="DX48" s="570"/>
      <c r="DY48" s="570"/>
      <c r="DZ48" s="570"/>
      <c r="EA48" s="570"/>
      <c r="EB48" s="570"/>
      <c r="EC48" s="570"/>
      <c r="ED48" s="570"/>
      <c r="EE48" s="570"/>
      <c r="EF48" s="570"/>
      <c r="EG48" s="570"/>
      <c r="EH48" s="570"/>
      <c r="EI48" s="570"/>
      <c r="EJ48" s="570"/>
      <c r="EK48" s="570"/>
      <c r="EL48" s="570"/>
      <c r="EM48" s="570"/>
      <c r="EN48" s="570"/>
      <c r="EO48" s="570"/>
      <c r="EP48" s="570"/>
      <c r="EQ48" s="570"/>
      <c r="ER48" s="570"/>
      <c r="ES48" s="570"/>
      <c r="ET48" s="570"/>
      <c r="EU48" s="570"/>
      <c r="EV48" s="570"/>
      <c r="EW48" s="570"/>
      <c r="EX48" s="570"/>
      <c r="EY48" s="570"/>
      <c r="EZ48" s="570"/>
      <c r="FA48" s="570"/>
      <c r="FB48" s="570"/>
      <c r="FC48" s="570"/>
      <c r="FD48" s="570"/>
      <c r="FE48" s="570"/>
      <c r="FF48" s="570"/>
      <c r="FG48" s="570"/>
      <c r="FH48" s="570"/>
      <c r="FI48" s="570"/>
      <c r="FJ48" s="570"/>
      <c r="FK48" s="570"/>
      <c r="FL48" s="570"/>
      <c r="FM48" s="570"/>
      <c r="FN48" s="570"/>
      <c r="FO48" s="570"/>
      <c r="FP48" s="570"/>
      <c r="FQ48" s="570"/>
      <c r="FR48" s="570"/>
      <c r="FS48" s="570"/>
      <c r="FT48" s="570"/>
      <c r="FU48" s="570"/>
      <c r="FV48" s="570"/>
      <c r="FW48" s="570"/>
      <c r="FX48" s="570"/>
      <c r="FY48" s="570"/>
      <c r="FZ48" s="570"/>
      <c r="GA48" s="570"/>
      <c r="GB48" s="570"/>
      <c r="GC48" s="570"/>
      <c r="GD48" s="570"/>
      <c r="GE48" s="570"/>
      <c r="GF48" s="570"/>
      <c r="GG48" s="570"/>
      <c r="GH48" s="570"/>
      <c r="GI48" s="570"/>
      <c r="GJ48" s="570"/>
      <c r="GK48" s="570"/>
      <c r="GL48" s="570"/>
      <c r="GM48" s="570"/>
      <c r="GN48" s="570"/>
      <c r="GO48" s="570"/>
      <c r="GP48" s="570"/>
      <c r="GQ48" s="570"/>
      <c r="GR48" s="570"/>
      <c r="GS48" s="570"/>
      <c r="GT48" s="570"/>
      <c r="GU48" s="570"/>
      <c r="GV48" s="570"/>
      <c r="GW48" s="570"/>
      <c r="GX48" s="570"/>
      <c r="GY48" s="570"/>
      <c r="GZ48" s="570"/>
      <c r="HA48" s="570"/>
      <c r="HB48" s="570"/>
      <c r="HC48" s="570"/>
      <c r="HD48" s="570"/>
      <c r="HE48" s="570"/>
      <c r="HF48" s="570"/>
      <c r="HG48" s="570"/>
      <c r="HH48" s="570"/>
      <c r="HI48" s="570"/>
      <c r="HJ48" s="570"/>
      <c r="HK48" s="570"/>
      <c r="HL48" s="570"/>
      <c r="HM48" s="570"/>
      <c r="HN48" s="570"/>
      <c r="HO48" s="570"/>
      <c r="HP48" s="570"/>
      <c r="HQ48" s="570"/>
      <c r="HR48" s="570"/>
      <c r="HS48" s="570"/>
      <c r="HT48" s="570"/>
      <c r="HU48" s="570"/>
      <c r="HV48" s="570"/>
      <c r="HW48" s="570"/>
      <c r="HX48" s="570"/>
      <c r="HY48" s="570"/>
      <c r="HZ48" s="570"/>
      <c r="IA48" s="570"/>
      <c r="IB48" s="570"/>
      <c r="IC48" s="570"/>
      <c r="ID48" s="570"/>
      <c r="IE48" s="570"/>
      <c r="IF48" s="570"/>
      <c r="IG48" s="570"/>
      <c r="IH48" s="570"/>
      <c r="II48" s="570"/>
      <c r="IJ48" s="570"/>
      <c r="IK48" s="570"/>
      <c r="IL48" s="570"/>
      <c r="IM48" s="570"/>
      <c r="IN48" s="570"/>
      <c r="IO48" s="570"/>
      <c r="IP48" s="570"/>
      <c r="IQ48" s="570"/>
      <c r="IR48" s="570"/>
      <c r="IS48" s="570"/>
    </row>
    <row r="49" spans="1:253" s="571" customFormat="1">
      <c r="A49" s="441" t="s">
        <v>163</v>
      </c>
      <c r="B49" s="438">
        <f>'Sources and Uses Budget'!$C48</f>
        <v>0</v>
      </c>
      <c r="C49" s="438">
        <f>'Sources and Uses Budget'!$C48</f>
        <v>0</v>
      </c>
      <c r="D49" s="442">
        <f t="shared" si="0"/>
        <v>0</v>
      </c>
      <c r="E49" s="440"/>
      <c r="F49" s="439"/>
      <c r="G49" s="575"/>
      <c r="H49" s="570"/>
      <c r="I49" s="570"/>
      <c r="J49" s="570"/>
      <c r="K49" s="570"/>
      <c r="L49" s="570"/>
      <c r="M49" s="570"/>
      <c r="N49" s="570"/>
      <c r="O49" s="570"/>
      <c r="P49" s="570"/>
      <c r="Q49" s="570"/>
      <c r="R49" s="570"/>
      <c r="S49" s="570"/>
      <c r="T49" s="570"/>
      <c r="U49" s="570"/>
      <c r="V49" s="570"/>
      <c r="W49" s="570"/>
      <c r="X49" s="570"/>
      <c r="Y49" s="570"/>
      <c r="Z49" s="570"/>
      <c r="AA49" s="570"/>
      <c r="AB49" s="570"/>
      <c r="AC49" s="570"/>
      <c r="AD49" s="570"/>
      <c r="AE49" s="570"/>
      <c r="AF49" s="570"/>
      <c r="AG49" s="570"/>
      <c r="AH49" s="570"/>
      <c r="AI49" s="570"/>
      <c r="AJ49" s="570"/>
      <c r="AK49" s="570"/>
      <c r="AL49" s="570"/>
      <c r="AM49" s="570"/>
      <c r="AN49" s="570"/>
      <c r="AO49" s="570"/>
      <c r="AP49" s="570"/>
      <c r="AQ49" s="570"/>
      <c r="AR49" s="570"/>
      <c r="AS49" s="570"/>
      <c r="AT49" s="570"/>
      <c r="AU49" s="570"/>
      <c r="AV49" s="570"/>
      <c r="AW49" s="570"/>
      <c r="AX49" s="570"/>
      <c r="AY49" s="570"/>
      <c r="AZ49" s="570"/>
      <c r="BA49" s="570"/>
      <c r="BB49" s="570"/>
      <c r="BC49" s="570"/>
      <c r="BD49" s="570"/>
      <c r="BE49" s="570"/>
      <c r="BF49" s="570"/>
      <c r="BG49" s="570"/>
      <c r="BH49" s="570"/>
      <c r="BI49" s="570"/>
      <c r="BJ49" s="570"/>
      <c r="BK49" s="570"/>
      <c r="BL49" s="570"/>
      <c r="BM49" s="570"/>
      <c r="BN49" s="570"/>
      <c r="BO49" s="570"/>
      <c r="BP49" s="570"/>
      <c r="BQ49" s="570"/>
      <c r="BR49" s="570"/>
      <c r="BS49" s="570"/>
      <c r="BT49" s="570"/>
      <c r="BU49" s="570"/>
      <c r="BV49" s="570"/>
      <c r="BW49" s="570"/>
      <c r="BX49" s="570"/>
      <c r="BY49" s="570"/>
      <c r="BZ49" s="570"/>
      <c r="CA49" s="570"/>
      <c r="CB49" s="570"/>
      <c r="CC49" s="570"/>
      <c r="CD49" s="570"/>
      <c r="CE49" s="570"/>
      <c r="CF49" s="570"/>
      <c r="CG49" s="570"/>
      <c r="CH49" s="570"/>
      <c r="CI49" s="570"/>
      <c r="CJ49" s="570"/>
      <c r="CK49" s="570"/>
      <c r="CL49" s="570"/>
      <c r="CM49" s="570"/>
      <c r="CN49" s="570"/>
      <c r="CO49" s="570"/>
      <c r="CP49" s="570"/>
      <c r="CQ49" s="570"/>
      <c r="CR49" s="570"/>
      <c r="CS49" s="570"/>
      <c r="CT49" s="570"/>
      <c r="CU49" s="570"/>
      <c r="CV49" s="570"/>
      <c r="CW49" s="570"/>
      <c r="CX49" s="570"/>
      <c r="CY49" s="570"/>
      <c r="CZ49" s="570"/>
      <c r="DA49" s="570"/>
      <c r="DB49" s="570"/>
      <c r="DC49" s="570"/>
      <c r="DD49" s="570"/>
      <c r="DE49" s="570"/>
      <c r="DF49" s="570"/>
      <c r="DG49" s="570"/>
      <c r="DH49" s="570"/>
      <c r="DI49" s="570"/>
      <c r="DJ49" s="570"/>
      <c r="DK49" s="570"/>
      <c r="DL49" s="570"/>
      <c r="DM49" s="570"/>
      <c r="DN49" s="570"/>
      <c r="DO49" s="570"/>
      <c r="DP49" s="570"/>
      <c r="DQ49" s="570"/>
      <c r="DR49" s="570"/>
      <c r="DS49" s="570"/>
      <c r="DT49" s="570"/>
      <c r="DU49" s="570"/>
      <c r="DV49" s="570"/>
      <c r="DW49" s="570"/>
      <c r="DX49" s="570"/>
      <c r="DY49" s="570"/>
      <c r="DZ49" s="570"/>
      <c r="EA49" s="570"/>
      <c r="EB49" s="570"/>
      <c r="EC49" s="570"/>
      <c r="ED49" s="570"/>
      <c r="EE49" s="570"/>
      <c r="EF49" s="570"/>
      <c r="EG49" s="570"/>
      <c r="EH49" s="570"/>
      <c r="EI49" s="570"/>
      <c r="EJ49" s="570"/>
      <c r="EK49" s="570"/>
      <c r="EL49" s="570"/>
      <c r="EM49" s="570"/>
      <c r="EN49" s="570"/>
      <c r="EO49" s="570"/>
      <c r="EP49" s="570"/>
      <c r="EQ49" s="570"/>
      <c r="ER49" s="570"/>
      <c r="ES49" s="570"/>
      <c r="ET49" s="570"/>
      <c r="EU49" s="570"/>
      <c r="EV49" s="570"/>
      <c r="EW49" s="570"/>
      <c r="EX49" s="570"/>
      <c r="EY49" s="570"/>
      <c r="EZ49" s="570"/>
      <c r="FA49" s="570"/>
      <c r="FB49" s="570"/>
      <c r="FC49" s="570"/>
      <c r="FD49" s="570"/>
      <c r="FE49" s="570"/>
      <c r="FF49" s="570"/>
      <c r="FG49" s="570"/>
      <c r="FH49" s="570"/>
      <c r="FI49" s="570"/>
      <c r="FJ49" s="570"/>
      <c r="FK49" s="570"/>
      <c r="FL49" s="570"/>
      <c r="FM49" s="570"/>
      <c r="FN49" s="570"/>
      <c r="FO49" s="570"/>
      <c r="FP49" s="570"/>
      <c r="FQ49" s="570"/>
      <c r="FR49" s="570"/>
      <c r="FS49" s="570"/>
      <c r="FT49" s="570"/>
      <c r="FU49" s="570"/>
      <c r="FV49" s="570"/>
      <c r="FW49" s="570"/>
      <c r="FX49" s="570"/>
      <c r="FY49" s="570"/>
      <c r="FZ49" s="570"/>
      <c r="GA49" s="570"/>
      <c r="GB49" s="570"/>
      <c r="GC49" s="570"/>
      <c r="GD49" s="570"/>
      <c r="GE49" s="570"/>
      <c r="GF49" s="570"/>
      <c r="GG49" s="570"/>
      <c r="GH49" s="570"/>
      <c r="GI49" s="570"/>
      <c r="GJ49" s="570"/>
      <c r="GK49" s="570"/>
      <c r="GL49" s="570"/>
      <c r="GM49" s="570"/>
      <c r="GN49" s="570"/>
      <c r="GO49" s="570"/>
      <c r="GP49" s="570"/>
      <c r="GQ49" s="570"/>
      <c r="GR49" s="570"/>
      <c r="GS49" s="570"/>
      <c r="GT49" s="570"/>
      <c r="GU49" s="570"/>
      <c r="GV49" s="570"/>
      <c r="GW49" s="570"/>
      <c r="GX49" s="570"/>
      <c r="GY49" s="570"/>
      <c r="GZ49" s="570"/>
      <c r="HA49" s="570"/>
      <c r="HB49" s="570"/>
      <c r="HC49" s="570"/>
      <c r="HD49" s="570"/>
      <c r="HE49" s="570"/>
      <c r="HF49" s="570"/>
      <c r="HG49" s="570"/>
      <c r="HH49" s="570"/>
      <c r="HI49" s="570"/>
      <c r="HJ49" s="570"/>
      <c r="HK49" s="570"/>
      <c r="HL49" s="570"/>
      <c r="HM49" s="570"/>
      <c r="HN49" s="570"/>
      <c r="HO49" s="570"/>
      <c r="HP49" s="570"/>
      <c r="HQ49" s="570"/>
      <c r="HR49" s="570"/>
      <c r="HS49" s="570"/>
      <c r="HT49" s="570"/>
      <c r="HU49" s="570"/>
      <c r="HV49" s="570"/>
      <c r="HW49" s="570"/>
      <c r="HX49" s="570"/>
      <c r="HY49" s="570"/>
      <c r="HZ49" s="570"/>
      <c r="IA49" s="570"/>
      <c r="IB49" s="570"/>
      <c r="IC49" s="570"/>
      <c r="ID49" s="570"/>
      <c r="IE49" s="570"/>
      <c r="IF49" s="570"/>
      <c r="IG49" s="570"/>
      <c r="IH49" s="570"/>
      <c r="II49" s="570"/>
      <c r="IJ49" s="570"/>
      <c r="IK49" s="570"/>
      <c r="IL49" s="570"/>
      <c r="IM49" s="570"/>
      <c r="IN49" s="570"/>
      <c r="IO49" s="570"/>
      <c r="IP49" s="570"/>
      <c r="IQ49" s="570"/>
      <c r="IR49" s="570"/>
      <c r="IS49" s="570"/>
    </row>
    <row r="50" spans="1:253" s="571" customFormat="1">
      <c r="A50" s="441" t="s">
        <v>161</v>
      </c>
      <c r="B50" s="438">
        <f>'Sources and Uses Budget'!$C49</f>
        <v>0</v>
      </c>
      <c r="C50" s="438">
        <f>'Sources and Uses Budget'!$C49</f>
        <v>0</v>
      </c>
      <c r="D50" s="442">
        <f t="shared" si="0"/>
        <v>0</v>
      </c>
      <c r="E50" s="440"/>
      <c r="F50" s="439"/>
      <c r="G50" s="575"/>
      <c r="H50" s="570"/>
      <c r="I50" s="570"/>
      <c r="J50" s="570"/>
      <c r="K50" s="570"/>
      <c r="L50" s="570"/>
      <c r="M50" s="570"/>
      <c r="N50" s="570"/>
      <c r="O50" s="570"/>
      <c r="P50" s="570"/>
      <c r="Q50" s="570"/>
      <c r="R50" s="570"/>
      <c r="S50" s="570"/>
      <c r="T50" s="570"/>
      <c r="U50" s="570"/>
      <c r="V50" s="570"/>
      <c r="W50" s="570"/>
      <c r="X50" s="570"/>
      <c r="Y50" s="570"/>
      <c r="Z50" s="570"/>
      <c r="AA50" s="570"/>
      <c r="AB50" s="570"/>
      <c r="AC50" s="570"/>
      <c r="AD50" s="570"/>
      <c r="AE50" s="570"/>
      <c r="AF50" s="570"/>
      <c r="AG50" s="570"/>
      <c r="AH50" s="570"/>
      <c r="AI50" s="570"/>
      <c r="AJ50" s="570"/>
      <c r="AK50" s="570"/>
      <c r="AL50" s="570"/>
      <c r="AM50" s="570"/>
      <c r="AN50" s="570"/>
      <c r="AO50" s="570"/>
      <c r="AP50" s="570"/>
      <c r="AQ50" s="570"/>
      <c r="AR50" s="570"/>
      <c r="AS50" s="570"/>
      <c r="AT50" s="570"/>
      <c r="AU50" s="570"/>
      <c r="AV50" s="570"/>
      <c r="AW50" s="570"/>
      <c r="AX50" s="570"/>
      <c r="AY50" s="570"/>
      <c r="AZ50" s="570"/>
      <c r="BA50" s="570"/>
      <c r="BB50" s="570"/>
      <c r="BC50" s="570"/>
      <c r="BD50" s="570"/>
      <c r="BE50" s="570"/>
      <c r="BF50" s="570"/>
      <c r="BG50" s="570"/>
      <c r="BH50" s="570"/>
      <c r="BI50" s="570"/>
      <c r="BJ50" s="570"/>
      <c r="BK50" s="570"/>
      <c r="BL50" s="570"/>
      <c r="BM50" s="570"/>
      <c r="BN50" s="570"/>
      <c r="BO50" s="570"/>
      <c r="BP50" s="570"/>
      <c r="BQ50" s="570"/>
      <c r="BR50" s="570"/>
      <c r="BS50" s="570"/>
      <c r="BT50" s="570"/>
      <c r="BU50" s="570"/>
      <c r="BV50" s="570"/>
      <c r="BW50" s="570"/>
      <c r="BX50" s="570"/>
      <c r="BY50" s="570"/>
      <c r="BZ50" s="570"/>
      <c r="CA50" s="570"/>
      <c r="CB50" s="570"/>
      <c r="CC50" s="570"/>
      <c r="CD50" s="570"/>
      <c r="CE50" s="570"/>
      <c r="CF50" s="570"/>
      <c r="CG50" s="570"/>
      <c r="CH50" s="570"/>
      <c r="CI50" s="570"/>
      <c r="CJ50" s="570"/>
      <c r="CK50" s="570"/>
      <c r="CL50" s="570"/>
      <c r="CM50" s="570"/>
      <c r="CN50" s="570"/>
      <c r="CO50" s="570"/>
      <c r="CP50" s="570"/>
      <c r="CQ50" s="570"/>
      <c r="CR50" s="570"/>
      <c r="CS50" s="570"/>
      <c r="CT50" s="570"/>
      <c r="CU50" s="570"/>
      <c r="CV50" s="570"/>
      <c r="CW50" s="570"/>
      <c r="CX50" s="570"/>
      <c r="CY50" s="570"/>
      <c r="CZ50" s="570"/>
      <c r="DA50" s="570"/>
      <c r="DB50" s="570"/>
      <c r="DC50" s="570"/>
      <c r="DD50" s="570"/>
      <c r="DE50" s="570"/>
      <c r="DF50" s="570"/>
      <c r="DG50" s="570"/>
      <c r="DH50" s="570"/>
      <c r="DI50" s="570"/>
      <c r="DJ50" s="570"/>
      <c r="DK50" s="570"/>
      <c r="DL50" s="570"/>
      <c r="DM50" s="570"/>
      <c r="DN50" s="570"/>
      <c r="DO50" s="570"/>
      <c r="DP50" s="570"/>
      <c r="DQ50" s="570"/>
      <c r="DR50" s="570"/>
      <c r="DS50" s="570"/>
      <c r="DT50" s="570"/>
      <c r="DU50" s="570"/>
      <c r="DV50" s="570"/>
      <c r="DW50" s="570"/>
      <c r="DX50" s="570"/>
      <c r="DY50" s="570"/>
      <c r="DZ50" s="570"/>
      <c r="EA50" s="570"/>
      <c r="EB50" s="570"/>
      <c r="EC50" s="570"/>
      <c r="ED50" s="570"/>
      <c r="EE50" s="570"/>
      <c r="EF50" s="570"/>
      <c r="EG50" s="570"/>
      <c r="EH50" s="570"/>
      <c r="EI50" s="570"/>
      <c r="EJ50" s="570"/>
      <c r="EK50" s="570"/>
      <c r="EL50" s="570"/>
      <c r="EM50" s="570"/>
      <c r="EN50" s="570"/>
      <c r="EO50" s="570"/>
      <c r="EP50" s="570"/>
      <c r="EQ50" s="570"/>
      <c r="ER50" s="570"/>
      <c r="ES50" s="570"/>
      <c r="ET50" s="570"/>
      <c r="EU50" s="570"/>
      <c r="EV50" s="570"/>
      <c r="EW50" s="570"/>
      <c r="EX50" s="570"/>
      <c r="EY50" s="570"/>
      <c r="EZ50" s="570"/>
      <c r="FA50" s="570"/>
      <c r="FB50" s="570"/>
      <c r="FC50" s="570"/>
      <c r="FD50" s="570"/>
      <c r="FE50" s="570"/>
      <c r="FF50" s="570"/>
      <c r="FG50" s="570"/>
      <c r="FH50" s="570"/>
      <c r="FI50" s="570"/>
      <c r="FJ50" s="570"/>
      <c r="FK50" s="570"/>
      <c r="FL50" s="570"/>
      <c r="FM50" s="570"/>
      <c r="FN50" s="570"/>
      <c r="FO50" s="570"/>
      <c r="FP50" s="570"/>
      <c r="FQ50" s="570"/>
      <c r="FR50" s="570"/>
      <c r="FS50" s="570"/>
      <c r="FT50" s="570"/>
      <c r="FU50" s="570"/>
      <c r="FV50" s="570"/>
      <c r="FW50" s="570"/>
      <c r="FX50" s="570"/>
      <c r="FY50" s="570"/>
      <c r="FZ50" s="570"/>
      <c r="GA50" s="570"/>
      <c r="GB50" s="570"/>
      <c r="GC50" s="570"/>
      <c r="GD50" s="570"/>
      <c r="GE50" s="570"/>
      <c r="GF50" s="570"/>
      <c r="GG50" s="570"/>
      <c r="GH50" s="570"/>
      <c r="GI50" s="570"/>
      <c r="GJ50" s="570"/>
      <c r="GK50" s="570"/>
      <c r="GL50" s="570"/>
      <c r="GM50" s="570"/>
      <c r="GN50" s="570"/>
      <c r="GO50" s="570"/>
      <c r="GP50" s="570"/>
      <c r="GQ50" s="570"/>
      <c r="GR50" s="570"/>
      <c r="GS50" s="570"/>
      <c r="GT50" s="570"/>
      <c r="GU50" s="570"/>
      <c r="GV50" s="570"/>
      <c r="GW50" s="570"/>
      <c r="GX50" s="570"/>
      <c r="GY50" s="570"/>
      <c r="GZ50" s="570"/>
      <c r="HA50" s="570"/>
      <c r="HB50" s="570"/>
      <c r="HC50" s="570"/>
      <c r="HD50" s="570"/>
      <c r="HE50" s="570"/>
      <c r="HF50" s="570"/>
      <c r="HG50" s="570"/>
      <c r="HH50" s="570"/>
      <c r="HI50" s="570"/>
      <c r="HJ50" s="570"/>
      <c r="HK50" s="570"/>
      <c r="HL50" s="570"/>
      <c r="HM50" s="570"/>
      <c r="HN50" s="570"/>
      <c r="HO50" s="570"/>
      <c r="HP50" s="570"/>
      <c r="HQ50" s="570"/>
      <c r="HR50" s="570"/>
      <c r="HS50" s="570"/>
      <c r="HT50" s="570"/>
      <c r="HU50" s="570"/>
      <c r="HV50" s="570"/>
      <c r="HW50" s="570"/>
      <c r="HX50" s="570"/>
      <c r="HY50" s="570"/>
      <c r="HZ50" s="570"/>
      <c r="IA50" s="570"/>
      <c r="IB50" s="570"/>
      <c r="IC50" s="570"/>
      <c r="ID50" s="570"/>
      <c r="IE50" s="570"/>
      <c r="IF50" s="570"/>
      <c r="IG50" s="570"/>
      <c r="IH50" s="570"/>
      <c r="II50" s="570"/>
      <c r="IJ50" s="570"/>
      <c r="IK50" s="570"/>
      <c r="IL50" s="570"/>
      <c r="IM50" s="570"/>
      <c r="IN50" s="570"/>
      <c r="IO50" s="570"/>
      <c r="IP50" s="570"/>
      <c r="IQ50" s="570"/>
      <c r="IR50" s="570"/>
      <c r="IS50" s="570"/>
    </row>
    <row r="51" spans="1:253" s="571" customFormat="1">
      <c r="A51" s="441" t="s">
        <v>162</v>
      </c>
      <c r="B51" s="438">
        <f>'Sources and Uses Budget'!$C50</f>
        <v>0</v>
      </c>
      <c r="C51" s="438">
        <f>'Sources and Uses Budget'!$C50</f>
        <v>0</v>
      </c>
      <c r="D51" s="442">
        <f t="shared" si="0"/>
        <v>0</v>
      </c>
      <c r="E51" s="440"/>
      <c r="F51" s="439"/>
      <c r="G51" s="575"/>
      <c r="H51" s="570"/>
      <c r="I51" s="570"/>
      <c r="J51" s="570"/>
      <c r="K51" s="570"/>
      <c r="L51" s="570"/>
      <c r="M51" s="570"/>
      <c r="N51" s="570"/>
      <c r="O51" s="570"/>
      <c r="P51" s="570"/>
      <c r="Q51" s="570"/>
      <c r="R51" s="570"/>
      <c r="S51" s="570"/>
      <c r="T51" s="570"/>
      <c r="U51" s="570"/>
      <c r="V51" s="570"/>
      <c r="W51" s="570"/>
      <c r="X51" s="570"/>
      <c r="Y51" s="570"/>
      <c r="Z51" s="570"/>
      <c r="AA51" s="570"/>
      <c r="AB51" s="570"/>
      <c r="AC51" s="570"/>
      <c r="AD51" s="570"/>
      <c r="AE51" s="570"/>
      <c r="AF51" s="570"/>
      <c r="AG51" s="570"/>
      <c r="AH51" s="570"/>
      <c r="AI51" s="570"/>
      <c r="AJ51" s="570"/>
      <c r="AK51" s="570"/>
      <c r="AL51" s="570"/>
      <c r="AM51" s="570"/>
      <c r="AN51" s="570"/>
      <c r="AO51" s="570"/>
      <c r="AP51" s="570"/>
      <c r="AQ51" s="570"/>
      <c r="AR51" s="570"/>
      <c r="AS51" s="570"/>
      <c r="AT51" s="570"/>
      <c r="AU51" s="570"/>
      <c r="AV51" s="570"/>
      <c r="AW51" s="570"/>
      <c r="AX51" s="570"/>
      <c r="AY51" s="570"/>
      <c r="AZ51" s="570"/>
      <c r="BA51" s="570"/>
      <c r="BB51" s="570"/>
      <c r="BC51" s="570"/>
      <c r="BD51" s="570"/>
      <c r="BE51" s="570"/>
      <c r="BF51" s="570"/>
      <c r="BG51" s="570"/>
      <c r="BH51" s="570"/>
      <c r="BI51" s="570"/>
      <c r="BJ51" s="570"/>
      <c r="BK51" s="570"/>
      <c r="BL51" s="570"/>
      <c r="BM51" s="570"/>
      <c r="BN51" s="570"/>
      <c r="BO51" s="570"/>
      <c r="BP51" s="570"/>
      <c r="BQ51" s="570"/>
      <c r="BR51" s="570"/>
      <c r="BS51" s="570"/>
      <c r="BT51" s="570"/>
      <c r="BU51" s="570"/>
      <c r="BV51" s="570"/>
      <c r="BW51" s="570"/>
      <c r="BX51" s="570"/>
      <c r="BY51" s="570"/>
      <c r="BZ51" s="570"/>
      <c r="CA51" s="570"/>
      <c r="CB51" s="570"/>
      <c r="CC51" s="570"/>
      <c r="CD51" s="570"/>
      <c r="CE51" s="570"/>
      <c r="CF51" s="570"/>
      <c r="CG51" s="570"/>
      <c r="CH51" s="570"/>
      <c r="CI51" s="570"/>
      <c r="CJ51" s="570"/>
      <c r="CK51" s="570"/>
      <c r="CL51" s="570"/>
      <c r="CM51" s="570"/>
      <c r="CN51" s="570"/>
      <c r="CO51" s="570"/>
      <c r="CP51" s="570"/>
      <c r="CQ51" s="570"/>
      <c r="CR51" s="570"/>
      <c r="CS51" s="570"/>
      <c r="CT51" s="570"/>
      <c r="CU51" s="570"/>
      <c r="CV51" s="570"/>
      <c r="CW51" s="570"/>
      <c r="CX51" s="570"/>
      <c r="CY51" s="570"/>
      <c r="CZ51" s="570"/>
      <c r="DA51" s="570"/>
      <c r="DB51" s="570"/>
      <c r="DC51" s="570"/>
      <c r="DD51" s="570"/>
      <c r="DE51" s="570"/>
      <c r="DF51" s="570"/>
      <c r="DG51" s="570"/>
      <c r="DH51" s="570"/>
      <c r="DI51" s="570"/>
      <c r="DJ51" s="570"/>
      <c r="DK51" s="570"/>
      <c r="DL51" s="570"/>
      <c r="DM51" s="570"/>
      <c r="DN51" s="570"/>
      <c r="DO51" s="570"/>
      <c r="DP51" s="570"/>
      <c r="DQ51" s="570"/>
      <c r="DR51" s="570"/>
      <c r="DS51" s="570"/>
      <c r="DT51" s="570"/>
      <c r="DU51" s="570"/>
      <c r="DV51" s="570"/>
      <c r="DW51" s="570"/>
      <c r="DX51" s="570"/>
      <c r="DY51" s="570"/>
      <c r="DZ51" s="570"/>
      <c r="EA51" s="570"/>
      <c r="EB51" s="570"/>
      <c r="EC51" s="570"/>
      <c r="ED51" s="570"/>
      <c r="EE51" s="570"/>
      <c r="EF51" s="570"/>
      <c r="EG51" s="570"/>
      <c r="EH51" s="570"/>
      <c r="EI51" s="570"/>
      <c r="EJ51" s="570"/>
      <c r="EK51" s="570"/>
      <c r="EL51" s="570"/>
      <c r="EM51" s="570"/>
      <c r="EN51" s="570"/>
      <c r="EO51" s="570"/>
      <c r="EP51" s="570"/>
      <c r="EQ51" s="570"/>
      <c r="ER51" s="570"/>
      <c r="ES51" s="570"/>
      <c r="ET51" s="570"/>
      <c r="EU51" s="570"/>
      <c r="EV51" s="570"/>
      <c r="EW51" s="570"/>
      <c r="EX51" s="570"/>
      <c r="EY51" s="570"/>
      <c r="EZ51" s="570"/>
      <c r="FA51" s="570"/>
      <c r="FB51" s="570"/>
      <c r="FC51" s="570"/>
      <c r="FD51" s="570"/>
      <c r="FE51" s="570"/>
      <c r="FF51" s="570"/>
      <c r="FG51" s="570"/>
      <c r="FH51" s="570"/>
      <c r="FI51" s="570"/>
      <c r="FJ51" s="570"/>
      <c r="FK51" s="570"/>
      <c r="FL51" s="570"/>
      <c r="FM51" s="570"/>
      <c r="FN51" s="570"/>
      <c r="FO51" s="570"/>
      <c r="FP51" s="570"/>
      <c r="FQ51" s="570"/>
      <c r="FR51" s="570"/>
      <c r="FS51" s="570"/>
      <c r="FT51" s="570"/>
      <c r="FU51" s="570"/>
      <c r="FV51" s="570"/>
      <c r="FW51" s="570"/>
      <c r="FX51" s="570"/>
      <c r="FY51" s="570"/>
      <c r="FZ51" s="570"/>
      <c r="GA51" s="570"/>
      <c r="GB51" s="570"/>
      <c r="GC51" s="570"/>
      <c r="GD51" s="570"/>
      <c r="GE51" s="570"/>
      <c r="GF51" s="570"/>
      <c r="GG51" s="570"/>
      <c r="GH51" s="570"/>
      <c r="GI51" s="570"/>
      <c r="GJ51" s="570"/>
      <c r="GK51" s="570"/>
      <c r="GL51" s="570"/>
      <c r="GM51" s="570"/>
      <c r="GN51" s="570"/>
      <c r="GO51" s="570"/>
      <c r="GP51" s="570"/>
      <c r="GQ51" s="570"/>
      <c r="GR51" s="570"/>
      <c r="GS51" s="570"/>
      <c r="GT51" s="570"/>
      <c r="GU51" s="570"/>
      <c r="GV51" s="570"/>
      <c r="GW51" s="570"/>
      <c r="GX51" s="570"/>
      <c r="GY51" s="570"/>
      <c r="GZ51" s="570"/>
      <c r="HA51" s="570"/>
      <c r="HB51" s="570"/>
      <c r="HC51" s="570"/>
      <c r="HD51" s="570"/>
      <c r="HE51" s="570"/>
      <c r="HF51" s="570"/>
      <c r="HG51" s="570"/>
      <c r="HH51" s="570"/>
      <c r="HI51" s="570"/>
      <c r="HJ51" s="570"/>
      <c r="HK51" s="570"/>
      <c r="HL51" s="570"/>
      <c r="HM51" s="570"/>
      <c r="HN51" s="570"/>
      <c r="HO51" s="570"/>
      <c r="HP51" s="570"/>
      <c r="HQ51" s="570"/>
      <c r="HR51" s="570"/>
      <c r="HS51" s="570"/>
      <c r="HT51" s="570"/>
      <c r="HU51" s="570"/>
      <c r="HV51" s="570"/>
      <c r="HW51" s="570"/>
      <c r="HX51" s="570"/>
      <c r="HY51" s="570"/>
      <c r="HZ51" s="570"/>
      <c r="IA51" s="570"/>
      <c r="IB51" s="570"/>
      <c r="IC51" s="570"/>
      <c r="ID51" s="570"/>
      <c r="IE51" s="570"/>
      <c r="IF51" s="570"/>
      <c r="IG51" s="570"/>
      <c r="IH51" s="570"/>
      <c r="II51" s="570"/>
      <c r="IJ51" s="570"/>
      <c r="IK51" s="570"/>
      <c r="IL51" s="570"/>
      <c r="IM51" s="570"/>
      <c r="IN51" s="570"/>
      <c r="IO51" s="570"/>
      <c r="IP51" s="570"/>
      <c r="IQ51" s="570"/>
      <c r="IR51" s="570"/>
      <c r="IS51" s="570"/>
    </row>
    <row r="52" spans="1:253" s="571" customFormat="1">
      <c r="A52" s="444" t="s">
        <v>37</v>
      </c>
      <c r="B52" s="438">
        <f>'Sources and Uses Budget'!$C51</f>
        <v>0</v>
      </c>
      <c r="C52" s="438">
        <f>'Sources and Uses Budget'!$C51</f>
        <v>0</v>
      </c>
      <c r="D52" s="442">
        <f t="shared" si="0"/>
        <v>0</v>
      </c>
      <c r="E52" s="440"/>
      <c r="F52" s="439"/>
      <c r="G52" s="575"/>
      <c r="H52" s="570"/>
      <c r="I52" s="570"/>
      <c r="J52" s="570"/>
      <c r="K52" s="570"/>
      <c r="L52" s="570"/>
      <c r="M52" s="570"/>
      <c r="N52" s="570"/>
      <c r="O52" s="570"/>
      <c r="P52" s="570"/>
      <c r="Q52" s="570"/>
      <c r="R52" s="570"/>
      <c r="S52" s="570"/>
      <c r="T52" s="570"/>
      <c r="U52" s="570"/>
      <c r="V52" s="570"/>
      <c r="W52" s="570"/>
      <c r="X52" s="570"/>
      <c r="Y52" s="570"/>
      <c r="Z52" s="570"/>
      <c r="AA52" s="570"/>
      <c r="AB52" s="570"/>
      <c r="AC52" s="570"/>
      <c r="AD52" s="570"/>
      <c r="AE52" s="570"/>
      <c r="AF52" s="570"/>
      <c r="AG52" s="570"/>
      <c r="AH52" s="570"/>
      <c r="AI52" s="570"/>
      <c r="AJ52" s="570"/>
      <c r="AK52" s="570"/>
      <c r="AL52" s="570"/>
      <c r="AM52" s="570"/>
      <c r="AN52" s="570"/>
      <c r="AO52" s="570"/>
      <c r="AP52" s="570"/>
      <c r="AQ52" s="570"/>
      <c r="AR52" s="570"/>
      <c r="AS52" s="570"/>
      <c r="AT52" s="570"/>
      <c r="AU52" s="570"/>
      <c r="AV52" s="570"/>
      <c r="AW52" s="570"/>
      <c r="AX52" s="570"/>
      <c r="AY52" s="570"/>
      <c r="AZ52" s="570"/>
      <c r="BA52" s="570"/>
      <c r="BB52" s="570"/>
      <c r="BC52" s="570"/>
      <c r="BD52" s="570"/>
      <c r="BE52" s="570"/>
      <c r="BF52" s="570"/>
      <c r="BG52" s="570"/>
      <c r="BH52" s="570"/>
      <c r="BI52" s="570"/>
      <c r="BJ52" s="570"/>
      <c r="BK52" s="570"/>
      <c r="BL52" s="570"/>
      <c r="BM52" s="570"/>
      <c r="BN52" s="570"/>
      <c r="BO52" s="570"/>
      <c r="BP52" s="570"/>
      <c r="BQ52" s="570"/>
      <c r="BR52" s="570"/>
      <c r="BS52" s="570"/>
      <c r="BT52" s="570"/>
      <c r="BU52" s="570"/>
      <c r="BV52" s="570"/>
      <c r="BW52" s="570"/>
      <c r="BX52" s="570"/>
      <c r="BY52" s="570"/>
      <c r="BZ52" s="570"/>
      <c r="CA52" s="570"/>
      <c r="CB52" s="570"/>
      <c r="CC52" s="570"/>
      <c r="CD52" s="570"/>
      <c r="CE52" s="570"/>
      <c r="CF52" s="570"/>
      <c r="CG52" s="570"/>
      <c r="CH52" s="570"/>
      <c r="CI52" s="570"/>
      <c r="CJ52" s="570"/>
      <c r="CK52" s="570"/>
      <c r="CL52" s="570"/>
      <c r="CM52" s="570"/>
      <c r="CN52" s="570"/>
      <c r="CO52" s="570"/>
      <c r="CP52" s="570"/>
      <c r="CQ52" s="570"/>
      <c r="CR52" s="570"/>
      <c r="CS52" s="570"/>
      <c r="CT52" s="570"/>
      <c r="CU52" s="570"/>
      <c r="CV52" s="570"/>
      <c r="CW52" s="570"/>
      <c r="CX52" s="570"/>
      <c r="CY52" s="570"/>
      <c r="CZ52" s="570"/>
      <c r="DA52" s="570"/>
      <c r="DB52" s="570"/>
      <c r="DC52" s="570"/>
      <c r="DD52" s="570"/>
      <c r="DE52" s="570"/>
      <c r="DF52" s="570"/>
      <c r="DG52" s="570"/>
      <c r="DH52" s="570"/>
      <c r="DI52" s="570"/>
      <c r="DJ52" s="570"/>
      <c r="DK52" s="570"/>
      <c r="DL52" s="570"/>
      <c r="DM52" s="570"/>
      <c r="DN52" s="570"/>
      <c r="DO52" s="570"/>
      <c r="DP52" s="570"/>
      <c r="DQ52" s="570"/>
      <c r="DR52" s="570"/>
      <c r="DS52" s="570"/>
      <c r="DT52" s="570"/>
      <c r="DU52" s="570"/>
      <c r="DV52" s="570"/>
      <c r="DW52" s="570"/>
      <c r="DX52" s="570"/>
      <c r="DY52" s="570"/>
      <c r="DZ52" s="570"/>
      <c r="EA52" s="570"/>
      <c r="EB52" s="570"/>
      <c r="EC52" s="570"/>
      <c r="ED52" s="570"/>
      <c r="EE52" s="570"/>
      <c r="EF52" s="570"/>
      <c r="EG52" s="570"/>
      <c r="EH52" s="570"/>
      <c r="EI52" s="570"/>
      <c r="EJ52" s="570"/>
      <c r="EK52" s="570"/>
      <c r="EL52" s="570"/>
      <c r="EM52" s="570"/>
      <c r="EN52" s="570"/>
      <c r="EO52" s="570"/>
      <c r="EP52" s="570"/>
      <c r="EQ52" s="570"/>
      <c r="ER52" s="570"/>
      <c r="ES52" s="570"/>
      <c r="ET52" s="570"/>
      <c r="EU52" s="570"/>
      <c r="EV52" s="570"/>
      <c r="EW52" s="570"/>
      <c r="EX52" s="570"/>
      <c r="EY52" s="570"/>
      <c r="EZ52" s="570"/>
      <c r="FA52" s="570"/>
      <c r="FB52" s="570"/>
      <c r="FC52" s="570"/>
      <c r="FD52" s="570"/>
      <c r="FE52" s="570"/>
      <c r="FF52" s="570"/>
      <c r="FG52" s="570"/>
      <c r="FH52" s="570"/>
      <c r="FI52" s="570"/>
      <c r="FJ52" s="570"/>
      <c r="FK52" s="570"/>
      <c r="FL52" s="570"/>
      <c r="FM52" s="570"/>
      <c r="FN52" s="570"/>
      <c r="FO52" s="570"/>
      <c r="FP52" s="570"/>
      <c r="FQ52" s="570"/>
      <c r="FR52" s="570"/>
      <c r="FS52" s="570"/>
      <c r="FT52" s="570"/>
      <c r="FU52" s="570"/>
      <c r="FV52" s="570"/>
      <c r="FW52" s="570"/>
      <c r="FX52" s="570"/>
      <c r="FY52" s="570"/>
      <c r="FZ52" s="570"/>
      <c r="GA52" s="570"/>
      <c r="GB52" s="570"/>
      <c r="GC52" s="570"/>
      <c r="GD52" s="570"/>
      <c r="GE52" s="570"/>
      <c r="GF52" s="570"/>
      <c r="GG52" s="570"/>
      <c r="GH52" s="570"/>
      <c r="GI52" s="570"/>
      <c r="GJ52" s="570"/>
      <c r="GK52" s="570"/>
      <c r="GL52" s="570"/>
      <c r="GM52" s="570"/>
      <c r="GN52" s="570"/>
      <c r="GO52" s="570"/>
      <c r="GP52" s="570"/>
      <c r="GQ52" s="570"/>
      <c r="GR52" s="570"/>
      <c r="GS52" s="570"/>
      <c r="GT52" s="570"/>
      <c r="GU52" s="570"/>
      <c r="GV52" s="570"/>
      <c r="GW52" s="570"/>
      <c r="GX52" s="570"/>
      <c r="GY52" s="570"/>
      <c r="GZ52" s="570"/>
      <c r="HA52" s="570"/>
      <c r="HB52" s="570"/>
      <c r="HC52" s="570"/>
      <c r="HD52" s="570"/>
      <c r="HE52" s="570"/>
      <c r="HF52" s="570"/>
      <c r="HG52" s="570"/>
      <c r="HH52" s="570"/>
      <c r="HI52" s="570"/>
      <c r="HJ52" s="570"/>
      <c r="HK52" s="570"/>
      <c r="HL52" s="570"/>
      <c r="HM52" s="570"/>
      <c r="HN52" s="570"/>
      <c r="HO52" s="570"/>
      <c r="HP52" s="570"/>
      <c r="HQ52" s="570"/>
      <c r="HR52" s="570"/>
      <c r="HS52" s="570"/>
      <c r="HT52" s="570"/>
      <c r="HU52" s="570"/>
      <c r="HV52" s="570"/>
      <c r="HW52" s="570"/>
      <c r="HX52" s="570"/>
      <c r="HY52" s="570"/>
      <c r="HZ52" s="570"/>
      <c r="IA52" s="570"/>
      <c r="IB52" s="570"/>
      <c r="IC52" s="570"/>
      <c r="ID52" s="570"/>
      <c r="IE52" s="570"/>
      <c r="IF52" s="570"/>
      <c r="IG52" s="570"/>
      <c r="IH52" s="570"/>
      <c r="II52" s="570"/>
      <c r="IJ52" s="570"/>
      <c r="IK52" s="570"/>
      <c r="IL52" s="570"/>
      <c r="IM52" s="570"/>
      <c r="IN52" s="570"/>
      <c r="IO52" s="570"/>
      <c r="IP52" s="570"/>
      <c r="IQ52" s="570"/>
      <c r="IR52" s="570"/>
      <c r="IS52" s="570"/>
    </row>
    <row r="53" spans="1:253" s="571" customFormat="1">
      <c r="A53" s="444" t="s">
        <v>37</v>
      </c>
      <c r="B53" s="438">
        <f>'Sources and Uses Budget'!$C52</f>
        <v>0</v>
      </c>
      <c r="C53" s="438">
        <f>'Sources and Uses Budget'!$C52</f>
        <v>0</v>
      </c>
      <c r="D53" s="442">
        <f t="shared" si="0"/>
        <v>0</v>
      </c>
      <c r="E53" s="440"/>
      <c r="F53" s="439"/>
      <c r="G53" s="575"/>
      <c r="H53" s="570"/>
      <c r="I53" s="570"/>
      <c r="J53" s="570"/>
      <c r="K53" s="570"/>
      <c r="L53" s="570"/>
      <c r="M53" s="570"/>
      <c r="N53" s="570"/>
      <c r="O53" s="570"/>
      <c r="P53" s="570"/>
      <c r="Q53" s="570"/>
      <c r="R53" s="570"/>
      <c r="S53" s="570"/>
      <c r="T53" s="570"/>
      <c r="U53" s="570"/>
      <c r="V53" s="570"/>
      <c r="W53" s="570"/>
      <c r="X53" s="570"/>
      <c r="Y53" s="570"/>
      <c r="Z53" s="570"/>
      <c r="AA53" s="570"/>
      <c r="AB53" s="570"/>
      <c r="AC53" s="570"/>
      <c r="AD53" s="570"/>
      <c r="AE53" s="570"/>
      <c r="AF53" s="570"/>
      <c r="AG53" s="570"/>
      <c r="AH53" s="570"/>
      <c r="AI53" s="570"/>
      <c r="AJ53" s="570"/>
      <c r="AK53" s="570"/>
      <c r="AL53" s="570"/>
      <c r="AM53" s="570"/>
      <c r="AN53" s="570"/>
      <c r="AO53" s="570"/>
      <c r="AP53" s="570"/>
      <c r="AQ53" s="570"/>
      <c r="AR53" s="570"/>
      <c r="AS53" s="570"/>
      <c r="AT53" s="570"/>
      <c r="AU53" s="570"/>
      <c r="AV53" s="570"/>
      <c r="AW53" s="570"/>
      <c r="AX53" s="570"/>
      <c r="AY53" s="570"/>
      <c r="AZ53" s="570"/>
      <c r="BA53" s="570"/>
      <c r="BB53" s="570"/>
      <c r="BC53" s="570"/>
      <c r="BD53" s="570"/>
      <c r="BE53" s="570"/>
      <c r="BF53" s="570"/>
      <c r="BG53" s="570"/>
      <c r="BH53" s="570"/>
      <c r="BI53" s="570"/>
      <c r="BJ53" s="570"/>
      <c r="BK53" s="570"/>
      <c r="BL53" s="570"/>
      <c r="BM53" s="570"/>
      <c r="BN53" s="570"/>
      <c r="BO53" s="570"/>
      <c r="BP53" s="570"/>
      <c r="BQ53" s="570"/>
      <c r="BR53" s="570"/>
      <c r="BS53" s="570"/>
      <c r="BT53" s="570"/>
      <c r="BU53" s="570"/>
      <c r="BV53" s="570"/>
      <c r="BW53" s="570"/>
      <c r="BX53" s="570"/>
      <c r="BY53" s="570"/>
      <c r="BZ53" s="570"/>
      <c r="CA53" s="570"/>
      <c r="CB53" s="570"/>
      <c r="CC53" s="570"/>
      <c r="CD53" s="570"/>
      <c r="CE53" s="570"/>
      <c r="CF53" s="570"/>
      <c r="CG53" s="570"/>
      <c r="CH53" s="570"/>
      <c r="CI53" s="570"/>
      <c r="CJ53" s="570"/>
      <c r="CK53" s="570"/>
      <c r="CL53" s="570"/>
      <c r="CM53" s="570"/>
      <c r="CN53" s="570"/>
      <c r="CO53" s="570"/>
      <c r="CP53" s="570"/>
      <c r="CQ53" s="570"/>
      <c r="CR53" s="570"/>
      <c r="CS53" s="570"/>
      <c r="CT53" s="570"/>
      <c r="CU53" s="570"/>
      <c r="CV53" s="570"/>
      <c r="CW53" s="570"/>
      <c r="CX53" s="570"/>
      <c r="CY53" s="570"/>
      <c r="CZ53" s="570"/>
      <c r="DA53" s="570"/>
      <c r="DB53" s="570"/>
      <c r="DC53" s="570"/>
      <c r="DD53" s="570"/>
      <c r="DE53" s="570"/>
      <c r="DF53" s="570"/>
      <c r="DG53" s="570"/>
      <c r="DH53" s="570"/>
      <c r="DI53" s="570"/>
      <c r="DJ53" s="570"/>
      <c r="DK53" s="570"/>
      <c r="DL53" s="570"/>
      <c r="DM53" s="570"/>
      <c r="DN53" s="570"/>
      <c r="DO53" s="570"/>
      <c r="DP53" s="570"/>
      <c r="DQ53" s="570"/>
      <c r="DR53" s="570"/>
      <c r="DS53" s="570"/>
      <c r="DT53" s="570"/>
      <c r="DU53" s="570"/>
      <c r="DV53" s="570"/>
      <c r="DW53" s="570"/>
      <c r="DX53" s="570"/>
      <c r="DY53" s="570"/>
      <c r="DZ53" s="570"/>
      <c r="EA53" s="570"/>
      <c r="EB53" s="570"/>
      <c r="EC53" s="570"/>
      <c r="ED53" s="570"/>
      <c r="EE53" s="570"/>
      <c r="EF53" s="570"/>
      <c r="EG53" s="570"/>
      <c r="EH53" s="570"/>
      <c r="EI53" s="570"/>
      <c r="EJ53" s="570"/>
      <c r="EK53" s="570"/>
      <c r="EL53" s="570"/>
      <c r="EM53" s="570"/>
      <c r="EN53" s="570"/>
      <c r="EO53" s="570"/>
      <c r="EP53" s="570"/>
      <c r="EQ53" s="570"/>
      <c r="ER53" s="570"/>
      <c r="ES53" s="570"/>
      <c r="ET53" s="570"/>
      <c r="EU53" s="570"/>
      <c r="EV53" s="570"/>
      <c r="EW53" s="570"/>
      <c r="EX53" s="570"/>
      <c r="EY53" s="570"/>
      <c r="EZ53" s="570"/>
      <c r="FA53" s="570"/>
      <c r="FB53" s="570"/>
      <c r="FC53" s="570"/>
      <c r="FD53" s="570"/>
      <c r="FE53" s="570"/>
      <c r="FF53" s="570"/>
      <c r="FG53" s="570"/>
      <c r="FH53" s="570"/>
      <c r="FI53" s="570"/>
      <c r="FJ53" s="570"/>
      <c r="FK53" s="570"/>
      <c r="FL53" s="570"/>
      <c r="FM53" s="570"/>
      <c r="FN53" s="570"/>
      <c r="FO53" s="570"/>
      <c r="FP53" s="570"/>
      <c r="FQ53" s="570"/>
      <c r="FR53" s="570"/>
      <c r="FS53" s="570"/>
      <c r="FT53" s="570"/>
      <c r="FU53" s="570"/>
      <c r="FV53" s="570"/>
      <c r="FW53" s="570"/>
      <c r="FX53" s="570"/>
      <c r="FY53" s="570"/>
      <c r="FZ53" s="570"/>
      <c r="GA53" s="570"/>
      <c r="GB53" s="570"/>
      <c r="GC53" s="570"/>
      <c r="GD53" s="570"/>
      <c r="GE53" s="570"/>
      <c r="GF53" s="570"/>
      <c r="GG53" s="570"/>
      <c r="GH53" s="570"/>
      <c r="GI53" s="570"/>
      <c r="GJ53" s="570"/>
      <c r="GK53" s="570"/>
      <c r="GL53" s="570"/>
      <c r="GM53" s="570"/>
      <c r="GN53" s="570"/>
      <c r="GO53" s="570"/>
      <c r="GP53" s="570"/>
      <c r="GQ53" s="570"/>
      <c r="GR53" s="570"/>
      <c r="GS53" s="570"/>
      <c r="GT53" s="570"/>
      <c r="GU53" s="570"/>
      <c r="GV53" s="570"/>
      <c r="GW53" s="570"/>
      <c r="GX53" s="570"/>
      <c r="GY53" s="570"/>
      <c r="GZ53" s="570"/>
      <c r="HA53" s="570"/>
      <c r="HB53" s="570"/>
      <c r="HC53" s="570"/>
      <c r="HD53" s="570"/>
      <c r="HE53" s="570"/>
      <c r="HF53" s="570"/>
      <c r="HG53" s="570"/>
      <c r="HH53" s="570"/>
      <c r="HI53" s="570"/>
      <c r="HJ53" s="570"/>
      <c r="HK53" s="570"/>
      <c r="HL53" s="570"/>
      <c r="HM53" s="570"/>
      <c r="HN53" s="570"/>
      <c r="HO53" s="570"/>
      <c r="HP53" s="570"/>
      <c r="HQ53" s="570"/>
      <c r="HR53" s="570"/>
      <c r="HS53" s="570"/>
      <c r="HT53" s="570"/>
      <c r="HU53" s="570"/>
      <c r="HV53" s="570"/>
      <c r="HW53" s="570"/>
      <c r="HX53" s="570"/>
      <c r="HY53" s="570"/>
      <c r="HZ53" s="570"/>
      <c r="IA53" s="570"/>
      <c r="IB53" s="570"/>
      <c r="IC53" s="570"/>
      <c r="ID53" s="570"/>
      <c r="IE53" s="570"/>
      <c r="IF53" s="570"/>
      <c r="IG53" s="570"/>
      <c r="IH53" s="570"/>
      <c r="II53" s="570"/>
      <c r="IJ53" s="570"/>
      <c r="IK53" s="570"/>
      <c r="IL53" s="570"/>
      <c r="IM53" s="570"/>
      <c r="IN53" s="570"/>
      <c r="IO53" s="570"/>
      <c r="IP53" s="570"/>
      <c r="IQ53" s="570"/>
      <c r="IR53" s="570"/>
      <c r="IS53" s="570"/>
    </row>
    <row r="54" spans="1:253" s="573" customFormat="1">
      <c r="A54" s="443" t="s">
        <v>164</v>
      </c>
      <c r="B54" s="445">
        <f>SUM(B44:B53)</f>
        <v>2024804</v>
      </c>
      <c r="C54" s="445">
        <f>SUM(C44:C53)</f>
        <v>2024804</v>
      </c>
      <c r="D54" s="442">
        <f t="shared" si="0"/>
        <v>0</v>
      </c>
      <c r="E54" s="440"/>
      <c r="F54" s="439"/>
      <c r="G54" s="576"/>
      <c r="H54" s="572"/>
      <c r="I54" s="572"/>
      <c r="J54" s="572"/>
      <c r="K54" s="572"/>
      <c r="L54" s="572"/>
      <c r="M54" s="572"/>
      <c r="N54" s="572"/>
      <c r="O54" s="572"/>
      <c r="P54" s="572"/>
      <c r="Q54" s="572"/>
      <c r="R54" s="572"/>
      <c r="S54" s="572"/>
      <c r="T54" s="572"/>
      <c r="U54" s="572"/>
      <c r="V54" s="572"/>
      <c r="W54" s="572"/>
      <c r="X54" s="572"/>
      <c r="Y54" s="572"/>
      <c r="Z54" s="572"/>
      <c r="AA54" s="572"/>
      <c r="AB54" s="572"/>
      <c r="AC54" s="572"/>
      <c r="AD54" s="572"/>
      <c r="AE54" s="572"/>
      <c r="AF54" s="572"/>
      <c r="AG54" s="572"/>
      <c r="AH54" s="572"/>
      <c r="AI54" s="572"/>
      <c r="AJ54" s="572"/>
      <c r="AK54" s="572"/>
      <c r="AL54" s="572"/>
      <c r="AM54" s="572"/>
      <c r="AN54" s="572"/>
      <c r="AO54" s="572"/>
      <c r="AP54" s="572"/>
      <c r="AQ54" s="572"/>
      <c r="AR54" s="572"/>
      <c r="AS54" s="572"/>
      <c r="AT54" s="572"/>
      <c r="AU54" s="572"/>
      <c r="AV54" s="572"/>
      <c r="AW54" s="572"/>
      <c r="AX54" s="572"/>
      <c r="AY54" s="572"/>
      <c r="AZ54" s="572"/>
      <c r="BA54" s="572"/>
      <c r="BB54" s="572"/>
      <c r="BC54" s="572"/>
      <c r="BD54" s="572"/>
      <c r="BE54" s="572"/>
      <c r="BF54" s="572"/>
      <c r="BG54" s="572"/>
      <c r="BH54" s="572"/>
      <c r="BI54" s="572"/>
      <c r="BJ54" s="572"/>
      <c r="BK54" s="572"/>
      <c r="BL54" s="572"/>
      <c r="BM54" s="572"/>
      <c r="BN54" s="572"/>
      <c r="BO54" s="572"/>
      <c r="BP54" s="572"/>
      <c r="BQ54" s="572"/>
      <c r="BR54" s="572"/>
      <c r="BS54" s="572"/>
      <c r="BT54" s="572"/>
      <c r="BU54" s="572"/>
      <c r="BV54" s="572"/>
      <c r="BW54" s="572"/>
      <c r="BX54" s="572"/>
      <c r="BY54" s="572"/>
      <c r="BZ54" s="572"/>
      <c r="CA54" s="572"/>
      <c r="CB54" s="572"/>
      <c r="CC54" s="572"/>
      <c r="CD54" s="572"/>
      <c r="CE54" s="572"/>
      <c r="CF54" s="572"/>
      <c r="CG54" s="572"/>
      <c r="CH54" s="572"/>
      <c r="CI54" s="572"/>
      <c r="CJ54" s="572"/>
      <c r="CK54" s="572"/>
      <c r="CL54" s="572"/>
      <c r="CM54" s="572"/>
      <c r="CN54" s="572"/>
      <c r="CO54" s="572"/>
      <c r="CP54" s="572"/>
      <c r="CQ54" s="572"/>
      <c r="CR54" s="572"/>
      <c r="CS54" s="572"/>
      <c r="CT54" s="572"/>
      <c r="CU54" s="572"/>
      <c r="CV54" s="572"/>
      <c r="CW54" s="572"/>
      <c r="CX54" s="572"/>
      <c r="CY54" s="572"/>
      <c r="CZ54" s="572"/>
      <c r="DA54" s="572"/>
      <c r="DB54" s="572"/>
      <c r="DC54" s="572"/>
      <c r="DD54" s="572"/>
      <c r="DE54" s="572"/>
      <c r="DF54" s="572"/>
      <c r="DG54" s="572"/>
      <c r="DH54" s="572"/>
      <c r="DI54" s="572"/>
      <c r="DJ54" s="572"/>
      <c r="DK54" s="572"/>
      <c r="DL54" s="572"/>
      <c r="DM54" s="572"/>
      <c r="DN54" s="572"/>
      <c r="DO54" s="572"/>
      <c r="DP54" s="572"/>
      <c r="DQ54" s="572"/>
      <c r="DR54" s="572"/>
      <c r="DS54" s="572"/>
      <c r="DT54" s="572"/>
      <c r="DU54" s="572"/>
      <c r="DV54" s="572"/>
      <c r="DW54" s="572"/>
      <c r="DX54" s="572"/>
      <c r="DY54" s="572"/>
      <c r="DZ54" s="572"/>
      <c r="EA54" s="572"/>
      <c r="EB54" s="572"/>
      <c r="EC54" s="572"/>
      <c r="ED54" s="572"/>
      <c r="EE54" s="572"/>
      <c r="EF54" s="572"/>
      <c r="EG54" s="572"/>
      <c r="EH54" s="572"/>
      <c r="EI54" s="572"/>
      <c r="EJ54" s="572"/>
      <c r="EK54" s="572"/>
      <c r="EL54" s="572"/>
      <c r="EM54" s="572"/>
      <c r="EN54" s="572"/>
      <c r="EO54" s="572"/>
      <c r="EP54" s="572"/>
      <c r="EQ54" s="572"/>
      <c r="ER54" s="572"/>
      <c r="ES54" s="572"/>
      <c r="ET54" s="572"/>
      <c r="EU54" s="572"/>
      <c r="EV54" s="572"/>
      <c r="EW54" s="572"/>
      <c r="EX54" s="572"/>
      <c r="EY54" s="572"/>
      <c r="EZ54" s="572"/>
      <c r="FA54" s="572"/>
      <c r="FB54" s="572"/>
      <c r="FC54" s="572"/>
      <c r="FD54" s="572"/>
      <c r="FE54" s="572"/>
      <c r="FF54" s="572"/>
      <c r="FG54" s="572"/>
      <c r="FH54" s="572"/>
      <c r="FI54" s="572"/>
      <c r="FJ54" s="572"/>
      <c r="FK54" s="572"/>
      <c r="FL54" s="572"/>
      <c r="FM54" s="572"/>
      <c r="FN54" s="572"/>
      <c r="FO54" s="572"/>
      <c r="FP54" s="572"/>
      <c r="FQ54" s="572"/>
      <c r="FR54" s="572"/>
      <c r="FS54" s="572"/>
      <c r="FT54" s="572"/>
      <c r="FU54" s="572"/>
      <c r="FV54" s="572"/>
      <c r="FW54" s="572"/>
      <c r="FX54" s="572"/>
      <c r="FY54" s="572"/>
      <c r="FZ54" s="572"/>
      <c r="GA54" s="572"/>
      <c r="GB54" s="572"/>
      <c r="GC54" s="572"/>
      <c r="GD54" s="572"/>
      <c r="GE54" s="572"/>
      <c r="GF54" s="572"/>
      <c r="GG54" s="572"/>
      <c r="GH54" s="572"/>
      <c r="GI54" s="572"/>
      <c r="GJ54" s="572"/>
      <c r="GK54" s="572"/>
      <c r="GL54" s="572"/>
      <c r="GM54" s="572"/>
      <c r="GN54" s="572"/>
      <c r="GO54" s="572"/>
      <c r="GP54" s="572"/>
      <c r="GQ54" s="572"/>
      <c r="GR54" s="572"/>
      <c r="GS54" s="572"/>
      <c r="GT54" s="572"/>
      <c r="GU54" s="572"/>
      <c r="GV54" s="572"/>
      <c r="GW54" s="572"/>
      <c r="GX54" s="572"/>
      <c r="GY54" s="572"/>
      <c r="GZ54" s="572"/>
      <c r="HA54" s="572"/>
      <c r="HB54" s="572"/>
      <c r="HC54" s="572"/>
      <c r="HD54" s="572"/>
      <c r="HE54" s="572"/>
      <c r="HF54" s="572"/>
      <c r="HG54" s="572"/>
      <c r="HH54" s="572"/>
      <c r="HI54" s="572"/>
      <c r="HJ54" s="572"/>
      <c r="HK54" s="572"/>
      <c r="HL54" s="572"/>
      <c r="HM54" s="572"/>
      <c r="HN54" s="572"/>
      <c r="HO54" s="572"/>
      <c r="HP54" s="572"/>
      <c r="HQ54" s="572"/>
      <c r="HR54" s="572"/>
      <c r="HS54" s="572"/>
      <c r="HT54" s="572"/>
      <c r="HU54" s="572"/>
      <c r="HV54" s="572"/>
      <c r="HW54" s="572"/>
      <c r="HX54" s="572"/>
      <c r="HY54" s="572"/>
      <c r="HZ54" s="572"/>
      <c r="IA54" s="572"/>
      <c r="IB54" s="572"/>
      <c r="IC54" s="572"/>
      <c r="ID54" s="572"/>
      <c r="IE54" s="572"/>
      <c r="IF54" s="572"/>
      <c r="IG54" s="572"/>
      <c r="IH54" s="572"/>
      <c r="II54" s="572"/>
      <c r="IJ54" s="572"/>
      <c r="IK54" s="572"/>
      <c r="IL54" s="572"/>
      <c r="IM54" s="572"/>
      <c r="IN54" s="572"/>
      <c r="IO54" s="572"/>
      <c r="IP54" s="572"/>
      <c r="IQ54" s="572"/>
      <c r="IR54" s="572"/>
      <c r="IS54" s="572"/>
    </row>
    <row r="55" spans="1:253" s="571" customFormat="1">
      <c r="A55" s="436" t="s">
        <v>453</v>
      </c>
      <c r="B55" s="436"/>
      <c r="C55" s="436"/>
      <c r="D55" s="436"/>
      <c r="E55" s="456"/>
      <c r="F55" s="436"/>
      <c r="G55" s="575"/>
      <c r="H55" s="570"/>
      <c r="I55" s="570"/>
      <c r="J55" s="570"/>
      <c r="K55" s="570"/>
      <c r="L55" s="570"/>
      <c r="M55" s="570"/>
      <c r="N55" s="570"/>
      <c r="O55" s="570"/>
      <c r="P55" s="570"/>
      <c r="Q55" s="570"/>
      <c r="R55" s="570"/>
      <c r="S55" s="570"/>
      <c r="T55" s="570"/>
      <c r="U55" s="570"/>
      <c r="V55" s="570"/>
      <c r="W55" s="570"/>
      <c r="X55" s="570"/>
      <c r="Y55" s="570"/>
      <c r="Z55" s="570"/>
      <c r="AA55" s="570"/>
      <c r="AB55" s="570"/>
      <c r="AC55" s="570"/>
      <c r="AD55" s="570"/>
      <c r="AE55" s="570"/>
      <c r="AF55" s="570"/>
      <c r="AG55" s="570"/>
      <c r="AH55" s="570"/>
      <c r="AI55" s="570"/>
      <c r="AJ55" s="570"/>
      <c r="AK55" s="570"/>
      <c r="AL55" s="570"/>
      <c r="AM55" s="570"/>
      <c r="AN55" s="570"/>
      <c r="AO55" s="570"/>
      <c r="AP55" s="570"/>
      <c r="AQ55" s="570"/>
      <c r="AR55" s="570"/>
      <c r="AS55" s="570"/>
      <c r="AT55" s="570"/>
      <c r="AU55" s="570"/>
      <c r="AV55" s="570"/>
      <c r="AW55" s="570"/>
      <c r="AX55" s="570"/>
      <c r="AY55" s="570"/>
      <c r="AZ55" s="570"/>
      <c r="BA55" s="570"/>
      <c r="BB55" s="570"/>
      <c r="BC55" s="570"/>
      <c r="BD55" s="570"/>
      <c r="BE55" s="570"/>
      <c r="BF55" s="570"/>
      <c r="BG55" s="570"/>
      <c r="BH55" s="570"/>
      <c r="BI55" s="570"/>
      <c r="BJ55" s="570"/>
      <c r="BK55" s="570"/>
      <c r="BL55" s="570"/>
      <c r="BM55" s="570"/>
      <c r="BN55" s="570"/>
      <c r="BO55" s="570"/>
      <c r="BP55" s="570"/>
      <c r="BQ55" s="570"/>
      <c r="BR55" s="570"/>
      <c r="BS55" s="570"/>
      <c r="BT55" s="570"/>
      <c r="BU55" s="570"/>
      <c r="BV55" s="570"/>
      <c r="BW55" s="570"/>
      <c r="BX55" s="570"/>
      <c r="BY55" s="570"/>
      <c r="BZ55" s="570"/>
      <c r="CA55" s="570"/>
      <c r="CB55" s="570"/>
      <c r="CC55" s="570"/>
      <c r="CD55" s="570"/>
      <c r="CE55" s="570"/>
      <c r="CF55" s="570"/>
      <c r="CG55" s="570"/>
      <c r="CH55" s="570"/>
      <c r="CI55" s="570"/>
      <c r="CJ55" s="570"/>
      <c r="CK55" s="570"/>
      <c r="CL55" s="570"/>
      <c r="CM55" s="570"/>
      <c r="CN55" s="570"/>
      <c r="CO55" s="570"/>
      <c r="CP55" s="570"/>
      <c r="CQ55" s="570"/>
      <c r="CR55" s="570"/>
      <c r="CS55" s="570"/>
      <c r="CT55" s="570"/>
      <c r="CU55" s="570"/>
      <c r="CV55" s="570"/>
      <c r="CW55" s="570"/>
      <c r="CX55" s="570"/>
      <c r="CY55" s="570"/>
      <c r="CZ55" s="570"/>
      <c r="DA55" s="570"/>
      <c r="DB55" s="570"/>
      <c r="DC55" s="570"/>
      <c r="DD55" s="570"/>
      <c r="DE55" s="570"/>
      <c r="DF55" s="570"/>
      <c r="DG55" s="570"/>
      <c r="DH55" s="570"/>
      <c r="DI55" s="570"/>
      <c r="DJ55" s="570"/>
      <c r="DK55" s="570"/>
      <c r="DL55" s="570"/>
      <c r="DM55" s="570"/>
      <c r="DN55" s="570"/>
      <c r="DO55" s="570"/>
      <c r="DP55" s="570"/>
      <c r="DQ55" s="570"/>
      <c r="DR55" s="570"/>
      <c r="DS55" s="570"/>
      <c r="DT55" s="570"/>
      <c r="DU55" s="570"/>
      <c r="DV55" s="570"/>
      <c r="DW55" s="570"/>
      <c r="DX55" s="570"/>
      <c r="DY55" s="570"/>
      <c r="DZ55" s="570"/>
      <c r="EA55" s="570"/>
      <c r="EB55" s="570"/>
      <c r="EC55" s="570"/>
      <c r="ED55" s="570"/>
      <c r="EE55" s="570"/>
      <c r="EF55" s="570"/>
      <c r="EG55" s="570"/>
      <c r="EH55" s="570"/>
      <c r="EI55" s="570"/>
      <c r="EJ55" s="570"/>
      <c r="EK55" s="570"/>
      <c r="EL55" s="570"/>
      <c r="EM55" s="570"/>
      <c r="EN55" s="570"/>
      <c r="EO55" s="570"/>
      <c r="EP55" s="570"/>
      <c r="EQ55" s="570"/>
      <c r="ER55" s="570"/>
      <c r="ES55" s="570"/>
      <c r="ET55" s="570"/>
      <c r="EU55" s="570"/>
      <c r="EV55" s="570"/>
      <c r="EW55" s="570"/>
      <c r="EX55" s="570"/>
      <c r="EY55" s="570"/>
      <c r="EZ55" s="570"/>
      <c r="FA55" s="570"/>
      <c r="FB55" s="570"/>
      <c r="FC55" s="570"/>
      <c r="FD55" s="570"/>
      <c r="FE55" s="570"/>
      <c r="FF55" s="570"/>
      <c r="FG55" s="570"/>
      <c r="FH55" s="570"/>
      <c r="FI55" s="570"/>
      <c r="FJ55" s="570"/>
      <c r="FK55" s="570"/>
      <c r="FL55" s="570"/>
      <c r="FM55" s="570"/>
      <c r="FN55" s="570"/>
      <c r="FO55" s="570"/>
      <c r="FP55" s="570"/>
      <c r="FQ55" s="570"/>
      <c r="FR55" s="570"/>
      <c r="FS55" s="570"/>
      <c r="FT55" s="570"/>
      <c r="FU55" s="570"/>
      <c r="FV55" s="570"/>
      <c r="FW55" s="570"/>
      <c r="FX55" s="570"/>
      <c r="FY55" s="570"/>
      <c r="FZ55" s="570"/>
      <c r="GA55" s="570"/>
      <c r="GB55" s="570"/>
      <c r="GC55" s="570"/>
      <c r="GD55" s="570"/>
      <c r="GE55" s="570"/>
      <c r="GF55" s="570"/>
      <c r="GG55" s="570"/>
      <c r="GH55" s="570"/>
      <c r="GI55" s="570"/>
      <c r="GJ55" s="570"/>
      <c r="GK55" s="570"/>
      <c r="GL55" s="570"/>
      <c r="GM55" s="570"/>
      <c r="GN55" s="570"/>
      <c r="GO55" s="570"/>
      <c r="GP55" s="570"/>
      <c r="GQ55" s="570"/>
      <c r="GR55" s="570"/>
      <c r="GS55" s="570"/>
      <c r="GT55" s="570"/>
      <c r="GU55" s="570"/>
      <c r="GV55" s="570"/>
      <c r="GW55" s="570"/>
      <c r="GX55" s="570"/>
      <c r="GY55" s="570"/>
      <c r="GZ55" s="570"/>
      <c r="HA55" s="570"/>
      <c r="HB55" s="570"/>
      <c r="HC55" s="570"/>
      <c r="HD55" s="570"/>
      <c r="HE55" s="570"/>
      <c r="HF55" s="570"/>
      <c r="HG55" s="570"/>
      <c r="HH55" s="570"/>
      <c r="HI55" s="570"/>
      <c r="HJ55" s="570"/>
      <c r="HK55" s="570"/>
      <c r="HL55" s="570"/>
      <c r="HM55" s="570"/>
      <c r="HN55" s="570"/>
      <c r="HO55" s="570"/>
      <c r="HP55" s="570"/>
      <c r="HQ55" s="570"/>
      <c r="HR55" s="570"/>
      <c r="HS55" s="570"/>
      <c r="HT55" s="570"/>
      <c r="HU55" s="570"/>
      <c r="HV55" s="570"/>
      <c r="HW55" s="570"/>
      <c r="HX55" s="570"/>
      <c r="HY55" s="570"/>
      <c r="HZ55" s="570"/>
      <c r="IA55" s="570"/>
      <c r="IB55" s="570"/>
      <c r="IC55" s="570"/>
      <c r="ID55" s="570"/>
      <c r="IE55" s="570"/>
      <c r="IF55" s="570"/>
      <c r="IG55" s="570"/>
      <c r="IH55" s="570"/>
      <c r="II55" s="570"/>
      <c r="IJ55" s="570"/>
      <c r="IK55" s="570"/>
      <c r="IL55" s="570"/>
      <c r="IM55" s="570"/>
      <c r="IN55" s="570"/>
      <c r="IO55" s="570"/>
      <c r="IP55" s="570"/>
      <c r="IQ55" s="570"/>
      <c r="IR55" s="570"/>
      <c r="IS55" s="570"/>
    </row>
    <row r="56" spans="1:253" s="571" customFormat="1">
      <c r="A56" s="441" t="s">
        <v>165</v>
      </c>
      <c r="B56" s="438">
        <f>'Sources and Uses Budget'!$C55</f>
        <v>25000</v>
      </c>
      <c r="C56" s="438">
        <f>'Sources and Uses Budget'!$C55</f>
        <v>25000</v>
      </c>
      <c r="D56" s="442">
        <f t="shared" si="0"/>
        <v>0</v>
      </c>
      <c r="E56" s="440"/>
      <c r="F56" s="439"/>
      <c r="G56" s="575"/>
      <c r="H56" s="570"/>
      <c r="I56" s="570"/>
      <c r="J56" s="570"/>
      <c r="K56" s="570"/>
      <c r="L56" s="570"/>
      <c r="M56" s="570"/>
      <c r="N56" s="570"/>
      <c r="O56" s="570"/>
      <c r="P56" s="570"/>
      <c r="Q56" s="570"/>
      <c r="R56" s="570"/>
      <c r="S56" s="570"/>
      <c r="T56" s="570"/>
      <c r="U56" s="570"/>
      <c r="V56" s="570"/>
      <c r="W56" s="570"/>
      <c r="X56" s="570"/>
      <c r="Y56" s="570"/>
      <c r="Z56" s="570"/>
      <c r="AA56" s="570"/>
      <c r="AB56" s="570"/>
      <c r="AC56" s="570"/>
      <c r="AD56" s="570"/>
      <c r="AE56" s="570"/>
      <c r="AF56" s="570"/>
      <c r="AG56" s="570"/>
      <c r="AH56" s="570"/>
      <c r="AI56" s="570"/>
      <c r="AJ56" s="570"/>
      <c r="AK56" s="570"/>
      <c r="AL56" s="570"/>
      <c r="AM56" s="570"/>
      <c r="AN56" s="570"/>
      <c r="AO56" s="570"/>
      <c r="AP56" s="570"/>
      <c r="AQ56" s="570"/>
      <c r="AR56" s="570"/>
      <c r="AS56" s="570"/>
      <c r="AT56" s="570"/>
      <c r="AU56" s="570"/>
      <c r="AV56" s="570"/>
      <c r="AW56" s="570"/>
      <c r="AX56" s="570"/>
      <c r="AY56" s="570"/>
      <c r="AZ56" s="570"/>
      <c r="BA56" s="570"/>
      <c r="BB56" s="570"/>
      <c r="BC56" s="570"/>
      <c r="BD56" s="570"/>
      <c r="BE56" s="570"/>
      <c r="BF56" s="570"/>
      <c r="BG56" s="570"/>
      <c r="BH56" s="570"/>
      <c r="BI56" s="570"/>
      <c r="BJ56" s="570"/>
      <c r="BK56" s="570"/>
      <c r="BL56" s="570"/>
      <c r="BM56" s="570"/>
      <c r="BN56" s="570"/>
      <c r="BO56" s="570"/>
      <c r="BP56" s="570"/>
      <c r="BQ56" s="570"/>
      <c r="BR56" s="570"/>
      <c r="BS56" s="570"/>
      <c r="BT56" s="570"/>
      <c r="BU56" s="570"/>
      <c r="BV56" s="570"/>
      <c r="BW56" s="570"/>
      <c r="BX56" s="570"/>
      <c r="BY56" s="570"/>
      <c r="BZ56" s="570"/>
      <c r="CA56" s="570"/>
      <c r="CB56" s="570"/>
      <c r="CC56" s="570"/>
      <c r="CD56" s="570"/>
      <c r="CE56" s="570"/>
      <c r="CF56" s="570"/>
      <c r="CG56" s="570"/>
      <c r="CH56" s="570"/>
      <c r="CI56" s="570"/>
      <c r="CJ56" s="570"/>
      <c r="CK56" s="570"/>
      <c r="CL56" s="570"/>
      <c r="CM56" s="570"/>
      <c r="CN56" s="570"/>
      <c r="CO56" s="570"/>
      <c r="CP56" s="570"/>
      <c r="CQ56" s="570"/>
      <c r="CR56" s="570"/>
      <c r="CS56" s="570"/>
      <c r="CT56" s="570"/>
      <c r="CU56" s="570"/>
      <c r="CV56" s="570"/>
      <c r="CW56" s="570"/>
      <c r="CX56" s="570"/>
      <c r="CY56" s="570"/>
      <c r="CZ56" s="570"/>
      <c r="DA56" s="570"/>
      <c r="DB56" s="570"/>
      <c r="DC56" s="570"/>
      <c r="DD56" s="570"/>
      <c r="DE56" s="570"/>
      <c r="DF56" s="570"/>
      <c r="DG56" s="570"/>
      <c r="DH56" s="570"/>
      <c r="DI56" s="570"/>
      <c r="DJ56" s="570"/>
      <c r="DK56" s="570"/>
      <c r="DL56" s="570"/>
      <c r="DM56" s="570"/>
      <c r="DN56" s="570"/>
      <c r="DO56" s="570"/>
      <c r="DP56" s="570"/>
      <c r="DQ56" s="570"/>
      <c r="DR56" s="570"/>
      <c r="DS56" s="570"/>
      <c r="DT56" s="570"/>
      <c r="DU56" s="570"/>
      <c r="DV56" s="570"/>
      <c r="DW56" s="570"/>
      <c r="DX56" s="570"/>
      <c r="DY56" s="570"/>
      <c r="DZ56" s="570"/>
      <c r="EA56" s="570"/>
      <c r="EB56" s="570"/>
      <c r="EC56" s="570"/>
      <c r="ED56" s="570"/>
      <c r="EE56" s="570"/>
      <c r="EF56" s="570"/>
      <c r="EG56" s="570"/>
      <c r="EH56" s="570"/>
      <c r="EI56" s="570"/>
      <c r="EJ56" s="570"/>
      <c r="EK56" s="570"/>
      <c r="EL56" s="570"/>
      <c r="EM56" s="570"/>
      <c r="EN56" s="570"/>
      <c r="EO56" s="570"/>
      <c r="EP56" s="570"/>
      <c r="EQ56" s="570"/>
      <c r="ER56" s="570"/>
      <c r="ES56" s="570"/>
      <c r="ET56" s="570"/>
      <c r="EU56" s="570"/>
      <c r="EV56" s="570"/>
      <c r="EW56" s="570"/>
      <c r="EX56" s="570"/>
      <c r="EY56" s="570"/>
      <c r="EZ56" s="570"/>
      <c r="FA56" s="570"/>
      <c r="FB56" s="570"/>
      <c r="FC56" s="570"/>
      <c r="FD56" s="570"/>
      <c r="FE56" s="570"/>
      <c r="FF56" s="570"/>
      <c r="FG56" s="570"/>
      <c r="FH56" s="570"/>
      <c r="FI56" s="570"/>
      <c r="FJ56" s="570"/>
      <c r="FK56" s="570"/>
      <c r="FL56" s="570"/>
      <c r="FM56" s="570"/>
      <c r="FN56" s="570"/>
      <c r="FO56" s="570"/>
      <c r="FP56" s="570"/>
      <c r="FQ56" s="570"/>
      <c r="FR56" s="570"/>
      <c r="FS56" s="570"/>
      <c r="FT56" s="570"/>
      <c r="FU56" s="570"/>
      <c r="FV56" s="570"/>
      <c r="FW56" s="570"/>
      <c r="FX56" s="570"/>
      <c r="FY56" s="570"/>
      <c r="FZ56" s="570"/>
      <c r="GA56" s="570"/>
      <c r="GB56" s="570"/>
      <c r="GC56" s="570"/>
      <c r="GD56" s="570"/>
      <c r="GE56" s="570"/>
      <c r="GF56" s="570"/>
      <c r="GG56" s="570"/>
      <c r="GH56" s="570"/>
      <c r="GI56" s="570"/>
      <c r="GJ56" s="570"/>
      <c r="GK56" s="570"/>
      <c r="GL56" s="570"/>
      <c r="GM56" s="570"/>
      <c r="GN56" s="570"/>
      <c r="GO56" s="570"/>
      <c r="GP56" s="570"/>
      <c r="GQ56" s="570"/>
      <c r="GR56" s="570"/>
      <c r="GS56" s="570"/>
      <c r="GT56" s="570"/>
      <c r="GU56" s="570"/>
      <c r="GV56" s="570"/>
      <c r="GW56" s="570"/>
      <c r="GX56" s="570"/>
      <c r="GY56" s="570"/>
      <c r="GZ56" s="570"/>
      <c r="HA56" s="570"/>
      <c r="HB56" s="570"/>
      <c r="HC56" s="570"/>
      <c r="HD56" s="570"/>
      <c r="HE56" s="570"/>
      <c r="HF56" s="570"/>
      <c r="HG56" s="570"/>
      <c r="HH56" s="570"/>
      <c r="HI56" s="570"/>
      <c r="HJ56" s="570"/>
      <c r="HK56" s="570"/>
      <c r="HL56" s="570"/>
      <c r="HM56" s="570"/>
      <c r="HN56" s="570"/>
      <c r="HO56" s="570"/>
      <c r="HP56" s="570"/>
      <c r="HQ56" s="570"/>
      <c r="HR56" s="570"/>
      <c r="HS56" s="570"/>
      <c r="HT56" s="570"/>
      <c r="HU56" s="570"/>
      <c r="HV56" s="570"/>
      <c r="HW56" s="570"/>
      <c r="HX56" s="570"/>
      <c r="HY56" s="570"/>
      <c r="HZ56" s="570"/>
      <c r="IA56" s="570"/>
      <c r="IB56" s="570"/>
      <c r="IC56" s="570"/>
      <c r="ID56" s="570"/>
      <c r="IE56" s="570"/>
      <c r="IF56" s="570"/>
      <c r="IG56" s="570"/>
      <c r="IH56" s="570"/>
      <c r="II56" s="570"/>
      <c r="IJ56" s="570"/>
      <c r="IK56" s="570"/>
      <c r="IL56" s="570"/>
      <c r="IM56" s="570"/>
      <c r="IN56" s="570"/>
      <c r="IO56" s="570"/>
      <c r="IP56" s="570"/>
      <c r="IQ56" s="570"/>
      <c r="IR56" s="570"/>
      <c r="IS56" s="570"/>
    </row>
    <row r="57" spans="1:253" s="571" customFormat="1" ht="12" customHeight="1">
      <c r="A57" s="441" t="s">
        <v>159</v>
      </c>
      <c r="B57" s="438">
        <f>'Sources and Uses Budget'!$C56</f>
        <v>0</v>
      </c>
      <c r="C57" s="438">
        <f>'Sources and Uses Budget'!$C56</f>
        <v>0</v>
      </c>
      <c r="D57" s="442">
        <f t="shared" si="0"/>
        <v>0</v>
      </c>
      <c r="E57" s="440"/>
      <c r="F57" s="439"/>
      <c r="G57" s="575"/>
      <c r="H57" s="570"/>
      <c r="I57" s="570"/>
      <c r="J57" s="570"/>
      <c r="K57" s="570"/>
      <c r="L57" s="570"/>
      <c r="M57" s="570"/>
      <c r="N57" s="570"/>
      <c r="O57" s="570"/>
      <c r="P57" s="570"/>
      <c r="Q57" s="570"/>
      <c r="R57" s="570"/>
      <c r="S57" s="570"/>
      <c r="T57" s="570"/>
      <c r="U57" s="570"/>
      <c r="V57" s="570"/>
      <c r="W57" s="570"/>
      <c r="X57" s="570"/>
      <c r="Y57" s="570"/>
      <c r="Z57" s="570"/>
      <c r="AA57" s="570"/>
      <c r="AB57" s="570"/>
      <c r="AC57" s="570"/>
      <c r="AD57" s="570"/>
      <c r="AE57" s="570"/>
      <c r="AF57" s="570"/>
      <c r="AG57" s="570"/>
      <c r="AH57" s="570"/>
      <c r="AI57" s="570"/>
      <c r="AJ57" s="570"/>
      <c r="AK57" s="570"/>
      <c r="AL57" s="570"/>
      <c r="AM57" s="570"/>
      <c r="AN57" s="570"/>
      <c r="AO57" s="570"/>
      <c r="AP57" s="570"/>
      <c r="AQ57" s="570"/>
      <c r="AR57" s="570"/>
      <c r="AS57" s="570"/>
      <c r="AT57" s="570"/>
      <c r="AU57" s="570"/>
      <c r="AV57" s="570"/>
      <c r="AW57" s="570"/>
      <c r="AX57" s="570"/>
      <c r="AY57" s="570"/>
      <c r="AZ57" s="570"/>
      <c r="BA57" s="570"/>
      <c r="BB57" s="570"/>
      <c r="BC57" s="570"/>
      <c r="BD57" s="570"/>
      <c r="BE57" s="570"/>
      <c r="BF57" s="570"/>
      <c r="BG57" s="570"/>
      <c r="BH57" s="570"/>
      <c r="BI57" s="570"/>
      <c r="BJ57" s="570"/>
      <c r="BK57" s="570"/>
      <c r="BL57" s="570"/>
      <c r="BM57" s="570"/>
      <c r="BN57" s="570"/>
      <c r="BO57" s="570"/>
      <c r="BP57" s="570"/>
      <c r="BQ57" s="570"/>
      <c r="BR57" s="570"/>
      <c r="BS57" s="570"/>
      <c r="BT57" s="570"/>
      <c r="BU57" s="570"/>
      <c r="BV57" s="570"/>
      <c r="BW57" s="570"/>
      <c r="BX57" s="570"/>
      <c r="BY57" s="570"/>
      <c r="BZ57" s="570"/>
      <c r="CA57" s="570"/>
      <c r="CB57" s="570"/>
      <c r="CC57" s="570"/>
      <c r="CD57" s="570"/>
      <c r="CE57" s="570"/>
      <c r="CF57" s="570"/>
      <c r="CG57" s="570"/>
      <c r="CH57" s="570"/>
      <c r="CI57" s="570"/>
      <c r="CJ57" s="570"/>
      <c r="CK57" s="570"/>
      <c r="CL57" s="570"/>
      <c r="CM57" s="570"/>
      <c r="CN57" s="570"/>
      <c r="CO57" s="570"/>
      <c r="CP57" s="570"/>
      <c r="CQ57" s="570"/>
      <c r="CR57" s="570"/>
      <c r="CS57" s="570"/>
      <c r="CT57" s="570"/>
      <c r="CU57" s="570"/>
      <c r="CV57" s="570"/>
      <c r="CW57" s="570"/>
      <c r="CX57" s="570"/>
      <c r="CY57" s="570"/>
      <c r="CZ57" s="570"/>
      <c r="DA57" s="570"/>
      <c r="DB57" s="570"/>
      <c r="DC57" s="570"/>
      <c r="DD57" s="570"/>
      <c r="DE57" s="570"/>
      <c r="DF57" s="570"/>
      <c r="DG57" s="570"/>
      <c r="DH57" s="570"/>
      <c r="DI57" s="570"/>
      <c r="DJ57" s="570"/>
      <c r="DK57" s="570"/>
      <c r="DL57" s="570"/>
      <c r="DM57" s="570"/>
      <c r="DN57" s="570"/>
      <c r="DO57" s="570"/>
      <c r="DP57" s="570"/>
      <c r="DQ57" s="570"/>
      <c r="DR57" s="570"/>
      <c r="DS57" s="570"/>
      <c r="DT57" s="570"/>
      <c r="DU57" s="570"/>
      <c r="DV57" s="570"/>
      <c r="DW57" s="570"/>
      <c r="DX57" s="570"/>
      <c r="DY57" s="570"/>
      <c r="DZ57" s="570"/>
      <c r="EA57" s="570"/>
      <c r="EB57" s="570"/>
      <c r="EC57" s="570"/>
      <c r="ED57" s="570"/>
      <c r="EE57" s="570"/>
      <c r="EF57" s="570"/>
      <c r="EG57" s="570"/>
      <c r="EH57" s="570"/>
      <c r="EI57" s="570"/>
      <c r="EJ57" s="570"/>
      <c r="EK57" s="570"/>
      <c r="EL57" s="570"/>
      <c r="EM57" s="570"/>
      <c r="EN57" s="570"/>
      <c r="EO57" s="570"/>
      <c r="EP57" s="570"/>
      <c r="EQ57" s="570"/>
      <c r="ER57" s="570"/>
      <c r="ES57" s="570"/>
      <c r="ET57" s="570"/>
      <c r="EU57" s="570"/>
      <c r="EV57" s="570"/>
      <c r="EW57" s="570"/>
      <c r="EX57" s="570"/>
      <c r="EY57" s="570"/>
      <c r="EZ57" s="570"/>
      <c r="FA57" s="570"/>
      <c r="FB57" s="570"/>
      <c r="FC57" s="570"/>
      <c r="FD57" s="570"/>
      <c r="FE57" s="570"/>
      <c r="FF57" s="570"/>
      <c r="FG57" s="570"/>
      <c r="FH57" s="570"/>
      <c r="FI57" s="570"/>
      <c r="FJ57" s="570"/>
      <c r="FK57" s="570"/>
      <c r="FL57" s="570"/>
      <c r="FM57" s="570"/>
      <c r="FN57" s="570"/>
      <c r="FO57" s="570"/>
      <c r="FP57" s="570"/>
      <c r="FQ57" s="570"/>
      <c r="FR57" s="570"/>
      <c r="FS57" s="570"/>
      <c r="FT57" s="570"/>
      <c r="FU57" s="570"/>
      <c r="FV57" s="570"/>
      <c r="FW57" s="570"/>
      <c r="FX57" s="570"/>
      <c r="FY57" s="570"/>
      <c r="FZ57" s="570"/>
      <c r="GA57" s="570"/>
      <c r="GB57" s="570"/>
      <c r="GC57" s="570"/>
      <c r="GD57" s="570"/>
      <c r="GE57" s="570"/>
      <c r="GF57" s="570"/>
      <c r="GG57" s="570"/>
      <c r="GH57" s="570"/>
      <c r="GI57" s="570"/>
      <c r="GJ57" s="570"/>
      <c r="GK57" s="570"/>
      <c r="GL57" s="570"/>
      <c r="GM57" s="570"/>
      <c r="GN57" s="570"/>
      <c r="GO57" s="570"/>
      <c r="GP57" s="570"/>
      <c r="GQ57" s="570"/>
      <c r="GR57" s="570"/>
      <c r="GS57" s="570"/>
      <c r="GT57" s="570"/>
      <c r="GU57" s="570"/>
      <c r="GV57" s="570"/>
      <c r="GW57" s="570"/>
      <c r="GX57" s="570"/>
      <c r="GY57" s="570"/>
      <c r="GZ57" s="570"/>
      <c r="HA57" s="570"/>
      <c r="HB57" s="570"/>
      <c r="HC57" s="570"/>
      <c r="HD57" s="570"/>
      <c r="HE57" s="570"/>
      <c r="HF57" s="570"/>
      <c r="HG57" s="570"/>
      <c r="HH57" s="570"/>
      <c r="HI57" s="570"/>
      <c r="HJ57" s="570"/>
      <c r="HK57" s="570"/>
      <c r="HL57" s="570"/>
      <c r="HM57" s="570"/>
      <c r="HN57" s="570"/>
      <c r="HO57" s="570"/>
      <c r="HP57" s="570"/>
      <c r="HQ57" s="570"/>
      <c r="HR57" s="570"/>
      <c r="HS57" s="570"/>
      <c r="HT57" s="570"/>
      <c r="HU57" s="570"/>
      <c r="HV57" s="570"/>
      <c r="HW57" s="570"/>
      <c r="HX57" s="570"/>
      <c r="HY57" s="570"/>
      <c r="HZ57" s="570"/>
      <c r="IA57" s="570"/>
      <c r="IB57" s="570"/>
      <c r="IC57" s="570"/>
      <c r="ID57" s="570"/>
      <c r="IE57" s="570"/>
      <c r="IF57" s="570"/>
      <c r="IG57" s="570"/>
      <c r="IH57" s="570"/>
      <c r="II57" s="570"/>
      <c r="IJ57" s="570"/>
      <c r="IK57" s="570"/>
      <c r="IL57" s="570"/>
      <c r="IM57" s="570"/>
      <c r="IN57" s="570"/>
      <c r="IO57" s="570"/>
      <c r="IP57" s="570"/>
      <c r="IQ57" s="570"/>
      <c r="IR57" s="570"/>
      <c r="IS57" s="570"/>
    </row>
    <row r="58" spans="1:253" s="571" customFormat="1">
      <c r="A58" s="441" t="s">
        <v>163</v>
      </c>
      <c r="B58" s="438">
        <f>'Sources and Uses Budget'!$C57</f>
        <v>0</v>
      </c>
      <c r="C58" s="438">
        <f>'Sources and Uses Budget'!$C57</f>
        <v>0</v>
      </c>
      <c r="D58" s="442">
        <f t="shared" si="0"/>
        <v>0</v>
      </c>
      <c r="E58" s="440"/>
      <c r="F58" s="439"/>
      <c r="G58" s="575"/>
      <c r="H58" s="570"/>
      <c r="I58" s="570"/>
      <c r="J58" s="570"/>
      <c r="K58" s="570"/>
      <c r="L58" s="570"/>
      <c r="M58" s="570"/>
      <c r="N58" s="570"/>
      <c r="O58" s="570"/>
      <c r="P58" s="570"/>
      <c r="Q58" s="570"/>
      <c r="R58" s="570"/>
      <c r="S58" s="570"/>
      <c r="T58" s="570"/>
      <c r="U58" s="570"/>
      <c r="V58" s="570"/>
      <c r="W58" s="570"/>
      <c r="X58" s="570"/>
      <c r="Y58" s="570"/>
      <c r="Z58" s="570"/>
      <c r="AA58" s="570"/>
      <c r="AB58" s="570"/>
      <c r="AC58" s="570"/>
      <c r="AD58" s="570"/>
      <c r="AE58" s="570"/>
      <c r="AF58" s="570"/>
      <c r="AG58" s="570"/>
      <c r="AH58" s="570"/>
      <c r="AI58" s="570"/>
      <c r="AJ58" s="570"/>
      <c r="AK58" s="570"/>
      <c r="AL58" s="570"/>
      <c r="AM58" s="570"/>
      <c r="AN58" s="570"/>
      <c r="AO58" s="570"/>
      <c r="AP58" s="570"/>
      <c r="AQ58" s="570"/>
      <c r="AR58" s="570"/>
      <c r="AS58" s="570"/>
      <c r="AT58" s="570"/>
      <c r="AU58" s="570"/>
      <c r="AV58" s="570"/>
      <c r="AW58" s="570"/>
      <c r="AX58" s="570"/>
      <c r="AY58" s="570"/>
      <c r="AZ58" s="570"/>
      <c r="BA58" s="570"/>
      <c r="BB58" s="570"/>
      <c r="BC58" s="570"/>
      <c r="BD58" s="570"/>
      <c r="BE58" s="570"/>
      <c r="BF58" s="570"/>
      <c r="BG58" s="570"/>
      <c r="BH58" s="570"/>
      <c r="BI58" s="570"/>
      <c r="BJ58" s="570"/>
      <c r="BK58" s="570"/>
      <c r="BL58" s="570"/>
      <c r="BM58" s="570"/>
      <c r="BN58" s="570"/>
      <c r="BO58" s="570"/>
      <c r="BP58" s="570"/>
      <c r="BQ58" s="570"/>
      <c r="BR58" s="570"/>
      <c r="BS58" s="570"/>
      <c r="BT58" s="570"/>
      <c r="BU58" s="570"/>
      <c r="BV58" s="570"/>
      <c r="BW58" s="570"/>
      <c r="BX58" s="570"/>
      <c r="BY58" s="570"/>
      <c r="BZ58" s="570"/>
      <c r="CA58" s="570"/>
      <c r="CB58" s="570"/>
      <c r="CC58" s="570"/>
      <c r="CD58" s="570"/>
      <c r="CE58" s="570"/>
      <c r="CF58" s="570"/>
      <c r="CG58" s="570"/>
      <c r="CH58" s="570"/>
      <c r="CI58" s="570"/>
      <c r="CJ58" s="570"/>
      <c r="CK58" s="570"/>
      <c r="CL58" s="570"/>
      <c r="CM58" s="570"/>
      <c r="CN58" s="570"/>
      <c r="CO58" s="570"/>
      <c r="CP58" s="570"/>
      <c r="CQ58" s="570"/>
      <c r="CR58" s="570"/>
      <c r="CS58" s="570"/>
      <c r="CT58" s="570"/>
      <c r="CU58" s="570"/>
      <c r="CV58" s="570"/>
      <c r="CW58" s="570"/>
      <c r="CX58" s="570"/>
      <c r="CY58" s="570"/>
      <c r="CZ58" s="570"/>
      <c r="DA58" s="570"/>
      <c r="DB58" s="570"/>
      <c r="DC58" s="570"/>
      <c r="DD58" s="570"/>
      <c r="DE58" s="570"/>
      <c r="DF58" s="570"/>
      <c r="DG58" s="570"/>
      <c r="DH58" s="570"/>
      <c r="DI58" s="570"/>
      <c r="DJ58" s="570"/>
      <c r="DK58" s="570"/>
      <c r="DL58" s="570"/>
      <c r="DM58" s="570"/>
      <c r="DN58" s="570"/>
      <c r="DO58" s="570"/>
      <c r="DP58" s="570"/>
      <c r="DQ58" s="570"/>
      <c r="DR58" s="570"/>
      <c r="DS58" s="570"/>
      <c r="DT58" s="570"/>
      <c r="DU58" s="570"/>
      <c r="DV58" s="570"/>
      <c r="DW58" s="570"/>
      <c r="DX58" s="570"/>
      <c r="DY58" s="570"/>
      <c r="DZ58" s="570"/>
      <c r="EA58" s="570"/>
      <c r="EB58" s="570"/>
      <c r="EC58" s="570"/>
      <c r="ED58" s="570"/>
      <c r="EE58" s="570"/>
      <c r="EF58" s="570"/>
      <c r="EG58" s="570"/>
      <c r="EH58" s="570"/>
      <c r="EI58" s="570"/>
      <c r="EJ58" s="570"/>
      <c r="EK58" s="570"/>
      <c r="EL58" s="570"/>
      <c r="EM58" s="570"/>
      <c r="EN58" s="570"/>
      <c r="EO58" s="570"/>
      <c r="EP58" s="570"/>
      <c r="EQ58" s="570"/>
      <c r="ER58" s="570"/>
      <c r="ES58" s="570"/>
      <c r="ET58" s="570"/>
      <c r="EU58" s="570"/>
      <c r="EV58" s="570"/>
      <c r="EW58" s="570"/>
      <c r="EX58" s="570"/>
      <c r="EY58" s="570"/>
      <c r="EZ58" s="570"/>
      <c r="FA58" s="570"/>
      <c r="FB58" s="570"/>
      <c r="FC58" s="570"/>
      <c r="FD58" s="570"/>
      <c r="FE58" s="570"/>
      <c r="FF58" s="570"/>
      <c r="FG58" s="570"/>
      <c r="FH58" s="570"/>
      <c r="FI58" s="570"/>
      <c r="FJ58" s="570"/>
      <c r="FK58" s="570"/>
      <c r="FL58" s="570"/>
      <c r="FM58" s="570"/>
      <c r="FN58" s="570"/>
      <c r="FO58" s="570"/>
      <c r="FP58" s="570"/>
      <c r="FQ58" s="570"/>
      <c r="FR58" s="570"/>
      <c r="FS58" s="570"/>
      <c r="FT58" s="570"/>
      <c r="FU58" s="570"/>
      <c r="FV58" s="570"/>
      <c r="FW58" s="570"/>
      <c r="FX58" s="570"/>
      <c r="FY58" s="570"/>
      <c r="FZ58" s="570"/>
      <c r="GA58" s="570"/>
      <c r="GB58" s="570"/>
      <c r="GC58" s="570"/>
      <c r="GD58" s="570"/>
      <c r="GE58" s="570"/>
      <c r="GF58" s="570"/>
      <c r="GG58" s="570"/>
      <c r="GH58" s="570"/>
      <c r="GI58" s="570"/>
      <c r="GJ58" s="570"/>
      <c r="GK58" s="570"/>
      <c r="GL58" s="570"/>
      <c r="GM58" s="570"/>
      <c r="GN58" s="570"/>
      <c r="GO58" s="570"/>
      <c r="GP58" s="570"/>
      <c r="GQ58" s="570"/>
      <c r="GR58" s="570"/>
      <c r="GS58" s="570"/>
      <c r="GT58" s="570"/>
      <c r="GU58" s="570"/>
      <c r="GV58" s="570"/>
      <c r="GW58" s="570"/>
      <c r="GX58" s="570"/>
      <c r="GY58" s="570"/>
      <c r="GZ58" s="570"/>
      <c r="HA58" s="570"/>
      <c r="HB58" s="570"/>
      <c r="HC58" s="570"/>
      <c r="HD58" s="570"/>
      <c r="HE58" s="570"/>
      <c r="HF58" s="570"/>
      <c r="HG58" s="570"/>
      <c r="HH58" s="570"/>
      <c r="HI58" s="570"/>
      <c r="HJ58" s="570"/>
      <c r="HK58" s="570"/>
      <c r="HL58" s="570"/>
      <c r="HM58" s="570"/>
      <c r="HN58" s="570"/>
      <c r="HO58" s="570"/>
      <c r="HP58" s="570"/>
      <c r="HQ58" s="570"/>
      <c r="HR58" s="570"/>
      <c r="HS58" s="570"/>
      <c r="HT58" s="570"/>
      <c r="HU58" s="570"/>
      <c r="HV58" s="570"/>
      <c r="HW58" s="570"/>
      <c r="HX58" s="570"/>
      <c r="HY58" s="570"/>
      <c r="HZ58" s="570"/>
      <c r="IA58" s="570"/>
      <c r="IB58" s="570"/>
      <c r="IC58" s="570"/>
      <c r="ID58" s="570"/>
      <c r="IE58" s="570"/>
      <c r="IF58" s="570"/>
      <c r="IG58" s="570"/>
      <c r="IH58" s="570"/>
      <c r="II58" s="570"/>
      <c r="IJ58" s="570"/>
      <c r="IK58" s="570"/>
      <c r="IL58" s="570"/>
      <c r="IM58" s="570"/>
      <c r="IN58" s="570"/>
      <c r="IO58" s="570"/>
      <c r="IP58" s="570"/>
      <c r="IQ58" s="570"/>
      <c r="IR58" s="570"/>
      <c r="IS58" s="570"/>
    </row>
    <row r="59" spans="1:253" s="571" customFormat="1">
      <c r="A59" s="441" t="s">
        <v>161</v>
      </c>
      <c r="B59" s="438">
        <f>'Sources and Uses Budget'!$C58</f>
        <v>0</v>
      </c>
      <c r="C59" s="438">
        <f>'Sources and Uses Budget'!$C58</f>
        <v>0</v>
      </c>
      <c r="D59" s="442">
        <f t="shared" si="0"/>
        <v>0</v>
      </c>
      <c r="E59" s="440"/>
      <c r="F59" s="439"/>
      <c r="G59" s="575"/>
      <c r="H59" s="570"/>
      <c r="I59" s="570"/>
      <c r="J59" s="570"/>
      <c r="K59" s="570"/>
      <c r="L59" s="570"/>
      <c r="M59" s="570"/>
      <c r="N59" s="570"/>
      <c r="O59" s="570"/>
      <c r="P59" s="570"/>
      <c r="Q59" s="570"/>
      <c r="R59" s="570"/>
      <c r="S59" s="570"/>
      <c r="T59" s="570"/>
      <c r="U59" s="570"/>
      <c r="V59" s="570"/>
      <c r="W59" s="570"/>
      <c r="X59" s="570"/>
      <c r="Y59" s="570"/>
      <c r="Z59" s="570"/>
      <c r="AA59" s="570"/>
      <c r="AB59" s="570"/>
      <c r="AC59" s="570"/>
      <c r="AD59" s="570"/>
      <c r="AE59" s="570"/>
      <c r="AF59" s="570"/>
      <c r="AG59" s="570"/>
      <c r="AH59" s="570"/>
      <c r="AI59" s="570"/>
      <c r="AJ59" s="570"/>
      <c r="AK59" s="570"/>
      <c r="AL59" s="570"/>
      <c r="AM59" s="570"/>
      <c r="AN59" s="570"/>
      <c r="AO59" s="570"/>
      <c r="AP59" s="570"/>
      <c r="AQ59" s="570"/>
      <c r="AR59" s="570"/>
      <c r="AS59" s="570"/>
      <c r="AT59" s="570"/>
      <c r="AU59" s="570"/>
      <c r="AV59" s="570"/>
      <c r="AW59" s="570"/>
      <c r="AX59" s="570"/>
      <c r="AY59" s="570"/>
      <c r="AZ59" s="570"/>
      <c r="BA59" s="570"/>
      <c r="BB59" s="570"/>
      <c r="BC59" s="570"/>
      <c r="BD59" s="570"/>
      <c r="BE59" s="570"/>
      <c r="BF59" s="570"/>
      <c r="BG59" s="570"/>
      <c r="BH59" s="570"/>
      <c r="BI59" s="570"/>
      <c r="BJ59" s="570"/>
      <c r="BK59" s="570"/>
      <c r="BL59" s="570"/>
      <c r="BM59" s="570"/>
      <c r="BN59" s="570"/>
      <c r="BO59" s="570"/>
      <c r="BP59" s="570"/>
      <c r="BQ59" s="570"/>
      <c r="BR59" s="570"/>
      <c r="BS59" s="570"/>
      <c r="BT59" s="570"/>
      <c r="BU59" s="570"/>
      <c r="BV59" s="570"/>
      <c r="BW59" s="570"/>
      <c r="BX59" s="570"/>
      <c r="BY59" s="570"/>
      <c r="BZ59" s="570"/>
      <c r="CA59" s="570"/>
      <c r="CB59" s="570"/>
      <c r="CC59" s="570"/>
      <c r="CD59" s="570"/>
      <c r="CE59" s="570"/>
      <c r="CF59" s="570"/>
      <c r="CG59" s="570"/>
      <c r="CH59" s="570"/>
      <c r="CI59" s="570"/>
      <c r="CJ59" s="570"/>
      <c r="CK59" s="570"/>
      <c r="CL59" s="570"/>
      <c r="CM59" s="570"/>
      <c r="CN59" s="570"/>
      <c r="CO59" s="570"/>
      <c r="CP59" s="570"/>
      <c r="CQ59" s="570"/>
      <c r="CR59" s="570"/>
      <c r="CS59" s="570"/>
      <c r="CT59" s="570"/>
      <c r="CU59" s="570"/>
      <c r="CV59" s="570"/>
      <c r="CW59" s="570"/>
      <c r="CX59" s="570"/>
      <c r="CY59" s="570"/>
      <c r="CZ59" s="570"/>
      <c r="DA59" s="570"/>
      <c r="DB59" s="570"/>
      <c r="DC59" s="570"/>
      <c r="DD59" s="570"/>
      <c r="DE59" s="570"/>
      <c r="DF59" s="570"/>
      <c r="DG59" s="570"/>
      <c r="DH59" s="570"/>
      <c r="DI59" s="570"/>
      <c r="DJ59" s="570"/>
      <c r="DK59" s="570"/>
      <c r="DL59" s="570"/>
      <c r="DM59" s="570"/>
      <c r="DN59" s="570"/>
      <c r="DO59" s="570"/>
      <c r="DP59" s="570"/>
      <c r="DQ59" s="570"/>
      <c r="DR59" s="570"/>
      <c r="DS59" s="570"/>
      <c r="DT59" s="570"/>
      <c r="DU59" s="570"/>
      <c r="DV59" s="570"/>
      <c r="DW59" s="570"/>
      <c r="DX59" s="570"/>
      <c r="DY59" s="570"/>
      <c r="DZ59" s="570"/>
      <c r="EA59" s="570"/>
      <c r="EB59" s="570"/>
      <c r="EC59" s="570"/>
      <c r="ED59" s="570"/>
      <c r="EE59" s="570"/>
      <c r="EF59" s="570"/>
      <c r="EG59" s="570"/>
      <c r="EH59" s="570"/>
      <c r="EI59" s="570"/>
      <c r="EJ59" s="570"/>
      <c r="EK59" s="570"/>
      <c r="EL59" s="570"/>
      <c r="EM59" s="570"/>
      <c r="EN59" s="570"/>
      <c r="EO59" s="570"/>
      <c r="EP59" s="570"/>
      <c r="EQ59" s="570"/>
      <c r="ER59" s="570"/>
      <c r="ES59" s="570"/>
      <c r="ET59" s="570"/>
      <c r="EU59" s="570"/>
      <c r="EV59" s="570"/>
      <c r="EW59" s="570"/>
      <c r="EX59" s="570"/>
      <c r="EY59" s="570"/>
      <c r="EZ59" s="570"/>
      <c r="FA59" s="570"/>
      <c r="FB59" s="570"/>
      <c r="FC59" s="570"/>
      <c r="FD59" s="570"/>
      <c r="FE59" s="570"/>
      <c r="FF59" s="570"/>
      <c r="FG59" s="570"/>
      <c r="FH59" s="570"/>
      <c r="FI59" s="570"/>
      <c r="FJ59" s="570"/>
      <c r="FK59" s="570"/>
      <c r="FL59" s="570"/>
      <c r="FM59" s="570"/>
      <c r="FN59" s="570"/>
      <c r="FO59" s="570"/>
      <c r="FP59" s="570"/>
      <c r="FQ59" s="570"/>
      <c r="FR59" s="570"/>
      <c r="FS59" s="570"/>
      <c r="FT59" s="570"/>
      <c r="FU59" s="570"/>
      <c r="FV59" s="570"/>
      <c r="FW59" s="570"/>
      <c r="FX59" s="570"/>
      <c r="FY59" s="570"/>
      <c r="FZ59" s="570"/>
      <c r="GA59" s="570"/>
      <c r="GB59" s="570"/>
      <c r="GC59" s="570"/>
      <c r="GD59" s="570"/>
      <c r="GE59" s="570"/>
      <c r="GF59" s="570"/>
      <c r="GG59" s="570"/>
      <c r="GH59" s="570"/>
      <c r="GI59" s="570"/>
      <c r="GJ59" s="570"/>
      <c r="GK59" s="570"/>
      <c r="GL59" s="570"/>
      <c r="GM59" s="570"/>
      <c r="GN59" s="570"/>
      <c r="GO59" s="570"/>
      <c r="GP59" s="570"/>
      <c r="GQ59" s="570"/>
      <c r="GR59" s="570"/>
      <c r="GS59" s="570"/>
      <c r="GT59" s="570"/>
      <c r="GU59" s="570"/>
      <c r="GV59" s="570"/>
      <c r="GW59" s="570"/>
      <c r="GX59" s="570"/>
      <c r="GY59" s="570"/>
      <c r="GZ59" s="570"/>
      <c r="HA59" s="570"/>
      <c r="HB59" s="570"/>
      <c r="HC59" s="570"/>
      <c r="HD59" s="570"/>
      <c r="HE59" s="570"/>
      <c r="HF59" s="570"/>
      <c r="HG59" s="570"/>
      <c r="HH59" s="570"/>
      <c r="HI59" s="570"/>
      <c r="HJ59" s="570"/>
      <c r="HK59" s="570"/>
      <c r="HL59" s="570"/>
      <c r="HM59" s="570"/>
      <c r="HN59" s="570"/>
      <c r="HO59" s="570"/>
      <c r="HP59" s="570"/>
      <c r="HQ59" s="570"/>
      <c r="HR59" s="570"/>
      <c r="HS59" s="570"/>
      <c r="HT59" s="570"/>
      <c r="HU59" s="570"/>
      <c r="HV59" s="570"/>
      <c r="HW59" s="570"/>
      <c r="HX59" s="570"/>
      <c r="HY59" s="570"/>
      <c r="HZ59" s="570"/>
      <c r="IA59" s="570"/>
      <c r="IB59" s="570"/>
      <c r="IC59" s="570"/>
      <c r="ID59" s="570"/>
      <c r="IE59" s="570"/>
      <c r="IF59" s="570"/>
      <c r="IG59" s="570"/>
      <c r="IH59" s="570"/>
      <c r="II59" s="570"/>
      <c r="IJ59" s="570"/>
      <c r="IK59" s="570"/>
      <c r="IL59" s="570"/>
      <c r="IM59" s="570"/>
      <c r="IN59" s="570"/>
      <c r="IO59" s="570"/>
      <c r="IP59" s="570"/>
      <c r="IQ59" s="570"/>
      <c r="IR59" s="570"/>
      <c r="IS59" s="570"/>
    </row>
    <row r="60" spans="1:253" s="571" customFormat="1">
      <c r="A60" s="441" t="s">
        <v>162</v>
      </c>
      <c r="B60" s="438">
        <f>'Sources and Uses Budget'!$C59</f>
        <v>0</v>
      </c>
      <c r="C60" s="438">
        <f>'Sources and Uses Budget'!$C59</f>
        <v>0</v>
      </c>
      <c r="D60" s="442">
        <f t="shared" si="0"/>
        <v>0</v>
      </c>
      <c r="E60" s="440"/>
      <c r="F60" s="439"/>
      <c r="G60" s="575"/>
      <c r="H60" s="570"/>
      <c r="I60" s="570"/>
      <c r="J60" s="570"/>
      <c r="K60" s="570"/>
      <c r="L60" s="570"/>
      <c r="M60" s="570"/>
      <c r="N60" s="570"/>
      <c r="O60" s="570"/>
      <c r="P60" s="570"/>
      <c r="Q60" s="570"/>
      <c r="R60" s="570"/>
      <c r="S60" s="570"/>
      <c r="T60" s="570"/>
      <c r="U60" s="570"/>
      <c r="V60" s="570"/>
      <c r="W60" s="570"/>
      <c r="X60" s="570"/>
      <c r="Y60" s="570"/>
      <c r="Z60" s="570"/>
      <c r="AA60" s="570"/>
      <c r="AB60" s="570"/>
      <c r="AC60" s="570"/>
      <c r="AD60" s="570"/>
      <c r="AE60" s="570"/>
      <c r="AF60" s="570"/>
      <c r="AG60" s="570"/>
      <c r="AH60" s="570"/>
      <c r="AI60" s="570"/>
      <c r="AJ60" s="570"/>
      <c r="AK60" s="570"/>
      <c r="AL60" s="570"/>
      <c r="AM60" s="570"/>
      <c r="AN60" s="570"/>
      <c r="AO60" s="570"/>
      <c r="AP60" s="570"/>
      <c r="AQ60" s="570"/>
      <c r="AR60" s="570"/>
      <c r="AS60" s="570"/>
      <c r="AT60" s="570"/>
      <c r="AU60" s="570"/>
      <c r="AV60" s="570"/>
      <c r="AW60" s="570"/>
      <c r="AX60" s="570"/>
      <c r="AY60" s="570"/>
      <c r="AZ60" s="570"/>
      <c r="BA60" s="570"/>
      <c r="BB60" s="570"/>
      <c r="BC60" s="570"/>
      <c r="BD60" s="570"/>
      <c r="BE60" s="570"/>
      <c r="BF60" s="570"/>
      <c r="BG60" s="570"/>
      <c r="BH60" s="570"/>
      <c r="BI60" s="570"/>
      <c r="BJ60" s="570"/>
      <c r="BK60" s="570"/>
      <c r="BL60" s="570"/>
      <c r="BM60" s="570"/>
      <c r="BN60" s="570"/>
      <c r="BO60" s="570"/>
      <c r="BP60" s="570"/>
      <c r="BQ60" s="570"/>
      <c r="BR60" s="570"/>
      <c r="BS60" s="570"/>
      <c r="BT60" s="570"/>
      <c r="BU60" s="570"/>
      <c r="BV60" s="570"/>
      <c r="BW60" s="570"/>
      <c r="BX60" s="570"/>
      <c r="BY60" s="570"/>
      <c r="BZ60" s="570"/>
      <c r="CA60" s="570"/>
      <c r="CB60" s="570"/>
      <c r="CC60" s="570"/>
      <c r="CD60" s="570"/>
      <c r="CE60" s="570"/>
      <c r="CF60" s="570"/>
      <c r="CG60" s="570"/>
      <c r="CH60" s="570"/>
      <c r="CI60" s="570"/>
      <c r="CJ60" s="570"/>
      <c r="CK60" s="570"/>
      <c r="CL60" s="570"/>
      <c r="CM60" s="570"/>
      <c r="CN60" s="570"/>
      <c r="CO60" s="570"/>
      <c r="CP60" s="570"/>
      <c r="CQ60" s="570"/>
      <c r="CR60" s="570"/>
      <c r="CS60" s="570"/>
      <c r="CT60" s="570"/>
      <c r="CU60" s="570"/>
      <c r="CV60" s="570"/>
      <c r="CW60" s="570"/>
      <c r="CX60" s="570"/>
      <c r="CY60" s="570"/>
      <c r="CZ60" s="570"/>
      <c r="DA60" s="570"/>
      <c r="DB60" s="570"/>
      <c r="DC60" s="570"/>
      <c r="DD60" s="570"/>
      <c r="DE60" s="570"/>
      <c r="DF60" s="570"/>
      <c r="DG60" s="570"/>
      <c r="DH60" s="570"/>
      <c r="DI60" s="570"/>
      <c r="DJ60" s="570"/>
      <c r="DK60" s="570"/>
      <c r="DL60" s="570"/>
      <c r="DM60" s="570"/>
      <c r="DN60" s="570"/>
      <c r="DO60" s="570"/>
      <c r="DP60" s="570"/>
      <c r="DQ60" s="570"/>
      <c r="DR60" s="570"/>
      <c r="DS60" s="570"/>
      <c r="DT60" s="570"/>
      <c r="DU60" s="570"/>
      <c r="DV60" s="570"/>
      <c r="DW60" s="570"/>
      <c r="DX60" s="570"/>
      <c r="DY60" s="570"/>
      <c r="DZ60" s="570"/>
      <c r="EA60" s="570"/>
      <c r="EB60" s="570"/>
      <c r="EC60" s="570"/>
      <c r="ED60" s="570"/>
      <c r="EE60" s="570"/>
      <c r="EF60" s="570"/>
      <c r="EG60" s="570"/>
      <c r="EH60" s="570"/>
      <c r="EI60" s="570"/>
      <c r="EJ60" s="570"/>
      <c r="EK60" s="570"/>
      <c r="EL60" s="570"/>
      <c r="EM60" s="570"/>
      <c r="EN60" s="570"/>
      <c r="EO60" s="570"/>
      <c r="EP60" s="570"/>
      <c r="EQ60" s="570"/>
      <c r="ER60" s="570"/>
      <c r="ES60" s="570"/>
      <c r="ET60" s="570"/>
      <c r="EU60" s="570"/>
      <c r="EV60" s="570"/>
      <c r="EW60" s="570"/>
      <c r="EX60" s="570"/>
      <c r="EY60" s="570"/>
      <c r="EZ60" s="570"/>
      <c r="FA60" s="570"/>
      <c r="FB60" s="570"/>
      <c r="FC60" s="570"/>
      <c r="FD60" s="570"/>
      <c r="FE60" s="570"/>
      <c r="FF60" s="570"/>
      <c r="FG60" s="570"/>
      <c r="FH60" s="570"/>
      <c r="FI60" s="570"/>
      <c r="FJ60" s="570"/>
      <c r="FK60" s="570"/>
      <c r="FL60" s="570"/>
      <c r="FM60" s="570"/>
      <c r="FN60" s="570"/>
      <c r="FO60" s="570"/>
      <c r="FP60" s="570"/>
      <c r="FQ60" s="570"/>
      <c r="FR60" s="570"/>
      <c r="FS60" s="570"/>
      <c r="FT60" s="570"/>
      <c r="FU60" s="570"/>
      <c r="FV60" s="570"/>
      <c r="FW60" s="570"/>
      <c r="FX60" s="570"/>
      <c r="FY60" s="570"/>
      <c r="FZ60" s="570"/>
      <c r="GA60" s="570"/>
      <c r="GB60" s="570"/>
      <c r="GC60" s="570"/>
      <c r="GD60" s="570"/>
      <c r="GE60" s="570"/>
      <c r="GF60" s="570"/>
      <c r="GG60" s="570"/>
      <c r="GH60" s="570"/>
      <c r="GI60" s="570"/>
      <c r="GJ60" s="570"/>
      <c r="GK60" s="570"/>
      <c r="GL60" s="570"/>
      <c r="GM60" s="570"/>
      <c r="GN60" s="570"/>
      <c r="GO60" s="570"/>
      <c r="GP60" s="570"/>
      <c r="GQ60" s="570"/>
      <c r="GR60" s="570"/>
      <c r="GS60" s="570"/>
      <c r="GT60" s="570"/>
      <c r="GU60" s="570"/>
      <c r="GV60" s="570"/>
      <c r="GW60" s="570"/>
      <c r="GX60" s="570"/>
      <c r="GY60" s="570"/>
      <c r="GZ60" s="570"/>
      <c r="HA60" s="570"/>
      <c r="HB60" s="570"/>
      <c r="HC60" s="570"/>
      <c r="HD60" s="570"/>
      <c r="HE60" s="570"/>
      <c r="HF60" s="570"/>
      <c r="HG60" s="570"/>
      <c r="HH60" s="570"/>
      <c r="HI60" s="570"/>
      <c r="HJ60" s="570"/>
      <c r="HK60" s="570"/>
      <c r="HL60" s="570"/>
      <c r="HM60" s="570"/>
      <c r="HN60" s="570"/>
      <c r="HO60" s="570"/>
      <c r="HP60" s="570"/>
      <c r="HQ60" s="570"/>
      <c r="HR60" s="570"/>
      <c r="HS60" s="570"/>
      <c r="HT60" s="570"/>
      <c r="HU60" s="570"/>
      <c r="HV60" s="570"/>
      <c r="HW60" s="570"/>
      <c r="HX60" s="570"/>
      <c r="HY60" s="570"/>
      <c r="HZ60" s="570"/>
      <c r="IA60" s="570"/>
      <c r="IB60" s="570"/>
      <c r="IC60" s="570"/>
      <c r="ID60" s="570"/>
      <c r="IE60" s="570"/>
      <c r="IF60" s="570"/>
      <c r="IG60" s="570"/>
      <c r="IH60" s="570"/>
      <c r="II60" s="570"/>
      <c r="IJ60" s="570"/>
      <c r="IK60" s="570"/>
      <c r="IL60" s="570"/>
      <c r="IM60" s="570"/>
      <c r="IN60" s="570"/>
      <c r="IO60" s="570"/>
      <c r="IP60" s="570"/>
      <c r="IQ60" s="570"/>
      <c r="IR60" s="570"/>
      <c r="IS60" s="570"/>
    </row>
    <row r="61" spans="1:253" s="571" customFormat="1">
      <c r="A61" s="444" t="s">
        <v>37</v>
      </c>
      <c r="B61" s="438">
        <f>'Sources and Uses Budget'!$C60</f>
        <v>0</v>
      </c>
      <c r="C61" s="438">
        <f>'Sources and Uses Budget'!$C60</f>
        <v>0</v>
      </c>
      <c r="D61" s="442">
        <f t="shared" si="0"/>
        <v>0</v>
      </c>
      <c r="E61" s="440"/>
      <c r="F61" s="439"/>
      <c r="G61" s="575"/>
      <c r="H61" s="570"/>
      <c r="I61" s="570"/>
      <c r="J61" s="570"/>
      <c r="K61" s="570"/>
      <c r="L61" s="570"/>
      <c r="M61" s="570"/>
      <c r="N61" s="570"/>
      <c r="O61" s="570"/>
      <c r="P61" s="570"/>
      <c r="Q61" s="570"/>
      <c r="R61" s="570"/>
      <c r="S61" s="570"/>
      <c r="T61" s="570"/>
      <c r="U61" s="570"/>
      <c r="V61" s="570"/>
      <c r="W61" s="570"/>
      <c r="X61" s="570"/>
      <c r="Y61" s="570"/>
      <c r="Z61" s="570"/>
      <c r="AA61" s="570"/>
      <c r="AB61" s="570"/>
      <c r="AC61" s="570"/>
      <c r="AD61" s="570"/>
      <c r="AE61" s="570"/>
      <c r="AF61" s="570"/>
      <c r="AG61" s="570"/>
      <c r="AH61" s="570"/>
      <c r="AI61" s="570"/>
      <c r="AJ61" s="570"/>
      <c r="AK61" s="570"/>
      <c r="AL61" s="570"/>
      <c r="AM61" s="570"/>
      <c r="AN61" s="570"/>
      <c r="AO61" s="570"/>
      <c r="AP61" s="570"/>
      <c r="AQ61" s="570"/>
      <c r="AR61" s="570"/>
      <c r="AS61" s="570"/>
      <c r="AT61" s="570"/>
      <c r="AU61" s="570"/>
      <c r="AV61" s="570"/>
      <c r="AW61" s="570"/>
      <c r="AX61" s="570"/>
      <c r="AY61" s="570"/>
      <c r="AZ61" s="570"/>
      <c r="BA61" s="570"/>
      <c r="BB61" s="570"/>
      <c r="BC61" s="570"/>
      <c r="BD61" s="570"/>
      <c r="BE61" s="570"/>
      <c r="BF61" s="570"/>
      <c r="BG61" s="570"/>
      <c r="BH61" s="570"/>
      <c r="BI61" s="570"/>
      <c r="BJ61" s="570"/>
      <c r="BK61" s="570"/>
      <c r="BL61" s="570"/>
      <c r="BM61" s="570"/>
      <c r="BN61" s="570"/>
      <c r="BO61" s="570"/>
      <c r="BP61" s="570"/>
      <c r="BQ61" s="570"/>
      <c r="BR61" s="570"/>
      <c r="BS61" s="570"/>
      <c r="BT61" s="570"/>
      <c r="BU61" s="570"/>
      <c r="BV61" s="570"/>
      <c r="BW61" s="570"/>
      <c r="BX61" s="570"/>
      <c r="BY61" s="570"/>
      <c r="BZ61" s="570"/>
      <c r="CA61" s="570"/>
      <c r="CB61" s="570"/>
      <c r="CC61" s="570"/>
      <c r="CD61" s="570"/>
      <c r="CE61" s="570"/>
      <c r="CF61" s="570"/>
      <c r="CG61" s="570"/>
      <c r="CH61" s="570"/>
      <c r="CI61" s="570"/>
      <c r="CJ61" s="570"/>
      <c r="CK61" s="570"/>
      <c r="CL61" s="570"/>
      <c r="CM61" s="570"/>
      <c r="CN61" s="570"/>
      <c r="CO61" s="570"/>
      <c r="CP61" s="570"/>
      <c r="CQ61" s="570"/>
      <c r="CR61" s="570"/>
      <c r="CS61" s="570"/>
      <c r="CT61" s="570"/>
      <c r="CU61" s="570"/>
      <c r="CV61" s="570"/>
      <c r="CW61" s="570"/>
      <c r="CX61" s="570"/>
      <c r="CY61" s="570"/>
      <c r="CZ61" s="570"/>
      <c r="DA61" s="570"/>
      <c r="DB61" s="570"/>
      <c r="DC61" s="570"/>
      <c r="DD61" s="570"/>
      <c r="DE61" s="570"/>
      <c r="DF61" s="570"/>
      <c r="DG61" s="570"/>
      <c r="DH61" s="570"/>
      <c r="DI61" s="570"/>
      <c r="DJ61" s="570"/>
      <c r="DK61" s="570"/>
      <c r="DL61" s="570"/>
      <c r="DM61" s="570"/>
      <c r="DN61" s="570"/>
      <c r="DO61" s="570"/>
      <c r="DP61" s="570"/>
      <c r="DQ61" s="570"/>
      <c r="DR61" s="570"/>
      <c r="DS61" s="570"/>
      <c r="DT61" s="570"/>
      <c r="DU61" s="570"/>
      <c r="DV61" s="570"/>
      <c r="DW61" s="570"/>
      <c r="DX61" s="570"/>
      <c r="DY61" s="570"/>
      <c r="DZ61" s="570"/>
      <c r="EA61" s="570"/>
      <c r="EB61" s="570"/>
      <c r="EC61" s="570"/>
      <c r="ED61" s="570"/>
      <c r="EE61" s="570"/>
      <c r="EF61" s="570"/>
      <c r="EG61" s="570"/>
      <c r="EH61" s="570"/>
      <c r="EI61" s="570"/>
      <c r="EJ61" s="570"/>
      <c r="EK61" s="570"/>
      <c r="EL61" s="570"/>
      <c r="EM61" s="570"/>
      <c r="EN61" s="570"/>
      <c r="EO61" s="570"/>
      <c r="EP61" s="570"/>
      <c r="EQ61" s="570"/>
      <c r="ER61" s="570"/>
      <c r="ES61" s="570"/>
      <c r="ET61" s="570"/>
      <c r="EU61" s="570"/>
      <c r="EV61" s="570"/>
      <c r="EW61" s="570"/>
      <c r="EX61" s="570"/>
      <c r="EY61" s="570"/>
      <c r="EZ61" s="570"/>
      <c r="FA61" s="570"/>
      <c r="FB61" s="570"/>
      <c r="FC61" s="570"/>
      <c r="FD61" s="570"/>
      <c r="FE61" s="570"/>
      <c r="FF61" s="570"/>
      <c r="FG61" s="570"/>
      <c r="FH61" s="570"/>
      <c r="FI61" s="570"/>
      <c r="FJ61" s="570"/>
      <c r="FK61" s="570"/>
      <c r="FL61" s="570"/>
      <c r="FM61" s="570"/>
      <c r="FN61" s="570"/>
      <c r="FO61" s="570"/>
      <c r="FP61" s="570"/>
      <c r="FQ61" s="570"/>
      <c r="FR61" s="570"/>
      <c r="FS61" s="570"/>
      <c r="FT61" s="570"/>
      <c r="FU61" s="570"/>
      <c r="FV61" s="570"/>
      <c r="FW61" s="570"/>
      <c r="FX61" s="570"/>
      <c r="FY61" s="570"/>
      <c r="FZ61" s="570"/>
      <c r="GA61" s="570"/>
      <c r="GB61" s="570"/>
      <c r="GC61" s="570"/>
      <c r="GD61" s="570"/>
      <c r="GE61" s="570"/>
      <c r="GF61" s="570"/>
      <c r="GG61" s="570"/>
      <c r="GH61" s="570"/>
      <c r="GI61" s="570"/>
      <c r="GJ61" s="570"/>
      <c r="GK61" s="570"/>
      <c r="GL61" s="570"/>
      <c r="GM61" s="570"/>
      <c r="GN61" s="570"/>
      <c r="GO61" s="570"/>
      <c r="GP61" s="570"/>
      <c r="GQ61" s="570"/>
      <c r="GR61" s="570"/>
      <c r="GS61" s="570"/>
      <c r="GT61" s="570"/>
      <c r="GU61" s="570"/>
      <c r="GV61" s="570"/>
      <c r="GW61" s="570"/>
      <c r="GX61" s="570"/>
      <c r="GY61" s="570"/>
      <c r="GZ61" s="570"/>
      <c r="HA61" s="570"/>
      <c r="HB61" s="570"/>
      <c r="HC61" s="570"/>
      <c r="HD61" s="570"/>
      <c r="HE61" s="570"/>
      <c r="HF61" s="570"/>
      <c r="HG61" s="570"/>
      <c r="HH61" s="570"/>
      <c r="HI61" s="570"/>
      <c r="HJ61" s="570"/>
      <c r="HK61" s="570"/>
      <c r="HL61" s="570"/>
      <c r="HM61" s="570"/>
      <c r="HN61" s="570"/>
      <c r="HO61" s="570"/>
      <c r="HP61" s="570"/>
      <c r="HQ61" s="570"/>
      <c r="HR61" s="570"/>
      <c r="HS61" s="570"/>
      <c r="HT61" s="570"/>
      <c r="HU61" s="570"/>
      <c r="HV61" s="570"/>
      <c r="HW61" s="570"/>
      <c r="HX61" s="570"/>
      <c r="HY61" s="570"/>
      <c r="HZ61" s="570"/>
      <c r="IA61" s="570"/>
      <c r="IB61" s="570"/>
      <c r="IC61" s="570"/>
      <c r="ID61" s="570"/>
      <c r="IE61" s="570"/>
      <c r="IF61" s="570"/>
      <c r="IG61" s="570"/>
      <c r="IH61" s="570"/>
      <c r="II61" s="570"/>
      <c r="IJ61" s="570"/>
      <c r="IK61" s="570"/>
      <c r="IL61" s="570"/>
      <c r="IM61" s="570"/>
      <c r="IN61" s="570"/>
      <c r="IO61" s="570"/>
      <c r="IP61" s="570"/>
      <c r="IQ61" s="570"/>
      <c r="IR61" s="570"/>
      <c r="IS61" s="570"/>
    </row>
    <row r="62" spans="1:253" s="571" customFormat="1">
      <c r="A62" s="444" t="s">
        <v>37</v>
      </c>
      <c r="B62" s="438">
        <f>'Sources and Uses Budget'!$C61</f>
        <v>0</v>
      </c>
      <c r="C62" s="438">
        <f>'Sources and Uses Budget'!$C61</f>
        <v>0</v>
      </c>
      <c r="D62" s="442">
        <f t="shared" si="0"/>
        <v>0</v>
      </c>
      <c r="E62" s="440"/>
      <c r="F62" s="439"/>
      <c r="G62" s="575"/>
      <c r="H62" s="570"/>
      <c r="I62" s="570"/>
      <c r="J62" s="570"/>
      <c r="K62" s="570"/>
      <c r="L62" s="570"/>
      <c r="M62" s="570"/>
      <c r="N62" s="570"/>
      <c r="O62" s="570"/>
      <c r="P62" s="570"/>
      <c r="Q62" s="570"/>
      <c r="R62" s="570"/>
      <c r="S62" s="570"/>
      <c r="T62" s="570"/>
      <c r="U62" s="570"/>
      <c r="V62" s="570"/>
      <c r="W62" s="570"/>
      <c r="X62" s="570"/>
      <c r="Y62" s="570"/>
      <c r="Z62" s="570"/>
      <c r="AA62" s="570"/>
      <c r="AB62" s="570"/>
      <c r="AC62" s="570"/>
      <c r="AD62" s="570"/>
      <c r="AE62" s="570"/>
      <c r="AF62" s="570"/>
      <c r="AG62" s="570"/>
      <c r="AH62" s="570"/>
      <c r="AI62" s="570"/>
      <c r="AJ62" s="570"/>
      <c r="AK62" s="570"/>
      <c r="AL62" s="570"/>
      <c r="AM62" s="570"/>
      <c r="AN62" s="570"/>
      <c r="AO62" s="570"/>
      <c r="AP62" s="570"/>
      <c r="AQ62" s="570"/>
      <c r="AR62" s="570"/>
      <c r="AS62" s="570"/>
      <c r="AT62" s="570"/>
      <c r="AU62" s="570"/>
      <c r="AV62" s="570"/>
      <c r="AW62" s="570"/>
      <c r="AX62" s="570"/>
      <c r="AY62" s="570"/>
      <c r="AZ62" s="570"/>
      <c r="BA62" s="570"/>
      <c r="BB62" s="570"/>
      <c r="BC62" s="570"/>
      <c r="BD62" s="570"/>
      <c r="BE62" s="570"/>
      <c r="BF62" s="570"/>
      <c r="BG62" s="570"/>
      <c r="BH62" s="570"/>
      <c r="BI62" s="570"/>
      <c r="BJ62" s="570"/>
      <c r="BK62" s="570"/>
      <c r="BL62" s="570"/>
      <c r="BM62" s="570"/>
      <c r="BN62" s="570"/>
      <c r="BO62" s="570"/>
      <c r="BP62" s="570"/>
      <c r="BQ62" s="570"/>
      <c r="BR62" s="570"/>
      <c r="BS62" s="570"/>
      <c r="BT62" s="570"/>
      <c r="BU62" s="570"/>
      <c r="BV62" s="570"/>
      <c r="BW62" s="570"/>
      <c r="BX62" s="570"/>
      <c r="BY62" s="570"/>
      <c r="BZ62" s="570"/>
      <c r="CA62" s="570"/>
      <c r="CB62" s="570"/>
      <c r="CC62" s="570"/>
      <c r="CD62" s="570"/>
      <c r="CE62" s="570"/>
      <c r="CF62" s="570"/>
      <c r="CG62" s="570"/>
      <c r="CH62" s="570"/>
      <c r="CI62" s="570"/>
      <c r="CJ62" s="570"/>
      <c r="CK62" s="570"/>
      <c r="CL62" s="570"/>
      <c r="CM62" s="570"/>
      <c r="CN62" s="570"/>
      <c r="CO62" s="570"/>
      <c r="CP62" s="570"/>
      <c r="CQ62" s="570"/>
      <c r="CR62" s="570"/>
      <c r="CS62" s="570"/>
      <c r="CT62" s="570"/>
      <c r="CU62" s="570"/>
      <c r="CV62" s="570"/>
      <c r="CW62" s="570"/>
      <c r="CX62" s="570"/>
      <c r="CY62" s="570"/>
      <c r="CZ62" s="570"/>
      <c r="DA62" s="570"/>
      <c r="DB62" s="570"/>
      <c r="DC62" s="570"/>
      <c r="DD62" s="570"/>
      <c r="DE62" s="570"/>
      <c r="DF62" s="570"/>
      <c r="DG62" s="570"/>
      <c r="DH62" s="570"/>
      <c r="DI62" s="570"/>
      <c r="DJ62" s="570"/>
      <c r="DK62" s="570"/>
      <c r="DL62" s="570"/>
      <c r="DM62" s="570"/>
      <c r="DN62" s="570"/>
      <c r="DO62" s="570"/>
      <c r="DP62" s="570"/>
      <c r="DQ62" s="570"/>
      <c r="DR62" s="570"/>
      <c r="DS62" s="570"/>
      <c r="DT62" s="570"/>
      <c r="DU62" s="570"/>
      <c r="DV62" s="570"/>
      <c r="DW62" s="570"/>
      <c r="DX62" s="570"/>
      <c r="DY62" s="570"/>
      <c r="DZ62" s="570"/>
      <c r="EA62" s="570"/>
      <c r="EB62" s="570"/>
      <c r="EC62" s="570"/>
      <c r="ED62" s="570"/>
      <c r="EE62" s="570"/>
      <c r="EF62" s="570"/>
      <c r="EG62" s="570"/>
      <c r="EH62" s="570"/>
      <c r="EI62" s="570"/>
      <c r="EJ62" s="570"/>
      <c r="EK62" s="570"/>
      <c r="EL62" s="570"/>
      <c r="EM62" s="570"/>
      <c r="EN62" s="570"/>
      <c r="EO62" s="570"/>
      <c r="EP62" s="570"/>
      <c r="EQ62" s="570"/>
      <c r="ER62" s="570"/>
      <c r="ES62" s="570"/>
      <c r="ET62" s="570"/>
      <c r="EU62" s="570"/>
      <c r="EV62" s="570"/>
      <c r="EW62" s="570"/>
      <c r="EX62" s="570"/>
      <c r="EY62" s="570"/>
      <c r="EZ62" s="570"/>
      <c r="FA62" s="570"/>
      <c r="FB62" s="570"/>
      <c r="FC62" s="570"/>
      <c r="FD62" s="570"/>
      <c r="FE62" s="570"/>
      <c r="FF62" s="570"/>
      <c r="FG62" s="570"/>
      <c r="FH62" s="570"/>
      <c r="FI62" s="570"/>
      <c r="FJ62" s="570"/>
      <c r="FK62" s="570"/>
      <c r="FL62" s="570"/>
      <c r="FM62" s="570"/>
      <c r="FN62" s="570"/>
      <c r="FO62" s="570"/>
      <c r="FP62" s="570"/>
      <c r="FQ62" s="570"/>
      <c r="FR62" s="570"/>
      <c r="FS62" s="570"/>
      <c r="FT62" s="570"/>
      <c r="FU62" s="570"/>
      <c r="FV62" s="570"/>
      <c r="FW62" s="570"/>
      <c r="FX62" s="570"/>
      <c r="FY62" s="570"/>
      <c r="FZ62" s="570"/>
      <c r="GA62" s="570"/>
      <c r="GB62" s="570"/>
      <c r="GC62" s="570"/>
      <c r="GD62" s="570"/>
      <c r="GE62" s="570"/>
      <c r="GF62" s="570"/>
      <c r="GG62" s="570"/>
      <c r="GH62" s="570"/>
      <c r="GI62" s="570"/>
      <c r="GJ62" s="570"/>
      <c r="GK62" s="570"/>
      <c r="GL62" s="570"/>
      <c r="GM62" s="570"/>
      <c r="GN62" s="570"/>
      <c r="GO62" s="570"/>
      <c r="GP62" s="570"/>
      <c r="GQ62" s="570"/>
      <c r="GR62" s="570"/>
      <c r="GS62" s="570"/>
      <c r="GT62" s="570"/>
      <c r="GU62" s="570"/>
      <c r="GV62" s="570"/>
      <c r="GW62" s="570"/>
      <c r="GX62" s="570"/>
      <c r="GY62" s="570"/>
      <c r="GZ62" s="570"/>
      <c r="HA62" s="570"/>
      <c r="HB62" s="570"/>
      <c r="HC62" s="570"/>
      <c r="HD62" s="570"/>
      <c r="HE62" s="570"/>
      <c r="HF62" s="570"/>
      <c r="HG62" s="570"/>
      <c r="HH62" s="570"/>
      <c r="HI62" s="570"/>
      <c r="HJ62" s="570"/>
      <c r="HK62" s="570"/>
      <c r="HL62" s="570"/>
      <c r="HM62" s="570"/>
      <c r="HN62" s="570"/>
      <c r="HO62" s="570"/>
      <c r="HP62" s="570"/>
      <c r="HQ62" s="570"/>
      <c r="HR62" s="570"/>
      <c r="HS62" s="570"/>
      <c r="HT62" s="570"/>
      <c r="HU62" s="570"/>
      <c r="HV62" s="570"/>
      <c r="HW62" s="570"/>
      <c r="HX62" s="570"/>
      <c r="HY62" s="570"/>
      <c r="HZ62" s="570"/>
      <c r="IA62" s="570"/>
      <c r="IB62" s="570"/>
      <c r="IC62" s="570"/>
      <c r="ID62" s="570"/>
      <c r="IE62" s="570"/>
      <c r="IF62" s="570"/>
      <c r="IG62" s="570"/>
      <c r="IH62" s="570"/>
      <c r="II62" s="570"/>
      <c r="IJ62" s="570"/>
      <c r="IK62" s="570"/>
      <c r="IL62" s="570"/>
      <c r="IM62" s="570"/>
      <c r="IN62" s="570"/>
      <c r="IO62" s="570"/>
      <c r="IP62" s="570"/>
      <c r="IQ62" s="570"/>
      <c r="IR62" s="570"/>
      <c r="IS62" s="570"/>
    </row>
    <row r="63" spans="1:253" s="571" customFormat="1" ht="13.7" customHeight="1">
      <c r="A63" s="443" t="s">
        <v>320</v>
      </c>
      <c r="B63" s="442">
        <f>SUM(B56:B62)</f>
        <v>25000</v>
      </c>
      <c r="C63" s="442">
        <f>SUM(C56:C62)</f>
        <v>25000</v>
      </c>
      <c r="D63" s="442">
        <f t="shared" si="0"/>
        <v>0</v>
      </c>
      <c r="E63" s="440"/>
      <c r="F63" s="439"/>
      <c r="G63" s="575"/>
      <c r="H63" s="570"/>
      <c r="I63" s="570"/>
      <c r="J63" s="570"/>
      <c r="K63" s="570"/>
      <c r="L63" s="570"/>
      <c r="M63" s="570"/>
      <c r="N63" s="570"/>
      <c r="O63" s="570"/>
      <c r="P63" s="570"/>
      <c r="Q63" s="570"/>
      <c r="R63" s="570"/>
      <c r="S63" s="570"/>
      <c r="T63" s="570"/>
      <c r="U63" s="570"/>
      <c r="V63" s="570"/>
      <c r="W63" s="570"/>
      <c r="X63" s="570"/>
      <c r="Y63" s="570"/>
      <c r="Z63" s="570"/>
      <c r="AA63" s="570"/>
      <c r="AB63" s="570"/>
      <c r="AC63" s="570"/>
      <c r="AD63" s="570"/>
      <c r="AE63" s="570"/>
      <c r="AF63" s="570"/>
      <c r="AG63" s="570"/>
      <c r="AH63" s="570"/>
      <c r="AI63" s="570"/>
      <c r="AJ63" s="570"/>
      <c r="AK63" s="570"/>
      <c r="AL63" s="570"/>
      <c r="AM63" s="570"/>
      <c r="AN63" s="570"/>
      <c r="AO63" s="570"/>
      <c r="AP63" s="570"/>
      <c r="AQ63" s="570"/>
      <c r="AR63" s="570"/>
      <c r="AS63" s="570"/>
      <c r="AT63" s="570"/>
      <c r="AU63" s="570"/>
      <c r="AV63" s="570"/>
      <c r="AW63" s="570"/>
      <c r="AX63" s="570"/>
      <c r="AY63" s="570"/>
      <c r="AZ63" s="570"/>
      <c r="BA63" s="570"/>
      <c r="BB63" s="570"/>
      <c r="BC63" s="570"/>
      <c r="BD63" s="570"/>
      <c r="BE63" s="570"/>
      <c r="BF63" s="570"/>
      <c r="BG63" s="570"/>
      <c r="BH63" s="570"/>
      <c r="BI63" s="570"/>
      <c r="BJ63" s="570"/>
      <c r="BK63" s="570"/>
      <c r="BL63" s="570"/>
      <c r="BM63" s="570"/>
      <c r="BN63" s="570"/>
      <c r="BO63" s="570"/>
      <c r="BP63" s="570"/>
      <c r="BQ63" s="570"/>
      <c r="BR63" s="570"/>
      <c r="BS63" s="570"/>
      <c r="BT63" s="570"/>
      <c r="BU63" s="570"/>
      <c r="BV63" s="570"/>
      <c r="BW63" s="570"/>
      <c r="BX63" s="570"/>
      <c r="BY63" s="570"/>
      <c r="BZ63" s="570"/>
      <c r="CA63" s="570"/>
      <c r="CB63" s="570"/>
      <c r="CC63" s="570"/>
      <c r="CD63" s="570"/>
      <c r="CE63" s="570"/>
      <c r="CF63" s="570"/>
      <c r="CG63" s="570"/>
      <c r="CH63" s="570"/>
      <c r="CI63" s="570"/>
      <c r="CJ63" s="570"/>
      <c r="CK63" s="570"/>
      <c r="CL63" s="570"/>
      <c r="CM63" s="570"/>
      <c r="CN63" s="570"/>
      <c r="CO63" s="570"/>
      <c r="CP63" s="570"/>
      <c r="CQ63" s="570"/>
      <c r="CR63" s="570"/>
      <c r="CS63" s="570"/>
      <c r="CT63" s="570"/>
      <c r="CU63" s="570"/>
      <c r="CV63" s="570"/>
      <c r="CW63" s="570"/>
      <c r="CX63" s="570"/>
      <c r="CY63" s="570"/>
      <c r="CZ63" s="570"/>
      <c r="DA63" s="570"/>
      <c r="DB63" s="570"/>
      <c r="DC63" s="570"/>
      <c r="DD63" s="570"/>
      <c r="DE63" s="570"/>
      <c r="DF63" s="570"/>
      <c r="DG63" s="570"/>
      <c r="DH63" s="570"/>
      <c r="DI63" s="570"/>
      <c r="DJ63" s="570"/>
      <c r="DK63" s="570"/>
      <c r="DL63" s="570"/>
      <c r="DM63" s="570"/>
      <c r="DN63" s="570"/>
      <c r="DO63" s="570"/>
      <c r="DP63" s="570"/>
      <c r="DQ63" s="570"/>
      <c r="DR63" s="570"/>
      <c r="DS63" s="570"/>
      <c r="DT63" s="570"/>
      <c r="DU63" s="570"/>
      <c r="DV63" s="570"/>
      <c r="DW63" s="570"/>
      <c r="DX63" s="570"/>
      <c r="DY63" s="570"/>
      <c r="DZ63" s="570"/>
      <c r="EA63" s="570"/>
      <c r="EB63" s="570"/>
      <c r="EC63" s="570"/>
      <c r="ED63" s="570"/>
      <c r="EE63" s="570"/>
      <c r="EF63" s="570"/>
      <c r="EG63" s="570"/>
      <c r="EH63" s="570"/>
      <c r="EI63" s="570"/>
      <c r="EJ63" s="570"/>
      <c r="EK63" s="570"/>
      <c r="EL63" s="570"/>
      <c r="EM63" s="570"/>
      <c r="EN63" s="570"/>
      <c r="EO63" s="570"/>
      <c r="EP63" s="570"/>
      <c r="EQ63" s="570"/>
      <c r="ER63" s="570"/>
      <c r="ES63" s="570"/>
      <c r="ET63" s="570"/>
      <c r="EU63" s="570"/>
      <c r="EV63" s="570"/>
      <c r="EW63" s="570"/>
      <c r="EX63" s="570"/>
      <c r="EY63" s="570"/>
      <c r="EZ63" s="570"/>
      <c r="FA63" s="570"/>
      <c r="FB63" s="570"/>
      <c r="FC63" s="570"/>
      <c r="FD63" s="570"/>
      <c r="FE63" s="570"/>
      <c r="FF63" s="570"/>
      <c r="FG63" s="570"/>
      <c r="FH63" s="570"/>
      <c r="FI63" s="570"/>
      <c r="FJ63" s="570"/>
      <c r="FK63" s="570"/>
      <c r="FL63" s="570"/>
      <c r="FM63" s="570"/>
      <c r="FN63" s="570"/>
      <c r="FO63" s="570"/>
      <c r="FP63" s="570"/>
      <c r="FQ63" s="570"/>
      <c r="FR63" s="570"/>
      <c r="FS63" s="570"/>
      <c r="FT63" s="570"/>
      <c r="FU63" s="570"/>
      <c r="FV63" s="570"/>
      <c r="FW63" s="570"/>
      <c r="FX63" s="570"/>
      <c r="FY63" s="570"/>
      <c r="FZ63" s="570"/>
      <c r="GA63" s="570"/>
      <c r="GB63" s="570"/>
      <c r="GC63" s="570"/>
      <c r="GD63" s="570"/>
      <c r="GE63" s="570"/>
      <c r="GF63" s="570"/>
      <c r="GG63" s="570"/>
      <c r="GH63" s="570"/>
      <c r="GI63" s="570"/>
      <c r="GJ63" s="570"/>
      <c r="GK63" s="570"/>
      <c r="GL63" s="570"/>
      <c r="GM63" s="570"/>
      <c r="GN63" s="570"/>
      <c r="GO63" s="570"/>
      <c r="GP63" s="570"/>
      <c r="GQ63" s="570"/>
      <c r="GR63" s="570"/>
      <c r="GS63" s="570"/>
      <c r="GT63" s="570"/>
      <c r="GU63" s="570"/>
      <c r="GV63" s="570"/>
      <c r="GW63" s="570"/>
      <c r="GX63" s="570"/>
      <c r="GY63" s="570"/>
      <c r="GZ63" s="570"/>
      <c r="HA63" s="570"/>
      <c r="HB63" s="570"/>
      <c r="HC63" s="570"/>
      <c r="HD63" s="570"/>
      <c r="HE63" s="570"/>
      <c r="HF63" s="570"/>
      <c r="HG63" s="570"/>
      <c r="HH63" s="570"/>
      <c r="HI63" s="570"/>
      <c r="HJ63" s="570"/>
      <c r="HK63" s="570"/>
      <c r="HL63" s="570"/>
      <c r="HM63" s="570"/>
      <c r="HN63" s="570"/>
      <c r="HO63" s="570"/>
      <c r="HP63" s="570"/>
      <c r="HQ63" s="570"/>
      <c r="HR63" s="570"/>
      <c r="HS63" s="570"/>
      <c r="HT63" s="570"/>
      <c r="HU63" s="570"/>
      <c r="HV63" s="570"/>
      <c r="HW63" s="570"/>
      <c r="HX63" s="570"/>
      <c r="HY63" s="570"/>
      <c r="HZ63" s="570"/>
      <c r="IA63" s="570"/>
      <c r="IB63" s="570"/>
      <c r="IC63" s="570"/>
      <c r="ID63" s="570"/>
      <c r="IE63" s="570"/>
      <c r="IF63" s="570"/>
      <c r="IG63" s="570"/>
      <c r="IH63" s="570"/>
      <c r="II63" s="570"/>
      <c r="IJ63" s="570"/>
      <c r="IK63" s="570"/>
      <c r="IL63" s="570"/>
      <c r="IM63" s="570"/>
      <c r="IN63" s="570"/>
      <c r="IO63" s="570"/>
      <c r="IP63" s="570"/>
      <c r="IQ63" s="570"/>
      <c r="IR63" s="570"/>
      <c r="IS63" s="570"/>
    </row>
    <row r="64" spans="1:253" s="571" customFormat="1">
      <c r="A64" s="446" t="s">
        <v>321</v>
      </c>
      <c r="B64" s="442">
        <f>SUM(B9+B12+B14+B15+B17+B26+B27+B37+B41+B42+B54+B63)</f>
        <v>30098530</v>
      </c>
      <c r="C64" s="442">
        <f>SUM(C9+C12+C14+C15+C17+C26+C27+C37+C41+C42+C54+C63)</f>
        <v>30098530</v>
      </c>
      <c r="D64" s="442">
        <f t="shared" si="0"/>
        <v>0</v>
      </c>
      <c r="E64" s="440"/>
      <c r="F64" s="439"/>
      <c r="G64" s="575"/>
      <c r="H64" s="570"/>
      <c r="I64" s="570"/>
      <c r="J64" s="570"/>
      <c r="K64" s="570"/>
      <c r="L64" s="570"/>
      <c r="M64" s="570"/>
      <c r="N64" s="570"/>
      <c r="O64" s="570"/>
      <c r="P64" s="570"/>
      <c r="Q64" s="570"/>
      <c r="R64" s="570"/>
      <c r="S64" s="570"/>
      <c r="T64" s="570"/>
      <c r="U64" s="570"/>
      <c r="V64" s="570"/>
      <c r="W64" s="570"/>
      <c r="X64" s="570"/>
      <c r="Y64" s="570"/>
      <c r="Z64" s="570"/>
      <c r="AA64" s="570"/>
      <c r="AB64" s="570"/>
      <c r="AC64" s="570"/>
      <c r="AD64" s="570"/>
      <c r="AE64" s="570"/>
      <c r="AF64" s="570"/>
      <c r="AG64" s="570"/>
      <c r="AH64" s="570"/>
      <c r="AI64" s="570"/>
      <c r="AJ64" s="570"/>
      <c r="AK64" s="570"/>
      <c r="AL64" s="570"/>
      <c r="AM64" s="570"/>
      <c r="AN64" s="570"/>
      <c r="AO64" s="570"/>
      <c r="AP64" s="570"/>
      <c r="AQ64" s="570"/>
      <c r="AR64" s="570"/>
      <c r="AS64" s="570"/>
      <c r="AT64" s="570"/>
      <c r="AU64" s="570"/>
      <c r="AV64" s="570"/>
      <c r="AW64" s="570"/>
      <c r="AX64" s="570"/>
      <c r="AY64" s="570"/>
      <c r="AZ64" s="570"/>
      <c r="BA64" s="570"/>
      <c r="BB64" s="570"/>
      <c r="BC64" s="570"/>
      <c r="BD64" s="570"/>
      <c r="BE64" s="570"/>
      <c r="BF64" s="570"/>
      <c r="BG64" s="570"/>
      <c r="BH64" s="570"/>
      <c r="BI64" s="570"/>
      <c r="BJ64" s="570"/>
      <c r="BK64" s="570"/>
      <c r="BL64" s="570"/>
      <c r="BM64" s="570"/>
      <c r="BN64" s="570"/>
      <c r="BO64" s="570"/>
      <c r="BP64" s="570"/>
      <c r="BQ64" s="570"/>
      <c r="BR64" s="570"/>
      <c r="BS64" s="570"/>
      <c r="BT64" s="570"/>
      <c r="BU64" s="570"/>
      <c r="BV64" s="570"/>
      <c r="BW64" s="570"/>
      <c r="BX64" s="570"/>
      <c r="BY64" s="570"/>
      <c r="BZ64" s="570"/>
      <c r="CA64" s="570"/>
      <c r="CB64" s="570"/>
      <c r="CC64" s="570"/>
      <c r="CD64" s="570"/>
      <c r="CE64" s="570"/>
      <c r="CF64" s="570"/>
      <c r="CG64" s="570"/>
      <c r="CH64" s="570"/>
      <c r="CI64" s="570"/>
      <c r="CJ64" s="570"/>
      <c r="CK64" s="570"/>
      <c r="CL64" s="570"/>
      <c r="CM64" s="570"/>
      <c r="CN64" s="570"/>
      <c r="CO64" s="570"/>
      <c r="CP64" s="570"/>
      <c r="CQ64" s="570"/>
      <c r="CR64" s="570"/>
      <c r="CS64" s="570"/>
      <c r="CT64" s="570"/>
      <c r="CU64" s="570"/>
      <c r="CV64" s="570"/>
      <c r="CW64" s="570"/>
      <c r="CX64" s="570"/>
      <c r="CY64" s="570"/>
      <c r="CZ64" s="570"/>
      <c r="DA64" s="570"/>
      <c r="DB64" s="570"/>
      <c r="DC64" s="570"/>
      <c r="DD64" s="570"/>
      <c r="DE64" s="570"/>
      <c r="DF64" s="570"/>
      <c r="DG64" s="570"/>
      <c r="DH64" s="570"/>
      <c r="DI64" s="570"/>
      <c r="DJ64" s="570"/>
      <c r="DK64" s="570"/>
      <c r="DL64" s="570"/>
      <c r="DM64" s="570"/>
      <c r="DN64" s="570"/>
      <c r="DO64" s="570"/>
      <c r="DP64" s="570"/>
      <c r="DQ64" s="570"/>
      <c r="DR64" s="570"/>
      <c r="DS64" s="570"/>
      <c r="DT64" s="570"/>
      <c r="DU64" s="570"/>
      <c r="DV64" s="570"/>
      <c r="DW64" s="570"/>
      <c r="DX64" s="570"/>
      <c r="DY64" s="570"/>
      <c r="DZ64" s="570"/>
      <c r="EA64" s="570"/>
      <c r="EB64" s="570"/>
      <c r="EC64" s="570"/>
      <c r="ED64" s="570"/>
      <c r="EE64" s="570"/>
      <c r="EF64" s="570"/>
      <c r="EG64" s="570"/>
      <c r="EH64" s="570"/>
      <c r="EI64" s="570"/>
      <c r="EJ64" s="570"/>
      <c r="EK64" s="570"/>
      <c r="EL64" s="570"/>
      <c r="EM64" s="570"/>
      <c r="EN64" s="570"/>
      <c r="EO64" s="570"/>
      <c r="EP64" s="570"/>
      <c r="EQ64" s="570"/>
      <c r="ER64" s="570"/>
      <c r="ES64" s="570"/>
      <c r="ET64" s="570"/>
      <c r="EU64" s="570"/>
      <c r="EV64" s="570"/>
      <c r="EW64" s="570"/>
      <c r="EX64" s="570"/>
      <c r="EY64" s="570"/>
      <c r="EZ64" s="570"/>
      <c r="FA64" s="570"/>
      <c r="FB64" s="570"/>
      <c r="FC64" s="570"/>
      <c r="FD64" s="570"/>
      <c r="FE64" s="570"/>
      <c r="FF64" s="570"/>
      <c r="FG64" s="570"/>
      <c r="FH64" s="570"/>
      <c r="FI64" s="570"/>
      <c r="FJ64" s="570"/>
      <c r="FK64" s="570"/>
      <c r="FL64" s="570"/>
      <c r="FM64" s="570"/>
      <c r="FN64" s="570"/>
      <c r="FO64" s="570"/>
      <c r="FP64" s="570"/>
      <c r="FQ64" s="570"/>
      <c r="FR64" s="570"/>
      <c r="FS64" s="570"/>
      <c r="FT64" s="570"/>
      <c r="FU64" s="570"/>
      <c r="FV64" s="570"/>
      <c r="FW64" s="570"/>
      <c r="FX64" s="570"/>
      <c r="FY64" s="570"/>
      <c r="FZ64" s="570"/>
      <c r="GA64" s="570"/>
      <c r="GB64" s="570"/>
      <c r="GC64" s="570"/>
      <c r="GD64" s="570"/>
      <c r="GE64" s="570"/>
      <c r="GF64" s="570"/>
      <c r="GG64" s="570"/>
      <c r="GH64" s="570"/>
      <c r="GI64" s="570"/>
      <c r="GJ64" s="570"/>
      <c r="GK64" s="570"/>
      <c r="GL64" s="570"/>
      <c r="GM64" s="570"/>
      <c r="GN64" s="570"/>
      <c r="GO64" s="570"/>
      <c r="GP64" s="570"/>
      <c r="GQ64" s="570"/>
      <c r="GR64" s="570"/>
      <c r="GS64" s="570"/>
      <c r="GT64" s="570"/>
      <c r="GU64" s="570"/>
      <c r="GV64" s="570"/>
      <c r="GW64" s="570"/>
      <c r="GX64" s="570"/>
      <c r="GY64" s="570"/>
      <c r="GZ64" s="570"/>
      <c r="HA64" s="570"/>
      <c r="HB64" s="570"/>
      <c r="HC64" s="570"/>
      <c r="HD64" s="570"/>
      <c r="HE64" s="570"/>
      <c r="HF64" s="570"/>
      <c r="HG64" s="570"/>
      <c r="HH64" s="570"/>
      <c r="HI64" s="570"/>
      <c r="HJ64" s="570"/>
      <c r="HK64" s="570"/>
      <c r="HL64" s="570"/>
      <c r="HM64" s="570"/>
      <c r="HN64" s="570"/>
      <c r="HO64" s="570"/>
      <c r="HP64" s="570"/>
      <c r="HQ64" s="570"/>
      <c r="HR64" s="570"/>
      <c r="HS64" s="570"/>
      <c r="HT64" s="570"/>
      <c r="HU64" s="570"/>
      <c r="HV64" s="570"/>
      <c r="HW64" s="570"/>
      <c r="HX64" s="570"/>
      <c r="HY64" s="570"/>
      <c r="HZ64" s="570"/>
      <c r="IA64" s="570"/>
      <c r="IB64" s="570"/>
      <c r="IC64" s="570"/>
      <c r="ID64" s="570"/>
      <c r="IE64" s="570"/>
      <c r="IF64" s="570"/>
      <c r="IG64" s="570"/>
      <c r="IH64" s="570"/>
      <c r="II64" s="570"/>
      <c r="IJ64" s="570"/>
      <c r="IK64" s="570"/>
      <c r="IL64" s="570"/>
      <c r="IM64" s="570"/>
      <c r="IN64" s="570"/>
      <c r="IO64" s="570"/>
      <c r="IP64" s="570"/>
      <c r="IQ64" s="570"/>
      <c r="IR64" s="570"/>
      <c r="IS64" s="570"/>
    </row>
    <row r="65" spans="1:253" s="571" customFormat="1">
      <c r="A65" s="436" t="s">
        <v>178</v>
      </c>
      <c r="B65" s="436"/>
      <c r="C65" s="436"/>
      <c r="D65" s="436"/>
      <c r="E65" s="456"/>
      <c r="F65" s="436"/>
      <c r="G65" s="575"/>
      <c r="H65" s="570"/>
      <c r="I65" s="570"/>
      <c r="J65" s="570"/>
      <c r="K65" s="570"/>
      <c r="L65" s="570"/>
      <c r="M65" s="570"/>
      <c r="N65" s="570"/>
      <c r="O65" s="570"/>
      <c r="P65" s="570"/>
      <c r="Q65" s="570"/>
      <c r="R65" s="570"/>
      <c r="S65" s="570"/>
      <c r="T65" s="570"/>
      <c r="U65" s="570"/>
      <c r="V65" s="570"/>
      <c r="W65" s="570"/>
      <c r="X65" s="570"/>
      <c r="Y65" s="570"/>
      <c r="Z65" s="570"/>
      <c r="AA65" s="570"/>
      <c r="AB65" s="570"/>
      <c r="AC65" s="570"/>
      <c r="AD65" s="570"/>
      <c r="AE65" s="570"/>
      <c r="AF65" s="570"/>
      <c r="AG65" s="570"/>
      <c r="AH65" s="570"/>
      <c r="AI65" s="570"/>
      <c r="AJ65" s="570"/>
      <c r="AK65" s="570"/>
      <c r="AL65" s="570"/>
      <c r="AM65" s="570"/>
      <c r="AN65" s="570"/>
      <c r="AO65" s="570"/>
      <c r="AP65" s="570"/>
      <c r="AQ65" s="570"/>
      <c r="AR65" s="570"/>
      <c r="AS65" s="570"/>
      <c r="AT65" s="570"/>
      <c r="AU65" s="570"/>
      <c r="AV65" s="570"/>
      <c r="AW65" s="570"/>
      <c r="AX65" s="570"/>
      <c r="AY65" s="570"/>
      <c r="AZ65" s="570"/>
      <c r="BA65" s="570"/>
      <c r="BB65" s="570"/>
      <c r="BC65" s="570"/>
      <c r="BD65" s="570"/>
      <c r="BE65" s="570"/>
      <c r="BF65" s="570"/>
      <c r="BG65" s="570"/>
      <c r="BH65" s="570"/>
      <c r="BI65" s="570"/>
      <c r="BJ65" s="570"/>
      <c r="BK65" s="570"/>
      <c r="BL65" s="570"/>
      <c r="BM65" s="570"/>
      <c r="BN65" s="570"/>
      <c r="BO65" s="570"/>
      <c r="BP65" s="570"/>
      <c r="BQ65" s="570"/>
      <c r="BR65" s="570"/>
      <c r="BS65" s="570"/>
      <c r="BT65" s="570"/>
      <c r="BU65" s="570"/>
      <c r="BV65" s="570"/>
      <c r="BW65" s="570"/>
      <c r="BX65" s="570"/>
      <c r="BY65" s="570"/>
      <c r="BZ65" s="570"/>
      <c r="CA65" s="570"/>
      <c r="CB65" s="570"/>
      <c r="CC65" s="570"/>
      <c r="CD65" s="570"/>
      <c r="CE65" s="570"/>
      <c r="CF65" s="570"/>
      <c r="CG65" s="570"/>
      <c r="CH65" s="570"/>
      <c r="CI65" s="570"/>
      <c r="CJ65" s="570"/>
      <c r="CK65" s="570"/>
      <c r="CL65" s="570"/>
      <c r="CM65" s="570"/>
      <c r="CN65" s="570"/>
      <c r="CO65" s="570"/>
      <c r="CP65" s="570"/>
      <c r="CQ65" s="570"/>
      <c r="CR65" s="570"/>
      <c r="CS65" s="570"/>
      <c r="CT65" s="570"/>
      <c r="CU65" s="570"/>
      <c r="CV65" s="570"/>
      <c r="CW65" s="570"/>
      <c r="CX65" s="570"/>
      <c r="CY65" s="570"/>
      <c r="CZ65" s="570"/>
      <c r="DA65" s="570"/>
      <c r="DB65" s="570"/>
      <c r="DC65" s="570"/>
      <c r="DD65" s="570"/>
      <c r="DE65" s="570"/>
      <c r="DF65" s="570"/>
      <c r="DG65" s="570"/>
      <c r="DH65" s="570"/>
      <c r="DI65" s="570"/>
      <c r="DJ65" s="570"/>
      <c r="DK65" s="570"/>
      <c r="DL65" s="570"/>
      <c r="DM65" s="570"/>
      <c r="DN65" s="570"/>
      <c r="DO65" s="570"/>
      <c r="DP65" s="570"/>
      <c r="DQ65" s="570"/>
      <c r="DR65" s="570"/>
      <c r="DS65" s="570"/>
      <c r="DT65" s="570"/>
      <c r="DU65" s="570"/>
      <c r="DV65" s="570"/>
      <c r="DW65" s="570"/>
      <c r="DX65" s="570"/>
      <c r="DY65" s="570"/>
      <c r="DZ65" s="570"/>
      <c r="EA65" s="570"/>
      <c r="EB65" s="570"/>
      <c r="EC65" s="570"/>
      <c r="ED65" s="570"/>
      <c r="EE65" s="570"/>
      <c r="EF65" s="570"/>
      <c r="EG65" s="570"/>
      <c r="EH65" s="570"/>
      <c r="EI65" s="570"/>
      <c r="EJ65" s="570"/>
      <c r="EK65" s="570"/>
      <c r="EL65" s="570"/>
      <c r="EM65" s="570"/>
      <c r="EN65" s="570"/>
      <c r="EO65" s="570"/>
      <c r="EP65" s="570"/>
      <c r="EQ65" s="570"/>
      <c r="ER65" s="570"/>
      <c r="ES65" s="570"/>
      <c r="ET65" s="570"/>
      <c r="EU65" s="570"/>
      <c r="EV65" s="570"/>
      <c r="EW65" s="570"/>
      <c r="EX65" s="570"/>
      <c r="EY65" s="570"/>
      <c r="EZ65" s="570"/>
      <c r="FA65" s="570"/>
      <c r="FB65" s="570"/>
      <c r="FC65" s="570"/>
      <c r="FD65" s="570"/>
      <c r="FE65" s="570"/>
      <c r="FF65" s="570"/>
      <c r="FG65" s="570"/>
      <c r="FH65" s="570"/>
      <c r="FI65" s="570"/>
      <c r="FJ65" s="570"/>
      <c r="FK65" s="570"/>
      <c r="FL65" s="570"/>
      <c r="FM65" s="570"/>
      <c r="FN65" s="570"/>
      <c r="FO65" s="570"/>
      <c r="FP65" s="570"/>
      <c r="FQ65" s="570"/>
      <c r="FR65" s="570"/>
      <c r="FS65" s="570"/>
      <c r="FT65" s="570"/>
      <c r="FU65" s="570"/>
      <c r="FV65" s="570"/>
      <c r="FW65" s="570"/>
      <c r="FX65" s="570"/>
      <c r="FY65" s="570"/>
      <c r="FZ65" s="570"/>
      <c r="GA65" s="570"/>
      <c r="GB65" s="570"/>
      <c r="GC65" s="570"/>
      <c r="GD65" s="570"/>
      <c r="GE65" s="570"/>
      <c r="GF65" s="570"/>
      <c r="GG65" s="570"/>
      <c r="GH65" s="570"/>
      <c r="GI65" s="570"/>
      <c r="GJ65" s="570"/>
      <c r="GK65" s="570"/>
      <c r="GL65" s="570"/>
      <c r="GM65" s="570"/>
      <c r="GN65" s="570"/>
      <c r="GO65" s="570"/>
      <c r="GP65" s="570"/>
      <c r="GQ65" s="570"/>
      <c r="GR65" s="570"/>
      <c r="GS65" s="570"/>
      <c r="GT65" s="570"/>
      <c r="GU65" s="570"/>
      <c r="GV65" s="570"/>
      <c r="GW65" s="570"/>
      <c r="GX65" s="570"/>
      <c r="GY65" s="570"/>
      <c r="GZ65" s="570"/>
      <c r="HA65" s="570"/>
      <c r="HB65" s="570"/>
      <c r="HC65" s="570"/>
      <c r="HD65" s="570"/>
      <c r="HE65" s="570"/>
      <c r="HF65" s="570"/>
      <c r="HG65" s="570"/>
      <c r="HH65" s="570"/>
      <c r="HI65" s="570"/>
      <c r="HJ65" s="570"/>
      <c r="HK65" s="570"/>
      <c r="HL65" s="570"/>
      <c r="HM65" s="570"/>
      <c r="HN65" s="570"/>
      <c r="HO65" s="570"/>
      <c r="HP65" s="570"/>
      <c r="HQ65" s="570"/>
      <c r="HR65" s="570"/>
      <c r="HS65" s="570"/>
      <c r="HT65" s="570"/>
      <c r="HU65" s="570"/>
      <c r="HV65" s="570"/>
      <c r="HW65" s="570"/>
      <c r="HX65" s="570"/>
      <c r="HY65" s="570"/>
      <c r="HZ65" s="570"/>
      <c r="IA65" s="570"/>
      <c r="IB65" s="570"/>
      <c r="IC65" s="570"/>
      <c r="ID65" s="570"/>
      <c r="IE65" s="570"/>
      <c r="IF65" s="570"/>
      <c r="IG65" s="570"/>
      <c r="IH65" s="570"/>
      <c r="II65" s="570"/>
      <c r="IJ65" s="570"/>
      <c r="IK65" s="570"/>
      <c r="IL65" s="570"/>
      <c r="IM65" s="570"/>
      <c r="IN65" s="570"/>
      <c r="IO65" s="570"/>
      <c r="IP65" s="570"/>
      <c r="IQ65" s="570"/>
      <c r="IR65" s="570"/>
      <c r="IS65" s="570"/>
    </row>
    <row r="66" spans="1:253" s="571" customFormat="1">
      <c r="A66" s="441" t="s">
        <v>179</v>
      </c>
      <c r="B66" s="438">
        <f>'Sources and Uses Budget'!$C65</f>
        <v>200000</v>
      </c>
      <c r="C66" s="438">
        <f>'Sources and Uses Budget'!$C65</f>
        <v>200000</v>
      </c>
      <c r="D66" s="442">
        <f t="shared" si="0"/>
        <v>0</v>
      </c>
      <c r="E66" s="440"/>
      <c r="F66" s="439"/>
      <c r="G66" s="575"/>
      <c r="H66" s="570"/>
      <c r="I66" s="570"/>
      <c r="J66" s="570"/>
      <c r="K66" s="570"/>
      <c r="L66" s="570"/>
      <c r="M66" s="570"/>
      <c r="N66" s="570"/>
      <c r="O66" s="570"/>
      <c r="P66" s="570"/>
      <c r="Q66" s="570"/>
      <c r="R66" s="570"/>
      <c r="S66" s="570"/>
      <c r="T66" s="570"/>
      <c r="U66" s="570"/>
      <c r="V66" s="570"/>
      <c r="W66" s="570"/>
      <c r="X66" s="570"/>
      <c r="Y66" s="570"/>
      <c r="Z66" s="570"/>
      <c r="AA66" s="570"/>
      <c r="AB66" s="570"/>
      <c r="AC66" s="570"/>
      <c r="AD66" s="570"/>
      <c r="AE66" s="570"/>
      <c r="AF66" s="570"/>
      <c r="AG66" s="570"/>
      <c r="AH66" s="570"/>
      <c r="AI66" s="570"/>
      <c r="AJ66" s="570"/>
      <c r="AK66" s="570"/>
      <c r="AL66" s="570"/>
      <c r="AM66" s="570"/>
      <c r="AN66" s="570"/>
      <c r="AO66" s="570"/>
      <c r="AP66" s="570"/>
      <c r="AQ66" s="570"/>
      <c r="AR66" s="570"/>
      <c r="AS66" s="570"/>
      <c r="AT66" s="570"/>
      <c r="AU66" s="570"/>
      <c r="AV66" s="570"/>
      <c r="AW66" s="570"/>
      <c r="AX66" s="570"/>
      <c r="AY66" s="570"/>
      <c r="AZ66" s="570"/>
      <c r="BA66" s="570"/>
      <c r="BB66" s="570"/>
      <c r="BC66" s="570"/>
      <c r="BD66" s="570"/>
      <c r="BE66" s="570"/>
      <c r="BF66" s="570"/>
      <c r="BG66" s="570"/>
      <c r="BH66" s="570"/>
      <c r="BI66" s="570"/>
      <c r="BJ66" s="570"/>
      <c r="BK66" s="570"/>
      <c r="BL66" s="570"/>
      <c r="BM66" s="570"/>
      <c r="BN66" s="570"/>
      <c r="BO66" s="570"/>
      <c r="BP66" s="570"/>
      <c r="BQ66" s="570"/>
      <c r="BR66" s="570"/>
      <c r="BS66" s="570"/>
      <c r="BT66" s="570"/>
      <c r="BU66" s="570"/>
      <c r="BV66" s="570"/>
      <c r="BW66" s="570"/>
      <c r="BX66" s="570"/>
      <c r="BY66" s="570"/>
      <c r="BZ66" s="570"/>
      <c r="CA66" s="570"/>
      <c r="CB66" s="570"/>
      <c r="CC66" s="570"/>
      <c r="CD66" s="570"/>
      <c r="CE66" s="570"/>
      <c r="CF66" s="570"/>
      <c r="CG66" s="570"/>
      <c r="CH66" s="570"/>
      <c r="CI66" s="570"/>
      <c r="CJ66" s="570"/>
      <c r="CK66" s="570"/>
      <c r="CL66" s="570"/>
      <c r="CM66" s="570"/>
      <c r="CN66" s="570"/>
      <c r="CO66" s="570"/>
      <c r="CP66" s="570"/>
      <c r="CQ66" s="570"/>
      <c r="CR66" s="570"/>
      <c r="CS66" s="570"/>
      <c r="CT66" s="570"/>
      <c r="CU66" s="570"/>
      <c r="CV66" s="570"/>
      <c r="CW66" s="570"/>
      <c r="CX66" s="570"/>
      <c r="CY66" s="570"/>
      <c r="CZ66" s="570"/>
      <c r="DA66" s="570"/>
      <c r="DB66" s="570"/>
      <c r="DC66" s="570"/>
      <c r="DD66" s="570"/>
      <c r="DE66" s="570"/>
      <c r="DF66" s="570"/>
      <c r="DG66" s="570"/>
      <c r="DH66" s="570"/>
      <c r="DI66" s="570"/>
      <c r="DJ66" s="570"/>
      <c r="DK66" s="570"/>
      <c r="DL66" s="570"/>
      <c r="DM66" s="570"/>
      <c r="DN66" s="570"/>
      <c r="DO66" s="570"/>
      <c r="DP66" s="570"/>
      <c r="DQ66" s="570"/>
      <c r="DR66" s="570"/>
      <c r="DS66" s="570"/>
      <c r="DT66" s="570"/>
      <c r="DU66" s="570"/>
      <c r="DV66" s="570"/>
      <c r="DW66" s="570"/>
      <c r="DX66" s="570"/>
      <c r="DY66" s="570"/>
      <c r="DZ66" s="570"/>
      <c r="EA66" s="570"/>
      <c r="EB66" s="570"/>
      <c r="EC66" s="570"/>
      <c r="ED66" s="570"/>
      <c r="EE66" s="570"/>
      <c r="EF66" s="570"/>
      <c r="EG66" s="570"/>
      <c r="EH66" s="570"/>
      <c r="EI66" s="570"/>
      <c r="EJ66" s="570"/>
      <c r="EK66" s="570"/>
      <c r="EL66" s="570"/>
      <c r="EM66" s="570"/>
      <c r="EN66" s="570"/>
      <c r="EO66" s="570"/>
      <c r="EP66" s="570"/>
      <c r="EQ66" s="570"/>
      <c r="ER66" s="570"/>
      <c r="ES66" s="570"/>
      <c r="ET66" s="570"/>
      <c r="EU66" s="570"/>
      <c r="EV66" s="570"/>
      <c r="EW66" s="570"/>
      <c r="EX66" s="570"/>
      <c r="EY66" s="570"/>
      <c r="EZ66" s="570"/>
      <c r="FA66" s="570"/>
      <c r="FB66" s="570"/>
      <c r="FC66" s="570"/>
      <c r="FD66" s="570"/>
      <c r="FE66" s="570"/>
      <c r="FF66" s="570"/>
      <c r="FG66" s="570"/>
      <c r="FH66" s="570"/>
      <c r="FI66" s="570"/>
      <c r="FJ66" s="570"/>
      <c r="FK66" s="570"/>
      <c r="FL66" s="570"/>
      <c r="FM66" s="570"/>
      <c r="FN66" s="570"/>
      <c r="FO66" s="570"/>
      <c r="FP66" s="570"/>
      <c r="FQ66" s="570"/>
      <c r="FR66" s="570"/>
      <c r="FS66" s="570"/>
      <c r="FT66" s="570"/>
      <c r="FU66" s="570"/>
      <c r="FV66" s="570"/>
      <c r="FW66" s="570"/>
      <c r="FX66" s="570"/>
      <c r="FY66" s="570"/>
      <c r="FZ66" s="570"/>
      <c r="GA66" s="570"/>
      <c r="GB66" s="570"/>
      <c r="GC66" s="570"/>
      <c r="GD66" s="570"/>
      <c r="GE66" s="570"/>
      <c r="GF66" s="570"/>
      <c r="GG66" s="570"/>
      <c r="GH66" s="570"/>
      <c r="GI66" s="570"/>
      <c r="GJ66" s="570"/>
      <c r="GK66" s="570"/>
      <c r="GL66" s="570"/>
      <c r="GM66" s="570"/>
      <c r="GN66" s="570"/>
      <c r="GO66" s="570"/>
      <c r="GP66" s="570"/>
      <c r="GQ66" s="570"/>
      <c r="GR66" s="570"/>
      <c r="GS66" s="570"/>
      <c r="GT66" s="570"/>
      <c r="GU66" s="570"/>
      <c r="GV66" s="570"/>
      <c r="GW66" s="570"/>
      <c r="GX66" s="570"/>
      <c r="GY66" s="570"/>
      <c r="GZ66" s="570"/>
      <c r="HA66" s="570"/>
      <c r="HB66" s="570"/>
      <c r="HC66" s="570"/>
      <c r="HD66" s="570"/>
      <c r="HE66" s="570"/>
      <c r="HF66" s="570"/>
      <c r="HG66" s="570"/>
      <c r="HH66" s="570"/>
      <c r="HI66" s="570"/>
      <c r="HJ66" s="570"/>
      <c r="HK66" s="570"/>
      <c r="HL66" s="570"/>
      <c r="HM66" s="570"/>
      <c r="HN66" s="570"/>
      <c r="HO66" s="570"/>
      <c r="HP66" s="570"/>
      <c r="HQ66" s="570"/>
      <c r="HR66" s="570"/>
      <c r="HS66" s="570"/>
      <c r="HT66" s="570"/>
      <c r="HU66" s="570"/>
      <c r="HV66" s="570"/>
      <c r="HW66" s="570"/>
      <c r="HX66" s="570"/>
      <c r="HY66" s="570"/>
      <c r="HZ66" s="570"/>
      <c r="IA66" s="570"/>
      <c r="IB66" s="570"/>
      <c r="IC66" s="570"/>
      <c r="ID66" s="570"/>
      <c r="IE66" s="570"/>
      <c r="IF66" s="570"/>
      <c r="IG66" s="570"/>
      <c r="IH66" s="570"/>
      <c r="II66" s="570"/>
      <c r="IJ66" s="570"/>
      <c r="IK66" s="570"/>
      <c r="IL66" s="570"/>
      <c r="IM66" s="570"/>
      <c r="IN66" s="570"/>
      <c r="IO66" s="570"/>
      <c r="IP66" s="570"/>
      <c r="IQ66" s="570"/>
      <c r="IR66" s="570"/>
      <c r="IS66" s="570"/>
    </row>
    <row r="67" spans="1:253" s="571" customFormat="1">
      <c r="A67" s="444" t="s">
        <v>37</v>
      </c>
      <c r="B67" s="438">
        <f>'Sources and Uses Budget'!$C66</f>
        <v>0</v>
      </c>
      <c r="C67" s="438">
        <f>'Sources and Uses Budget'!$C66</f>
        <v>0</v>
      </c>
      <c r="D67" s="442">
        <f t="shared" si="0"/>
        <v>0</v>
      </c>
      <c r="E67" s="440"/>
      <c r="F67" s="439"/>
      <c r="G67" s="575"/>
      <c r="H67" s="570"/>
      <c r="I67" s="570"/>
      <c r="J67" s="570"/>
      <c r="K67" s="570"/>
      <c r="L67" s="570"/>
      <c r="M67" s="570"/>
      <c r="N67" s="570"/>
      <c r="O67" s="570"/>
      <c r="P67" s="570"/>
      <c r="Q67" s="570"/>
      <c r="R67" s="570"/>
      <c r="S67" s="570"/>
      <c r="T67" s="570"/>
      <c r="U67" s="570"/>
      <c r="V67" s="570"/>
      <c r="W67" s="570"/>
      <c r="X67" s="570"/>
      <c r="Y67" s="570"/>
      <c r="Z67" s="570"/>
      <c r="AA67" s="570"/>
      <c r="AB67" s="570"/>
      <c r="AC67" s="570"/>
      <c r="AD67" s="570"/>
      <c r="AE67" s="570"/>
      <c r="AF67" s="570"/>
      <c r="AG67" s="570"/>
      <c r="AH67" s="570"/>
      <c r="AI67" s="570"/>
      <c r="AJ67" s="570"/>
      <c r="AK67" s="570"/>
      <c r="AL67" s="570"/>
      <c r="AM67" s="570"/>
      <c r="AN67" s="570"/>
      <c r="AO67" s="570"/>
      <c r="AP67" s="570"/>
      <c r="AQ67" s="570"/>
      <c r="AR67" s="570"/>
      <c r="AS67" s="570"/>
      <c r="AT67" s="570"/>
      <c r="AU67" s="570"/>
      <c r="AV67" s="570"/>
      <c r="AW67" s="570"/>
      <c r="AX67" s="570"/>
      <c r="AY67" s="570"/>
      <c r="AZ67" s="570"/>
      <c r="BA67" s="570"/>
      <c r="BB67" s="570"/>
      <c r="BC67" s="570"/>
      <c r="BD67" s="570"/>
      <c r="BE67" s="570"/>
      <c r="BF67" s="570"/>
      <c r="BG67" s="570"/>
      <c r="BH67" s="570"/>
      <c r="BI67" s="570"/>
      <c r="BJ67" s="570"/>
      <c r="BK67" s="570"/>
      <c r="BL67" s="570"/>
      <c r="BM67" s="570"/>
      <c r="BN67" s="570"/>
      <c r="BO67" s="570"/>
      <c r="BP67" s="570"/>
      <c r="BQ67" s="570"/>
      <c r="BR67" s="570"/>
      <c r="BS67" s="570"/>
      <c r="BT67" s="570"/>
      <c r="BU67" s="570"/>
      <c r="BV67" s="570"/>
      <c r="BW67" s="570"/>
      <c r="BX67" s="570"/>
      <c r="BY67" s="570"/>
      <c r="BZ67" s="570"/>
      <c r="CA67" s="570"/>
      <c r="CB67" s="570"/>
      <c r="CC67" s="570"/>
      <c r="CD67" s="570"/>
      <c r="CE67" s="570"/>
      <c r="CF67" s="570"/>
      <c r="CG67" s="570"/>
      <c r="CH67" s="570"/>
      <c r="CI67" s="570"/>
      <c r="CJ67" s="570"/>
      <c r="CK67" s="570"/>
      <c r="CL67" s="570"/>
      <c r="CM67" s="570"/>
      <c r="CN67" s="570"/>
      <c r="CO67" s="570"/>
      <c r="CP67" s="570"/>
      <c r="CQ67" s="570"/>
      <c r="CR67" s="570"/>
      <c r="CS67" s="570"/>
      <c r="CT67" s="570"/>
      <c r="CU67" s="570"/>
      <c r="CV67" s="570"/>
      <c r="CW67" s="570"/>
      <c r="CX67" s="570"/>
      <c r="CY67" s="570"/>
      <c r="CZ67" s="570"/>
      <c r="DA67" s="570"/>
      <c r="DB67" s="570"/>
      <c r="DC67" s="570"/>
      <c r="DD67" s="570"/>
      <c r="DE67" s="570"/>
      <c r="DF67" s="570"/>
      <c r="DG67" s="570"/>
      <c r="DH67" s="570"/>
      <c r="DI67" s="570"/>
      <c r="DJ67" s="570"/>
      <c r="DK67" s="570"/>
      <c r="DL67" s="570"/>
      <c r="DM67" s="570"/>
      <c r="DN67" s="570"/>
      <c r="DO67" s="570"/>
      <c r="DP67" s="570"/>
      <c r="DQ67" s="570"/>
      <c r="DR67" s="570"/>
      <c r="DS67" s="570"/>
      <c r="DT67" s="570"/>
      <c r="DU67" s="570"/>
      <c r="DV67" s="570"/>
      <c r="DW67" s="570"/>
      <c r="DX67" s="570"/>
      <c r="DY67" s="570"/>
      <c r="DZ67" s="570"/>
      <c r="EA67" s="570"/>
      <c r="EB67" s="570"/>
      <c r="EC67" s="570"/>
      <c r="ED67" s="570"/>
      <c r="EE67" s="570"/>
      <c r="EF67" s="570"/>
      <c r="EG67" s="570"/>
      <c r="EH67" s="570"/>
      <c r="EI67" s="570"/>
      <c r="EJ67" s="570"/>
      <c r="EK67" s="570"/>
      <c r="EL67" s="570"/>
      <c r="EM67" s="570"/>
      <c r="EN67" s="570"/>
      <c r="EO67" s="570"/>
      <c r="EP67" s="570"/>
      <c r="EQ67" s="570"/>
      <c r="ER67" s="570"/>
      <c r="ES67" s="570"/>
      <c r="ET67" s="570"/>
      <c r="EU67" s="570"/>
      <c r="EV67" s="570"/>
      <c r="EW67" s="570"/>
      <c r="EX67" s="570"/>
      <c r="EY67" s="570"/>
      <c r="EZ67" s="570"/>
      <c r="FA67" s="570"/>
      <c r="FB67" s="570"/>
      <c r="FC67" s="570"/>
      <c r="FD67" s="570"/>
      <c r="FE67" s="570"/>
      <c r="FF67" s="570"/>
      <c r="FG67" s="570"/>
      <c r="FH67" s="570"/>
      <c r="FI67" s="570"/>
      <c r="FJ67" s="570"/>
      <c r="FK67" s="570"/>
      <c r="FL67" s="570"/>
      <c r="FM67" s="570"/>
      <c r="FN67" s="570"/>
      <c r="FO67" s="570"/>
      <c r="FP67" s="570"/>
      <c r="FQ67" s="570"/>
      <c r="FR67" s="570"/>
      <c r="FS67" s="570"/>
      <c r="FT67" s="570"/>
      <c r="FU67" s="570"/>
      <c r="FV67" s="570"/>
      <c r="FW67" s="570"/>
      <c r="FX67" s="570"/>
      <c r="FY67" s="570"/>
      <c r="FZ67" s="570"/>
      <c r="GA67" s="570"/>
      <c r="GB67" s="570"/>
      <c r="GC67" s="570"/>
      <c r="GD67" s="570"/>
      <c r="GE67" s="570"/>
      <c r="GF67" s="570"/>
      <c r="GG67" s="570"/>
      <c r="GH67" s="570"/>
      <c r="GI67" s="570"/>
      <c r="GJ67" s="570"/>
      <c r="GK67" s="570"/>
      <c r="GL67" s="570"/>
      <c r="GM67" s="570"/>
      <c r="GN67" s="570"/>
      <c r="GO67" s="570"/>
      <c r="GP67" s="570"/>
      <c r="GQ67" s="570"/>
      <c r="GR67" s="570"/>
      <c r="GS67" s="570"/>
      <c r="GT67" s="570"/>
      <c r="GU67" s="570"/>
      <c r="GV67" s="570"/>
      <c r="GW67" s="570"/>
      <c r="GX67" s="570"/>
      <c r="GY67" s="570"/>
      <c r="GZ67" s="570"/>
      <c r="HA67" s="570"/>
      <c r="HB67" s="570"/>
      <c r="HC67" s="570"/>
      <c r="HD67" s="570"/>
      <c r="HE67" s="570"/>
      <c r="HF67" s="570"/>
      <c r="HG67" s="570"/>
      <c r="HH67" s="570"/>
      <c r="HI67" s="570"/>
      <c r="HJ67" s="570"/>
      <c r="HK67" s="570"/>
      <c r="HL67" s="570"/>
      <c r="HM67" s="570"/>
      <c r="HN67" s="570"/>
      <c r="HO67" s="570"/>
      <c r="HP67" s="570"/>
      <c r="HQ67" s="570"/>
      <c r="HR67" s="570"/>
      <c r="HS67" s="570"/>
      <c r="HT67" s="570"/>
      <c r="HU67" s="570"/>
      <c r="HV67" s="570"/>
      <c r="HW67" s="570"/>
      <c r="HX67" s="570"/>
      <c r="HY67" s="570"/>
      <c r="HZ67" s="570"/>
      <c r="IA67" s="570"/>
      <c r="IB67" s="570"/>
      <c r="IC67" s="570"/>
      <c r="ID67" s="570"/>
      <c r="IE67" s="570"/>
      <c r="IF67" s="570"/>
      <c r="IG67" s="570"/>
      <c r="IH67" s="570"/>
      <c r="II67" s="570"/>
      <c r="IJ67" s="570"/>
      <c r="IK67" s="570"/>
      <c r="IL67" s="570"/>
      <c r="IM67" s="570"/>
      <c r="IN67" s="570"/>
      <c r="IO67" s="570"/>
      <c r="IP67" s="570"/>
      <c r="IQ67" s="570"/>
      <c r="IR67" s="570"/>
      <c r="IS67" s="570"/>
    </row>
    <row r="68" spans="1:253" s="571" customFormat="1">
      <c r="A68" s="443" t="s">
        <v>652</v>
      </c>
      <c r="B68" s="442">
        <f>SUM(B66:B67)</f>
        <v>200000</v>
      </c>
      <c r="C68" s="442">
        <f>SUM(C66:C67)</f>
        <v>200000</v>
      </c>
      <c r="D68" s="442">
        <f t="shared" si="0"/>
        <v>0</v>
      </c>
      <c r="E68" s="440"/>
      <c r="F68" s="439"/>
      <c r="G68" s="575"/>
      <c r="H68" s="570"/>
      <c r="I68" s="570"/>
      <c r="J68" s="570"/>
      <c r="K68" s="570"/>
      <c r="L68" s="570"/>
      <c r="M68" s="570"/>
      <c r="N68" s="570"/>
      <c r="O68" s="570"/>
      <c r="P68" s="570"/>
      <c r="Q68" s="570"/>
      <c r="R68" s="570"/>
      <c r="S68" s="570"/>
      <c r="T68" s="570"/>
      <c r="U68" s="570"/>
      <c r="V68" s="570"/>
      <c r="W68" s="570"/>
      <c r="X68" s="570"/>
      <c r="Y68" s="570"/>
      <c r="Z68" s="570"/>
      <c r="AA68" s="570"/>
      <c r="AB68" s="570"/>
      <c r="AC68" s="570"/>
      <c r="AD68" s="570"/>
      <c r="AE68" s="570"/>
      <c r="AF68" s="570"/>
      <c r="AG68" s="570"/>
      <c r="AH68" s="570"/>
      <c r="AI68" s="570"/>
      <c r="AJ68" s="570"/>
      <c r="AK68" s="570"/>
      <c r="AL68" s="570"/>
      <c r="AM68" s="570"/>
      <c r="AN68" s="570"/>
      <c r="AO68" s="570"/>
      <c r="AP68" s="570"/>
      <c r="AQ68" s="570"/>
      <c r="AR68" s="570"/>
      <c r="AS68" s="570"/>
      <c r="AT68" s="570"/>
      <c r="AU68" s="570"/>
      <c r="AV68" s="570"/>
      <c r="AW68" s="570"/>
      <c r="AX68" s="570"/>
      <c r="AY68" s="570"/>
      <c r="AZ68" s="570"/>
      <c r="BA68" s="570"/>
      <c r="BB68" s="570"/>
      <c r="BC68" s="570"/>
      <c r="BD68" s="570"/>
      <c r="BE68" s="570"/>
      <c r="BF68" s="570"/>
      <c r="BG68" s="570"/>
      <c r="BH68" s="570"/>
      <c r="BI68" s="570"/>
      <c r="BJ68" s="570"/>
      <c r="BK68" s="570"/>
      <c r="BL68" s="570"/>
      <c r="BM68" s="570"/>
      <c r="BN68" s="570"/>
      <c r="BO68" s="570"/>
      <c r="BP68" s="570"/>
      <c r="BQ68" s="570"/>
      <c r="BR68" s="570"/>
      <c r="BS68" s="570"/>
      <c r="BT68" s="570"/>
      <c r="BU68" s="570"/>
      <c r="BV68" s="570"/>
      <c r="BW68" s="570"/>
      <c r="BX68" s="570"/>
      <c r="BY68" s="570"/>
      <c r="BZ68" s="570"/>
      <c r="CA68" s="570"/>
      <c r="CB68" s="570"/>
      <c r="CC68" s="570"/>
      <c r="CD68" s="570"/>
      <c r="CE68" s="570"/>
      <c r="CF68" s="570"/>
      <c r="CG68" s="570"/>
      <c r="CH68" s="570"/>
      <c r="CI68" s="570"/>
      <c r="CJ68" s="570"/>
      <c r="CK68" s="570"/>
      <c r="CL68" s="570"/>
      <c r="CM68" s="570"/>
      <c r="CN68" s="570"/>
      <c r="CO68" s="570"/>
      <c r="CP68" s="570"/>
      <c r="CQ68" s="570"/>
      <c r="CR68" s="570"/>
      <c r="CS68" s="570"/>
      <c r="CT68" s="570"/>
      <c r="CU68" s="570"/>
      <c r="CV68" s="570"/>
      <c r="CW68" s="570"/>
      <c r="CX68" s="570"/>
      <c r="CY68" s="570"/>
      <c r="CZ68" s="570"/>
      <c r="DA68" s="570"/>
      <c r="DB68" s="570"/>
      <c r="DC68" s="570"/>
      <c r="DD68" s="570"/>
      <c r="DE68" s="570"/>
      <c r="DF68" s="570"/>
      <c r="DG68" s="570"/>
      <c r="DH68" s="570"/>
      <c r="DI68" s="570"/>
      <c r="DJ68" s="570"/>
      <c r="DK68" s="570"/>
      <c r="DL68" s="570"/>
      <c r="DM68" s="570"/>
      <c r="DN68" s="570"/>
      <c r="DO68" s="570"/>
      <c r="DP68" s="570"/>
      <c r="DQ68" s="570"/>
      <c r="DR68" s="570"/>
      <c r="DS68" s="570"/>
      <c r="DT68" s="570"/>
      <c r="DU68" s="570"/>
      <c r="DV68" s="570"/>
      <c r="DW68" s="570"/>
      <c r="DX68" s="570"/>
      <c r="DY68" s="570"/>
      <c r="DZ68" s="570"/>
      <c r="EA68" s="570"/>
      <c r="EB68" s="570"/>
      <c r="EC68" s="570"/>
      <c r="ED68" s="570"/>
      <c r="EE68" s="570"/>
      <c r="EF68" s="570"/>
      <c r="EG68" s="570"/>
      <c r="EH68" s="570"/>
      <c r="EI68" s="570"/>
      <c r="EJ68" s="570"/>
      <c r="EK68" s="570"/>
      <c r="EL68" s="570"/>
      <c r="EM68" s="570"/>
      <c r="EN68" s="570"/>
      <c r="EO68" s="570"/>
      <c r="EP68" s="570"/>
      <c r="EQ68" s="570"/>
      <c r="ER68" s="570"/>
      <c r="ES68" s="570"/>
      <c r="ET68" s="570"/>
      <c r="EU68" s="570"/>
      <c r="EV68" s="570"/>
      <c r="EW68" s="570"/>
      <c r="EX68" s="570"/>
      <c r="EY68" s="570"/>
      <c r="EZ68" s="570"/>
      <c r="FA68" s="570"/>
      <c r="FB68" s="570"/>
      <c r="FC68" s="570"/>
      <c r="FD68" s="570"/>
      <c r="FE68" s="570"/>
      <c r="FF68" s="570"/>
      <c r="FG68" s="570"/>
      <c r="FH68" s="570"/>
      <c r="FI68" s="570"/>
      <c r="FJ68" s="570"/>
      <c r="FK68" s="570"/>
      <c r="FL68" s="570"/>
      <c r="FM68" s="570"/>
      <c r="FN68" s="570"/>
      <c r="FO68" s="570"/>
      <c r="FP68" s="570"/>
      <c r="FQ68" s="570"/>
      <c r="FR68" s="570"/>
      <c r="FS68" s="570"/>
      <c r="FT68" s="570"/>
      <c r="FU68" s="570"/>
      <c r="FV68" s="570"/>
      <c r="FW68" s="570"/>
      <c r="FX68" s="570"/>
      <c r="FY68" s="570"/>
      <c r="FZ68" s="570"/>
      <c r="GA68" s="570"/>
      <c r="GB68" s="570"/>
      <c r="GC68" s="570"/>
      <c r="GD68" s="570"/>
      <c r="GE68" s="570"/>
      <c r="GF68" s="570"/>
      <c r="GG68" s="570"/>
      <c r="GH68" s="570"/>
      <c r="GI68" s="570"/>
      <c r="GJ68" s="570"/>
      <c r="GK68" s="570"/>
      <c r="GL68" s="570"/>
      <c r="GM68" s="570"/>
      <c r="GN68" s="570"/>
      <c r="GO68" s="570"/>
      <c r="GP68" s="570"/>
      <c r="GQ68" s="570"/>
      <c r="GR68" s="570"/>
      <c r="GS68" s="570"/>
      <c r="GT68" s="570"/>
      <c r="GU68" s="570"/>
      <c r="GV68" s="570"/>
      <c r="GW68" s="570"/>
      <c r="GX68" s="570"/>
      <c r="GY68" s="570"/>
      <c r="GZ68" s="570"/>
      <c r="HA68" s="570"/>
      <c r="HB68" s="570"/>
      <c r="HC68" s="570"/>
      <c r="HD68" s="570"/>
      <c r="HE68" s="570"/>
      <c r="HF68" s="570"/>
      <c r="HG68" s="570"/>
      <c r="HH68" s="570"/>
      <c r="HI68" s="570"/>
      <c r="HJ68" s="570"/>
      <c r="HK68" s="570"/>
      <c r="HL68" s="570"/>
      <c r="HM68" s="570"/>
      <c r="HN68" s="570"/>
      <c r="HO68" s="570"/>
      <c r="HP68" s="570"/>
      <c r="HQ68" s="570"/>
      <c r="HR68" s="570"/>
      <c r="HS68" s="570"/>
      <c r="HT68" s="570"/>
      <c r="HU68" s="570"/>
      <c r="HV68" s="570"/>
      <c r="HW68" s="570"/>
      <c r="HX68" s="570"/>
      <c r="HY68" s="570"/>
      <c r="HZ68" s="570"/>
      <c r="IA68" s="570"/>
      <c r="IB68" s="570"/>
      <c r="IC68" s="570"/>
      <c r="ID68" s="570"/>
      <c r="IE68" s="570"/>
      <c r="IF68" s="570"/>
      <c r="IG68" s="570"/>
      <c r="IH68" s="570"/>
      <c r="II68" s="570"/>
      <c r="IJ68" s="570"/>
      <c r="IK68" s="570"/>
      <c r="IL68" s="570"/>
      <c r="IM68" s="570"/>
      <c r="IN68" s="570"/>
      <c r="IO68" s="570"/>
      <c r="IP68" s="570"/>
      <c r="IQ68" s="570"/>
      <c r="IR68" s="570"/>
      <c r="IS68" s="570"/>
    </row>
    <row r="69" spans="1:253" s="571" customFormat="1">
      <c r="A69" s="436" t="s">
        <v>653</v>
      </c>
      <c r="B69" s="436"/>
      <c r="C69" s="436"/>
      <c r="D69" s="436"/>
      <c r="E69" s="456"/>
      <c r="F69" s="436"/>
      <c r="G69" s="575"/>
      <c r="H69" s="570"/>
      <c r="I69" s="570"/>
      <c r="J69" s="570"/>
      <c r="K69" s="570"/>
      <c r="L69" s="570"/>
      <c r="M69" s="570"/>
      <c r="N69" s="570"/>
      <c r="O69" s="570"/>
      <c r="P69" s="570"/>
      <c r="Q69" s="570"/>
      <c r="R69" s="570"/>
      <c r="S69" s="570"/>
      <c r="T69" s="570"/>
      <c r="U69" s="570"/>
      <c r="V69" s="570"/>
      <c r="W69" s="570"/>
      <c r="X69" s="570"/>
      <c r="Y69" s="570"/>
      <c r="Z69" s="570"/>
      <c r="AA69" s="570"/>
      <c r="AB69" s="570"/>
      <c r="AC69" s="570"/>
      <c r="AD69" s="570"/>
      <c r="AE69" s="570"/>
      <c r="AF69" s="570"/>
      <c r="AG69" s="570"/>
      <c r="AH69" s="570"/>
      <c r="AI69" s="570"/>
      <c r="AJ69" s="570"/>
      <c r="AK69" s="570"/>
      <c r="AL69" s="570"/>
      <c r="AM69" s="570"/>
      <c r="AN69" s="570"/>
      <c r="AO69" s="570"/>
      <c r="AP69" s="570"/>
      <c r="AQ69" s="570"/>
      <c r="AR69" s="570"/>
      <c r="AS69" s="570"/>
      <c r="AT69" s="570"/>
      <c r="AU69" s="570"/>
      <c r="AV69" s="570"/>
      <c r="AW69" s="570"/>
      <c r="AX69" s="570"/>
      <c r="AY69" s="570"/>
      <c r="AZ69" s="570"/>
      <c r="BA69" s="570"/>
      <c r="BB69" s="570"/>
      <c r="BC69" s="570"/>
      <c r="BD69" s="570"/>
      <c r="BE69" s="570"/>
      <c r="BF69" s="570"/>
      <c r="BG69" s="570"/>
      <c r="BH69" s="570"/>
      <c r="BI69" s="570"/>
      <c r="BJ69" s="570"/>
      <c r="BK69" s="570"/>
      <c r="BL69" s="570"/>
      <c r="BM69" s="570"/>
      <c r="BN69" s="570"/>
      <c r="BO69" s="570"/>
      <c r="BP69" s="570"/>
      <c r="BQ69" s="570"/>
      <c r="BR69" s="570"/>
      <c r="BS69" s="570"/>
      <c r="BT69" s="570"/>
      <c r="BU69" s="570"/>
      <c r="BV69" s="570"/>
      <c r="BW69" s="570"/>
      <c r="BX69" s="570"/>
      <c r="BY69" s="570"/>
      <c r="BZ69" s="570"/>
      <c r="CA69" s="570"/>
      <c r="CB69" s="570"/>
      <c r="CC69" s="570"/>
      <c r="CD69" s="570"/>
      <c r="CE69" s="570"/>
      <c r="CF69" s="570"/>
      <c r="CG69" s="570"/>
      <c r="CH69" s="570"/>
      <c r="CI69" s="570"/>
      <c r="CJ69" s="570"/>
      <c r="CK69" s="570"/>
      <c r="CL69" s="570"/>
      <c r="CM69" s="570"/>
      <c r="CN69" s="570"/>
      <c r="CO69" s="570"/>
      <c r="CP69" s="570"/>
      <c r="CQ69" s="570"/>
      <c r="CR69" s="570"/>
      <c r="CS69" s="570"/>
      <c r="CT69" s="570"/>
      <c r="CU69" s="570"/>
      <c r="CV69" s="570"/>
      <c r="CW69" s="570"/>
      <c r="CX69" s="570"/>
      <c r="CY69" s="570"/>
      <c r="CZ69" s="570"/>
      <c r="DA69" s="570"/>
      <c r="DB69" s="570"/>
      <c r="DC69" s="570"/>
      <c r="DD69" s="570"/>
      <c r="DE69" s="570"/>
      <c r="DF69" s="570"/>
      <c r="DG69" s="570"/>
      <c r="DH69" s="570"/>
      <c r="DI69" s="570"/>
      <c r="DJ69" s="570"/>
      <c r="DK69" s="570"/>
      <c r="DL69" s="570"/>
      <c r="DM69" s="570"/>
      <c r="DN69" s="570"/>
      <c r="DO69" s="570"/>
      <c r="DP69" s="570"/>
      <c r="DQ69" s="570"/>
      <c r="DR69" s="570"/>
      <c r="DS69" s="570"/>
      <c r="DT69" s="570"/>
      <c r="DU69" s="570"/>
      <c r="DV69" s="570"/>
      <c r="DW69" s="570"/>
      <c r="DX69" s="570"/>
      <c r="DY69" s="570"/>
      <c r="DZ69" s="570"/>
      <c r="EA69" s="570"/>
      <c r="EB69" s="570"/>
      <c r="EC69" s="570"/>
      <c r="ED69" s="570"/>
      <c r="EE69" s="570"/>
      <c r="EF69" s="570"/>
      <c r="EG69" s="570"/>
      <c r="EH69" s="570"/>
      <c r="EI69" s="570"/>
      <c r="EJ69" s="570"/>
      <c r="EK69" s="570"/>
      <c r="EL69" s="570"/>
      <c r="EM69" s="570"/>
      <c r="EN69" s="570"/>
      <c r="EO69" s="570"/>
      <c r="EP69" s="570"/>
      <c r="EQ69" s="570"/>
      <c r="ER69" s="570"/>
      <c r="ES69" s="570"/>
      <c r="ET69" s="570"/>
      <c r="EU69" s="570"/>
      <c r="EV69" s="570"/>
      <c r="EW69" s="570"/>
      <c r="EX69" s="570"/>
      <c r="EY69" s="570"/>
      <c r="EZ69" s="570"/>
      <c r="FA69" s="570"/>
      <c r="FB69" s="570"/>
      <c r="FC69" s="570"/>
      <c r="FD69" s="570"/>
      <c r="FE69" s="570"/>
      <c r="FF69" s="570"/>
      <c r="FG69" s="570"/>
      <c r="FH69" s="570"/>
      <c r="FI69" s="570"/>
      <c r="FJ69" s="570"/>
      <c r="FK69" s="570"/>
      <c r="FL69" s="570"/>
      <c r="FM69" s="570"/>
      <c r="FN69" s="570"/>
      <c r="FO69" s="570"/>
      <c r="FP69" s="570"/>
      <c r="FQ69" s="570"/>
      <c r="FR69" s="570"/>
      <c r="FS69" s="570"/>
      <c r="FT69" s="570"/>
      <c r="FU69" s="570"/>
      <c r="FV69" s="570"/>
      <c r="FW69" s="570"/>
      <c r="FX69" s="570"/>
      <c r="FY69" s="570"/>
      <c r="FZ69" s="570"/>
      <c r="GA69" s="570"/>
      <c r="GB69" s="570"/>
      <c r="GC69" s="570"/>
      <c r="GD69" s="570"/>
      <c r="GE69" s="570"/>
      <c r="GF69" s="570"/>
      <c r="GG69" s="570"/>
      <c r="GH69" s="570"/>
      <c r="GI69" s="570"/>
      <c r="GJ69" s="570"/>
      <c r="GK69" s="570"/>
      <c r="GL69" s="570"/>
      <c r="GM69" s="570"/>
      <c r="GN69" s="570"/>
      <c r="GO69" s="570"/>
      <c r="GP69" s="570"/>
      <c r="GQ69" s="570"/>
      <c r="GR69" s="570"/>
      <c r="GS69" s="570"/>
      <c r="GT69" s="570"/>
      <c r="GU69" s="570"/>
      <c r="GV69" s="570"/>
      <c r="GW69" s="570"/>
      <c r="GX69" s="570"/>
      <c r="GY69" s="570"/>
      <c r="GZ69" s="570"/>
      <c r="HA69" s="570"/>
      <c r="HB69" s="570"/>
      <c r="HC69" s="570"/>
      <c r="HD69" s="570"/>
      <c r="HE69" s="570"/>
      <c r="HF69" s="570"/>
      <c r="HG69" s="570"/>
      <c r="HH69" s="570"/>
      <c r="HI69" s="570"/>
      <c r="HJ69" s="570"/>
      <c r="HK69" s="570"/>
      <c r="HL69" s="570"/>
      <c r="HM69" s="570"/>
      <c r="HN69" s="570"/>
      <c r="HO69" s="570"/>
      <c r="HP69" s="570"/>
      <c r="HQ69" s="570"/>
      <c r="HR69" s="570"/>
      <c r="HS69" s="570"/>
      <c r="HT69" s="570"/>
      <c r="HU69" s="570"/>
      <c r="HV69" s="570"/>
      <c r="HW69" s="570"/>
      <c r="HX69" s="570"/>
      <c r="HY69" s="570"/>
      <c r="HZ69" s="570"/>
      <c r="IA69" s="570"/>
      <c r="IB69" s="570"/>
      <c r="IC69" s="570"/>
      <c r="ID69" s="570"/>
      <c r="IE69" s="570"/>
      <c r="IF69" s="570"/>
      <c r="IG69" s="570"/>
      <c r="IH69" s="570"/>
      <c r="II69" s="570"/>
      <c r="IJ69" s="570"/>
      <c r="IK69" s="570"/>
      <c r="IL69" s="570"/>
      <c r="IM69" s="570"/>
      <c r="IN69" s="570"/>
      <c r="IO69" s="570"/>
      <c r="IP69" s="570"/>
      <c r="IQ69" s="570"/>
      <c r="IR69" s="570"/>
      <c r="IS69" s="570"/>
    </row>
    <row r="70" spans="1:253" s="571" customFormat="1">
      <c r="A70" s="441" t="s">
        <v>654</v>
      </c>
      <c r="B70" s="438">
        <f>'Sources and Uses Budget'!$C69</f>
        <v>0</v>
      </c>
      <c r="C70" s="438">
        <f>'Sources and Uses Budget'!$C69</f>
        <v>0</v>
      </c>
      <c r="D70" s="442">
        <f t="shared" si="0"/>
        <v>0</v>
      </c>
      <c r="E70" s="440"/>
      <c r="F70" s="439"/>
      <c r="G70" s="577"/>
    </row>
    <row r="71" spans="1:253" s="571" customFormat="1">
      <c r="A71" s="441" t="s">
        <v>655</v>
      </c>
      <c r="B71" s="438">
        <f>'Sources and Uses Budget'!$C70</f>
        <v>0</v>
      </c>
      <c r="C71" s="438">
        <f>'Sources and Uses Budget'!$C70</f>
        <v>0</v>
      </c>
      <c r="D71" s="442">
        <f t="shared" si="0"/>
        <v>0</v>
      </c>
      <c r="E71" s="440"/>
      <c r="F71" s="439"/>
      <c r="G71" s="577"/>
    </row>
    <row r="72" spans="1:253" s="571" customFormat="1">
      <c r="A72" s="529" t="s">
        <v>1124</v>
      </c>
      <c r="B72" s="438">
        <f>'Sources and Uses Budget'!$C71</f>
        <v>0</v>
      </c>
      <c r="C72" s="438">
        <f>'Sources and Uses Budget'!$C71</f>
        <v>0</v>
      </c>
      <c r="D72" s="442">
        <f t="shared" si="0"/>
        <v>0</v>
      </c>
      <c r="E72" s="440"/>
      <c r="F72" s="439"/>
      <c r="G72" s="577"/>
    </row>
    <row r="73" spans="1:253" s="571" customFormat="1">
      <c r="A73" s="441" t="s">
        <v>656</v>
      </c>
      <c r="B73" s="438">
        <f>'Sources and Uses Budget'!$C72</f>
        <v>406000</v>
      </c>
      <c r="C73" s="438">
        <f>'Sources and Uses Budget'!$C72</f>
        <v>406000</v>
      </c>
      <c r="D73" s="442">
        <f t="shared" si="0"/>
        <v>0</v>
      </c>
      <c r="E73" s="440"/>
      <c r="F73" s="439"/>
      <c r="G73" s="577"/>
    </row>
    <row r="74" spans="1:253" s="571" customFormat="1">
      <c r="A74" s="444" t="s">
        <v>37</v>
      </c>
      <c r="B74" s="438">
        <f>'Sources and Uses Budget'!$C73</f>
        <v>0</v>
      </c>
      <c r="C74" s="438">
        <f>'Sources and Uses Budget'!$C73</f>
        <v>0</v>
      </c>
      <c r="D74" s="442">
        <f t="shared" si="0"/>
        <v>0</v>
      </c>
      <c r="E74" s="440"/>
      <c r="F74" s="439"/>
      <c r="G74" s="577"/>
    </row>
    <row r="75" spans="1:253" s="571" customFormat="1">
      <c r="A75" s="443" t="s">
        <v>657</v>
      </c>
      <c r="B75" s="442">
        <f>SUM(B70:B74)</f>
        <v>406000</v>
      </c>
      <c r="C75" s="442">
        <f>SUM(C70:C74)</f>
        <v>406000</v>
      </c>
      <c r="D75" s="442">
        <f t="shared" ref="D75:D106" si="1">C75-B75</f>
        <v>0</v>
      </c>
      <c r="E75" s="440"/>
      <c r="F75" s="439"/>
      <c r="G75" s="577"/>
    </row>
    <row r="76" spans="1:253" s="571" customFormat="1">
      <c r="A76" s="436" t="s">
        <v>1469</v>
      </c>
      <c r="B76" s="436"/>
      <c r="C76" s="436"/>
      <c r="D76" s="436"/>
      <c r="E76" s="456"/>
      <c r="F76" s="436"/>
      <c r="G76" s="577"/>
    </row>
    <row r="77" spans="1:253" s="571" customFormat="1">
      <c r="A77" s="893" t="s">
        <v>1471</v>
      </c>
      <c r="B77" s="438">
        <f>'Sources and Uses Budget'!$C76</f>
        <v>809571.88753992878</v>
      </c>
      <c r="C77" s="438">
        <f>'Sources and Uses Budget'!$C76</f>
        <v>809571.88753992878</v>
      </c>
      <c r="D77" s="442">
        <f t="shared" si="1"/>
        <v>0</v>
      </c>
      <c r="E77" s="440"/>
      <c r="F77" s="439"/>
      <c r="G77" s="577"/>
    </row>
    <row r="78" spans="1:253" s="571" customFormat="1">
      <c r="A78" s="893" t="s">
        <v>63</v>
      </c>
      <c r="B78" s="438">
        <f>'Sources and Uses Budget'!$C77</f>
        <v>100000</v>
      </c>
      <c r="C78" s="438">
        <f>'Sources and Uses Budget'!$C77</f>
        <v>100000</v>
      </c>
      <c r="D78" s="442">
        <f t="shared" ref="D78" si="2">C78-B78</f>
        <v>0</v>
      </c>
      <c r="E78" s="440"/>
      <c r="F78" s="439"/>
      <c r="G78" s="577"/>
    </row>
    <row r="79" spans="1:253" s="571" customFormat="1">
      <c r="A79" s="443" t="s">
        <v>1468</v>
      </c>
      <c r="B79" s="442">
        <f>SUM(B77:B78)</f>
        <v>909571.88753992878</v>
      </c>
      <c r="C79" s="442">
        <f>SUM(C77:C78)</f>
        <v>909571.88753992878</v>
      </c>
      <c r="D79" s="442">
        <f t="shared" si="1"/>
        <v>0</v>
      </c>
      <c r="E79" s="440"/>
      <c r="F79" s="439"/>
      <c r="G79" s="577"/>
    </row>
    <row r="80" spans="1:253" s="571" customFormat="1">
      <c r="A80" s="436" t="s">
        <v>844</v>
      </c>
      <c r="B80" s="436"/>
      <c r="C80" s="436"/>
      <c r="D80" s="436"/>
      <c r="E80" s="456"/>
      <c r="F80" s="436"/>
      <c r="G80" s="577"/>
    </row>
    <row r="81" spans="1:7" s="571" customFormat="1" ht="13.7" customHeight="1">
      <c r="A81" s="441" t="s">
        <v>845</v>
      </c>
      <c r="B81" s="438">
        <f>'Sources and Uses Budget'!$C80</f>
        <v>58000</v>
      </c>
      <c r="C81" s="438">
        <f>'Sources and Uses Budget'!$C80</f>
        <v>58000</v>
      </c>
      <c r="D81" s="442">
        <f t="shared" si="1"/>
        <v>0</v>
      </c>
      <c r="E81" s="440"/>
      <c r="F81" s="439"/>
      <c r="G81" s="577"/>
    </row>
    <row r="82" spans="1:7" s="571" customFormat="1">
      <c r="A82" s="441" t="s">
        <v>846</v>
      </c>
      <c r="B82" s="438">
        <f>'Sources and Uses Budget'!$C81</f>
        <v>0</v>
      </c>
      <c r="C82" s="438">
        <f>'Sources and Uses Budget'!$C81</f>
        <v>0</v>
      </c>
      <c r="D82" s="442">
        <f t="shared" si="1"/>
        <v>0</v>
      </c>
      <c r="E82" s="440"/>
      <c r="F82" s="439"/>
      <c r="G82" s="577"/>
    </row>
    <row r="83" spans="1:7" s="571" customFormat="1">
      <c r="A83" s="441" t="s">
        <v>847</v>
      </c>
      <c r="B83" s="438">
        <f>'Sources and Uses Budget'!$C82</f>
        <v>0</v>
      </c>
      <c r="C83" s="438">
        <f>'Sources and Uses Budget'!$C82</f>
        <v>0</v>
      </c>
      <c r="D83" s="442">
        <f t="shared" si="1"/>
        <v>0</v>
      </c>
      <c r="E83" s="440"/>
      <c r="F83" s="439"/>
      <c r="G83" s="577"/>
    </row>
    <row r="84" spans="1:7" s="571" customFormat="1">
      <c r="A84" s="441" t="s">
        <v>848</v>
      </c>
      <c r="B84" s="438">
        <f>'Sources and Uses Budget'!$C83</f>
        <v>210000</v>
      </c>
      <c r="C84" s="438">
        <f>'Sources and Uses Budget'!$C83</f>
        <v>210000</v>
      </c>
      <c r="D84" s="442">
        <f t="shared" si="1"/>
        <v>0</v>
      </c>
      <c r="E84" s="440"/>
      <c r="F84" s="439"/>
      <c r="G84" s="577"/>
    </row>
    <row r="85" spans="1:7" s="571" customFormat="1">
      <c r="A85" s="441" t="s">
        <v>849</v>
      </c>
      <c r="B85" s="438">
        <f>'Sources and Uses Budget'!$C84</f>
        <v>0</v>
      </c>
      <c r="C85" s="438">
        <f>'Sources and Uses Budget'!$C84</f>
        <v>0</v>
      </c>
      <c r="D85" s="442">
        <f t="shared" si="1"/>
        <v>0</v>
      </c>
      <c r="E85" s="440"/>
      <c r="F85" s="439"/>
      <c r="G85" s="577"/>
    </row>
    <row r="86" spans="1:7" s="571" customFormat="1">
      <c r="A86" s="441" t="s">
        <v>850</v>
      </c>
      <c r="B86" s="438">
        <f>'Sources and Uses Budget'!$C85</f>
        <v>25000</v>
      </c>
      <c r="C86" s="438">
        <f>'Sources and Uses Budget'!$C85</f>
        <v>25000</v>
      </c>
      <c r="D86" s="442">
        <f t="shared" si="1"/>
        <v>0</v>
      </c>
      <c r="E86" s="440"/>
      <c r="F86" s="439"/>
      <c r="G86" s="577"/>
    </row>
    <row r="87" spans="1:7" s="571" customFormat="1">
      <c r="A87" s="441" t="s">
        <v>851</v>
      </c>
      <c r="B87" s="438">
        <f>'Sources and Uses Budget'!$C86</f>
        <v>55000</v>
      </c>
      <c r="C87" s="438">
        <f>'Sources and Uses Budget'!$C86</f>
        <v>55000</v>
      </c>
      <c r="D87" s="442">
        <f t="shared" si="1"/>
        <v>0</v>
      </c>
      <c r="E87" s="440"/>
      <c r="F87" s="439"/>
      <c r="G87" s="577"/>
    </row>
    <row r="88" spans="1:7" s="571" customFormat="1">
      <c r="A88" s="441" t="s">
        <v>852</v>
      </c>
      <c r="B88" s="438">
        <f>'Sources and Uses Budget'!$C87</f>
        <v>10000</v>
      </c>
      <c r="C88" s="438">
        <f>'Sources and Uses Budget'!$C87</f>
        <v>10000</v>
      </c>
      <c r="D88" s="442">
        <f t="shared" si="1"/>
        <v>0</v>
      </c>
      <c r="E88" s="440"/>
      <c r="F88" s="439"/>
      <c r="G88" s="577"/>
    </row>
    <row r="89" spans="1:7" s="571" customFormat="1">
      <c r="A89" s="447" t="s">
        <v>404</v>
      </c>
      <c r="B89" s="438">
        <f>'Sources and Uses Budget'!$C88</f>
        <v>60465</v>
      </c>
      <c r="C89" s="438">
        <f>'Sources and Uses Budget'!$C88</f>
        <v>60465</v>
      </c>
      <c r="D89" s="442">
        <f t="shared" si="1"/>
        <v>0</v>
      </c>
      <c r="E89" s="440"/>
      <c r="F89" s="439"/>
      <c r="G89" s="577"/>
    </row>
    <row r="90" spans="1:7" s="571" customFormat="1">
      <c r="A90" s="892" t="s">
        <v>1470</v>
      </c>
      <c r="B90" s="438">
        <f>'Sources and Uses Budget'!$C89</f>
        <v>15000</v>
      </c>
      <c r="C90" s="438">
        <f>'Sources and Uses Budget'!$C89</f>
        <v>15000</v>
      </c>
      <c r="D90" s="442">
        <f t="shared" si="1"/>
        <v>0</v>
      </c>
      <c r="E90" s="440"/>
      <c r="F90" s="439"/>
      <c r="G90" s="577"/>
    </row>
    <row r="91" spans="1:7" s="571" customFormat="1">
      <c r="A91" s="444" t="s">
        <v>37</v>
      </c>
      <c r="B91" s="438">
        <f>'Sources and Uses Budget'!$C90</f>
        <v>64000</v>
      </c>
      <c r="C91" s="438">
        <f>'Sources and Uses Budget'!$C90</f>
        <v>64000</v>
      </c>
      <c r="D91" s="442">
        <f t="shared" si="1"/>
        <v>0</v>
      </c>
      <c r="E91" s="440"/>
      <c r="F91" s="439"/>
      <c r="G91" s="577"/>
    </row>
    <row r="92" spans="1:7" s="571" customFormat="1">
      <c r="A92" s="444" t="s">
        <v>37</v>
      </c>
      <c r="B92" s="438">
        <f>'Sources and Uses Budget'!$C91</f>
        <v>20000</v>
      </c>
      <c r="C92" s="438">
        <f>'Sources and Uses Budget'!$C91</f>
        <v>20000</v>
      </c>
      <c r="D92" s="442">
        <f t="shared" si="1"/>
        <v>0</v>
      </c>
      <c r="E92" s="440"/>
      <c r="F92" s="439"/>
      <c r="G92" s="577"/>
    </row>
    <row r="93" spans="1:7" s="571" customFormat="1">
      <c r="A93" s="444" t="s">
        <v>37</v>
      </c>
      <c r="B93" s="438">
        <f>'Sources and Uses Budget'!$C92</f>
        <v>0</v>
      </c>
      <c r="C93" s="438">
        <f>'Sources and Uses Budget'!$C92</f>
        <v>0</v>
      </c>
      <c r="D93" s="442">
        <f t="shared" si="1"/>
        <v>0</v>
      </c>
      <c r="E93" s="440"/>
      <c r="F93" s="439"/>
      <c r="G93" s="577"/>
    </row>
    <row r="94" spans="1:7" s="571" customFormat="1">
      <c r="A94" s="444" t="s">
        <v>37</v>
      </c>
      <c r="B94" s="438">
        <f>'Sources and Uses Budget'!$C93</f>
        <v>0</v>
      </c>
      <c r="C94" s="438">
        <f>'Sources and Uses Budget'!$C93</f>
        <v>0</v>
      </c>
      <c r="D94" s="442">
        <f t="shared" si="1"/>
        <v>0</v>
      </c>
      <c r="E94" s="440"/>
      <c r="F94" s="439"/>
      <c r="G94" s="577"/>
    </row>
    <row r="95" spans="1:7" s="571" customFormat="1">
      <c r="A95" s="444" t="s">
        <v>37</v>
      </c>
      <c r="B95" s="438">
        <f>'Sources and Uses Budget'!$C94</f>
        <v>0</v>
      </c>
      <c r="C95" s="438">
        <f>'Sources and Uses Budget'!$C94</f>
        <v>0</v>
      </c>
      <c r="D95" s="442">
        <f t="shared" si="1"/>
        <v>0</v>
      </c>
      <c r="E95" s="440"/>
      <c r="F95" s="439"/>
      <c r="G95" s="577"/>
    </row>
    <row r="96" spans="1:7" s="571" customFormat="1">
      <c r="A96" s="443" t="s">
        <v>853</v>
      </c>
      <c r="B96" s="442">
        <f>SUM(B81:B95)</f>
        <v>517465</v>
      </c>
      <c r="C96" s="442">
        <f>SUM(C81:C95)</f>
        <v>517465</v>
      </c>
      <c r="D96" s="442">
        <f t="shared" si="1"/>
        <v>0</v>
      </c>
      <c r="E96" s="440"/>
      <c r="F96" s="439"/>
      <c r="G96" s="577"/>
    </row>
    <row r="97" spans="1:7" s="571" customFormat="1">
      <c r="A97" s="443" t="s">
        <v>854</v>
      </c>
      <c r="B97" s="442">
        <f>SUM(B64+B68+B75+B79+B96)</f>
        <v>32131566.887539931</v>
      </c>
      <c r="C97" s="442">
        <f>SUM(C64+C68+C75+C79+C96)</f>
        <v>32131566.887539931</v>
      </c>
      <c r="D97" s="442">
        <f t="shared" si="1"/>
        <v>0</v>
      </c>
      <c r="E97" s="440"/>
      <c r="F97" s="439"/>
      <c r="G97" s="577"/>
    </row>
    <row r="98" spans="1:7" s="571" customFormat="1">
      <c r="A98" s="436" t="s">
        <v>855</v>
      </c>
      <c r="B98" s="436"/>
      <c r="C98" s="436"/>
      <c r="D98" s="436"/>
      <c r="E98" s="456"/>
      <c r="F98" s="436"/>
      <c r="G98" s="577"/>
    </row>
    <row r="99" spans="1:7" s="570" customFormat="1">
      <c r="A99" s="441" t="s">
        <v>856</v>
      </c>
      <c r="B99" s="438">
        <f>'Sources and Uses Budget'!$C98</f>
        <v>3000000</v>
      </c>
      <c r="C99" s="438">
        <f>'Sources and Uses Budget'!$C98</f>
        <v>3000000</v>
      </c>
      <c r="D99" s="442">
        <f t="shared" si="1"/>
        <v>0</v>
      </c>
      <c r="E99" s="440"/>
      <c r="F99" s="439"/>
      <c r="G99" s="575"/>
    </row>
    <row r="100" spans="1:7" s="570" customFormat="1">
      <c r="A100" s="441" t="s">
        <v>857</v>
      </c>
      <c r="B100" s="438">
        <f>'Sources and Uses Budget'!$C99</f>
        <v>0</v>
      </c>
      <c r="C100" s="438">
        <f>'Sources and Uses Budget'!$C99</f>
        <v>0</v>
      </c>
      <c r="D100" s="442">
        <f t="shared" si="1"/>
        <v>0</v>
      </c>
      <c r="E100" s="440"/>
      <c r="F100" s="439"/>
      <c r="G100" s="575"/>
    </row>
    <row r="101" spans="1:7" s="570" customFormat="1">
      <c r="A101" s="441" t="s">
        <v>858</v>
      </c>
      <c r="B101" s="438">
        <f>'Sources and Uses Budget'!$C100</f>
        <v>0</v>
      </c>
      <c r="C101" s="438">
        <f>'Sources and Uses Budget'!$C100</f>
        <v>0</v>
      </c>
      <c r="D101" s="442">
        <f t="shared" si="1"/>
        <v>0</v>
      </c>
      <c r="E101" s="440"/>
      <c r="F101" s="439"/>
      <c r="G101" s="575"/>
    </row>
    <row r="102" spans="1:7" s="570" customFormat="1" ht="12" customHeight="1">
      <c r="A102" s="441" t="s">
        <v>859</v>
      </c>
      <c r="B102" s="438">
        <f>'Sources and Uses Budget'!$C101</f>
        <v>0</v>
      </c>
      <c r="C102" s="438">
        <f>'Sources and Uses Budget'!$C101</f>
        <v>0</v>
      </c>
      <c r="D102" s="442">
        <f t="shared" si="1"/>
        <v>0</v>
      </c>
      <c r="E102" s="440"/>
      <c r="F102" s="439"/>
      <c r="G102" s="575"/>
    </row>
    <row r="103" spans="1:7" s="570" customFormat="1">
      <c r="A103" s="441" t="s">
        <v>860</v>
      </c>
      <c r="B103" s="438">
        <f>'Sources and Uses Budget'!$C102</f>
        <v>0</v>
      </c>
      <c r="C103" s="438">
        <f>'Sources and Uses Budget'!$C102</f>
        <v>0</v>
      </c>
      <c r="D103" s="442">
        <f t="shared" si="1"/>
        <v>0</v>
      </c>
      <c r="E103" s="440"/>
      <c r="F103" s="439"/>
      <c r="G103" s="575"/>
    </row>
    <row r="104" spans="1:7" s="570" customFormat="1">
      <c r="A104" s="444" t="s">
        <v>37</v>
      </c>
      <c r="B104" s="438">
        <f>'Sources and Uses Budget'!$C103</f>
        <v>0</v>
      </c>
      <c r="C104" s="438">
        <f>'Sources and Uses Budget'!$C103</f>
        <v>0</v>
      </c>
      <c r="D104" s="442">
        <f t="shared" si="1"/>
        <v>0</v>
      </c>
      <c r="E104" s="440"/>
      <c r="F104" s="439"/>
      <c r="G104" s="575"/>
    </row>
    <row r="105" spans="1:7" s="570" customFormat="1">
      <c r="A105" s="443" t="s">
        <v>861</v>
      </c>
      <c r="B105" s="442">
        <f>SUM(B99:B104)</f>
        <v>3000000</v>
      </c>
      <c r="C105" s="442">
        <f>SUM(C99:C104)</f>
        <v>3000000</v>
      </c>
      <c r="D105" s="442">
        <f t="shared" si="1"/>
        <v>0</v>
      </c>
      <c r="E105" s="440"/>
      <c r="F105" s="439"/>
      <c r="G105" s="575"/>
    </row>
    <row r="106" spans="1:7" s="570" customFormat="1">
      <c r="A106" s="443" t="s">
        <v>862</v>
      </c>
      <c r="B106" s="445">
        <f>SUM(B97+B105)</f>
        <v>35131566.887539931</v>
      </c>
      <c r="C106" s="445">
        <f>SUM(C97+C105)</f>
        <v>35131566.887539931</v>
      </c>
      <c r="D106" s="442">
        <f t="shared" si="1"/>
        <v>0</v>
      </c>
      <c r="E106" s="440"/>
      <c r="F106" s="439"/>
      <c r="G106" s="575"/>
    </row>
    <row r="107" spans="1:7" s="570" customFormat="1">
      <c r="A107" s="451" t="s">
        <v>863</v>
      </c>
      <c r="B107" s="452"/>
      <c r="C107" s="453"/>
      <c r="D107" s="455"/>
      <c r="E107" s="437"/>
      <c r="F107" s="450"/>
      <c r="G107" s="575"/>
    </row>
    <row r="108" spans="1:7" s="449" customFormat="1" ht="12" hidden="1" customHeight="1">
      <c r="A108" s="448"/>
    </row>
    <row r="109" spans="1:7" s="449" customFormat="1" ht="12" hidden="1" customHeight="1">
      <c r="A109" s="448"/>
    </row>
    <row r="110" spans="1:7" s="449" customFormat="1" ht="12" hidden="1" customHeight="1">
      <c r="A110" s="448"/>
    </row>
    <row r="111" spans="1:7" s="449" customFormat="1" ht="12" hidden="1" customHeight="1">
      <c r="A111" s="448"/>
    </row>
    <row r="112" spans="1:7" s="449" customFormat="1" ht="12" hidden="1" customHeight="1">
      <c r="A112" s="448"/>
    </row>
    <row r="113" spans="1:1" s="449" customFormat="1" ht="12" hidden="1" customHeight="1">
      <c r="A113" s="448"/>
    </row>
    <row r="114" spans="1:1" s="449" customFormat="1" ht="12" hidden="1" customHeight="1">
      <c r="A114" s="448"/>
    </row>
    <row r="115" spans="1:1" s="449" customFormat="1" ht="12" hidden="1" customHeight="1">
      <c r="A115" s="448"/>
    </row>
    <row r="116" spans="1:1" s="449" customFormat="1" ht="12" hidden="1" customHeight="1">
      <c r="A116" s="448"/>
    </row>
    <row r="117" spans="1:1" s="449" customFormat="1" ht="12" hidden="1" customHeight="1">
      <c r="A117" s="448"/>
    </row>
    <row r="118" spans="1:1" s="449" customFormat="1" ht="12" hidden="1" customHeight="1">
      <c r="A118" s="448"/>
    </row>
    <row r="119" spans="1:1" s="449" customFormat="1" ht="12" hidden="1" customHeight="1">
      <c r="A119" s="448"/>
    </row>
    <row r="120" spans="1:1" s="449" customFormat="1" ht="12" hidden="1" customHeight="1">
      <c r="A120" s="448"/>
    </row>
    <row r="121" spans="1:1" s="449" customFormat="1" ht="12" hidden="1" customHeight="1">
      <c r="A121" s="448"/>
    </row>
    <row r="122" spans="1:1" s="449" customFormat="1" ht="12" hidden="1" customHeight="1">
      <c r="A122" s="448"/>
    </row>
    <row r="123" spans="1:1" s="449" customFormat="1" ht="12" hidden="1" customHeight="1">
      <c r="A123" s="448"/>
    </row>
    <row r="124" spans="1:1" s="449" customFormat="1" ht="12" hidden="1" customHeight="1">
      <c r="A124" s="448"/>
    </row>
    <row r="125" spans="1:1" s="449" customFormat="1" ht="12" hidden="1" customHeight="1">
      <c r="A125" s="448"/>
    </row>
    <row r="126" spans="1:1" s="449" customFormat="1" ht="12" hidden="1" customHeight="1">
      <c r="A126" s="448"/>
    </row>
    <row r="127" spans="1:1" s="449" customFormat="1" ht="12" hidden="1" customHeight="1">
      <c r="A127" s="448"/>
    </row>
    <row r="128" spans="1:1" s="449" customFormat="1" ht="12" hidden="1" customHeight="1">
      <c r="A128" s="448"/>
    </row>
    <row r="129" spans="1:1" s="449" customFormat="1" ht="12" hidden="1" customHeight="1">
      <c r="A129" s="448"/>
    </row>
    <row r="130" spans="1:1" s="449" customFormat="1" ht="12" hidden="1" customHeight="1">
      <c r="A130" s="448"/>
    </row>
    <row r="131" spans="1:1" s="449" customFormat="1" ht="12" hidden="1" customHeight="1">
      <c r="A131" s="448"/>
    </row>
    <row r="132" spans="1:1" s="449" customFormat="1" ht="12" hidden="1" customHeight="1">
      <c r="A132" s="448"/>
    </row>
    <row r="133" spans="1:1" s="449" customFormat="1" ht="12" hidden="1" customHeight="1">
      <c r="A133" s="448"/>
    </row>
    <row r="134" spans="1:1" s="449" customFormat="1" ht="12" hidden="1" customHeight="1">
      <c r="A134" s="448"/>
    </row>
    <row r="135" spans="1:1" s="449" customFormat="1" ht="12" hidden="1" customHeight="1">
      <c r="A135" s="448"/>
    </row>
    <row r="136" spans="1:1" s="449" customFormat="1" ht="12" hidden="1" customHeight="1">
      <c r="A136" s="448"/>
    </row>
    <row r="137" spans="1:1" s="449" customFormat="1" ht="12" hidden="1" customHeight="1">
      <c r="A137" s="448"/>
    </row>
    <row r="138" spans="1:1" s="449" customFormat="1" ht="12" hidden="1" customHeight="1">
      <c r="A138" s="448"/>
    </row>
    <row r="139" spans="1:1" s="449" customFormat="1" ht="12" hidden="1" customHeight="1">
      <c r="A139" s="448"/>
    </row>
    <row r="140" spans="1:1" s="449" customFormat="1" ht="12" hidden="1" customHeight="1">
      <c r="A140" s="448"/>
    </row>
    <row r="141" spans="1:1" s="449" customFormat="1" ht="12" hidden="1" customHeight="1">
      <c r="A141" s="448"/>
    </row>
    <row r="142" spans="1:1" s="449" customFormat="1" ht="12" hidden="1" customHeight="1">
      <c r="A142" s="448"/>
    </row>
    <row r="143" spans="1:1" s="449" customFormat="1" ht="12" hidden="1" customHeight="1">
      <c r="A143" s="448"/>
    </row>
    <row r="144" spans="1:1" s="449" customFormat="1" ht="12" hidden="1" customHeight="1">
      <c r="A144" s="448"/>
    </row>
    <row r="145" spans="1:1" s="449" customFormat="1" ht="12" hidden="1" customHeight="1">
      <c r="A145" s="448"/>
    </row>
    <row r="146" spans="1:1" s="449" customFormat="1" ht="12" hidden="1" customHeight="1">
      <c r="A146" s="448"/>
    </row>
    <row r="147" spans="1:1" s="449" customFormat="1" ht="12" hidden="1" customHeight="1">
      <c r="A147" s="448"/>
    </row>
    <row r="148" spans="1:1" s="449" customFormat="1" ht="12" hidden="1" customHeight="1">
      <c r="A148" s="448"/>
    </row>
    <row r="149" spans="1:1" s="449" customFormat="1" ht="12" hidden="1" customHeight="1">
      <c r="A149" s="448"/>
    </row>
    <row r="150" spans="1:1" s="449" customFormat="1" ht="12" hidden="1" customHeight="1">
      <c r="A150" s="448"/>
    </row>
    <row r="151" spans="1:1" s="449" customFormat="1" ht="12" hidden="1" customHeight="1">
      <c r="A151" s="448"/>
    </row>
    <row r="152" spans="1:1" s="449" customFormat="1" ht="12" hidden="1" customHeight="1">
      <c r="A152" s="448"/>
    </row>
    <row r="153" spans="1:1" s="449" customFormat="1" ht="12" hidden="1" customHeight="1">
      <c r="A153" s="448"/>
    </row>
    <row r="154" spans="1:1" s="449" customFormat="1" ht="12" hidden="1" customHeight="1">
      <c r="A154" s="448"/>
    </row>
    <row r="155" spans="1:1" s="449" customFormat="1" ht="12" hidden="1" customHeight="1">
      <c r="A155" s="448"/>
    </row>
    <row r="156" spans="1:1" s="449" customFormat="1" ht="12" hidden="1" customHeight="1">
      <c r="A156" s="448"/>
    </row>
    <row r="157" spans="1:1" s="449" customFormat="1" ht="12" hidden="1" customHeight="1">
      <c r="A157" s="448"/>
    </row>
    <row r="158" spans="1:1" s="449" customFormat="1" ht="12" hidden="1" customHeight="1">
      <c r="A158" s="448"/>
    </row>
    <row r="159" spans="1:1" s="449" customFormat="1" ht="12" hidden="1" customHeight="1">
      <c r="A159" s="448"/>
    </row>
    <row r="160" spans="1:1" s="449" customFormat="1" ht="12" hidden="1" customHeight="1">
      <c r="A160" s="448"/>
    </row>
    <row r="161" spans="1:1" s="449" customFormat="1" ht="12" hidden="1" customHeight="1">
      <c r="A161" s="448"/>
    </row>
    <row r="162" spans="1:1" s="449" customFormat="1" ht="12" hidden="1" customHeight="1">
      <c r="A162" s="448"/>
    </row>
    <row r="163" spans="1:1" s="449" customFormat="1" ht="12" hidden="1" customHeight="1">
      <c r="A163" s="448"/>
    </row>
    <row r="164" spans="1:1" s="449" customFormat="1" ht="12" hidden="1" customHeight="1">
      <c r="A164" s="448"/>
    </row>
    <row r="165" spans="1:1" s="449" customFormat="1" ht="12" hidden="1" customHeight="1">
      <c r="A165" s="448"/>
    </row>
    <row r="166" spans="1:1" s="449" customFormat="1" ht="12" hidden="1" customHeight="1">
      <c r="A166" s="448"/>
    </row>
    <row r="167" spans="1:1" s="449" customFormat="1" ht="12" hidden="1" customHeight="1">
      <c r="A167" s="448"/>
    </row>
    <row r="168" spans="1:1" s="449" customFormat="1" ht="12" hidden="1" customHeight="1">
      <c r="A168" s="448"/>
    </row>
    <row r="169" spans="1:1" s="449" customFormat="1" ht="12" hidden="1" customHeight="1">
      <c r="A169" s="448"/>
    </row>
    <row r="170" spans="1:1" s="449" customFormat="1" ht="12" hidden="1" customHeight="1">
      <c r="A170" s="448"/>
    </row>
    <row r="171" spans="1:1" s="449" customFormat="1" ht="12" hidden="1" customHeight="1">
      <c r="A171" s="448"/>
    </row>
    <row r="172" spans="1:1" s="449" customFormat="1" ht="12" hidden="1" customHeight="1">
      <c r="A172" s="448"/>
    </row>
    <row r="173" spans="1:1" s="449" customFormat="1" ht="12" hidden="1" customHeight="1">
      <c r="A173" s="448"/>
    </row>
    <row r="174" spans="1:1" s="449" customFormat="1" ht="12" hidden="1" customHeight="1">
      <c r="A174" s="448"/>
    </row>
    <row r="175" spans="1:1" s="449" customFormat="1" ht="12" hidden="1" customHeight="1">
      <c r="A175" s="448"/>
    </row>
    <row r="176" spans="1:1" s="449" customFormat="1" ht="12" hidden="1" customHeight="1">
      <c r="A176" s="448"/>
    </row>
    <row r="177" spans="1:1" s="449" customFormat="1" ht="12" hidden="1" customHeight="1">
      <c r="A177" s="448"/>
    </row>
    <row r="178" spans="1:1" s="449" customFormat="1" ht="12" hidden="1" customHeight="1">
      <c r="A178" s="448"/>
    </row>
    <row r="179" spans="1:1" s="449" customFormat="1" ht="12" hidden="1" customHeight="1">
      <c r="A179" s="448"/>
    </row>
    <row r="180" spans="1:1" s="449" customFormat="1" ht="12" hidden="1" customHeight="1">
      <c r="A180" s="448"/>
    </row>
    <row r="181" spans="1:1" s="449" customFormat="1" ht="12" hidden="1" customHeight="1">
      <c r="A181" s="448"/>
    </row>
    <row r="182" spans="1:1" s="449" customFormat="1" ht="12" hidden="1" customHeight="1">
      <c r="A182" s="448"/>
    </row>
    <row r="183" spans="1:1" s="449" customFormat="1" ht="12" hidden="1" customHeight="1">
      <c r="A183" s="448"/>
    </row>
    <row r="184" spans="1:1" s="449" customFormat="1" ht="12" hidden="1" customHeight="1">
      <c r="A184" s="448"/>
    </row>
    <row r="185" spans="1:1" s="449" customFormat="1" ht="12" hidden="1" customHeight="1">
      <c r="A185" s="448"/>
    </row>
    <row r="186" spans="1:1" s="449" customFormat="1" ht="12" hidden="1" customHeight="1">
      <c r="A186" s="448"/>
    </row>
    <row r="187" spans="1:1" s="449" customFormat="1" ht="12" hidden="1" customHeight="1">
      <c r="A187" s="448"/>
    </row>
    <row r="188" spans="1:1" s="449" customFormat="1" ht="12" hidden="1" customHeight="1">
      <c r="A188" s="448"/>
    </row>
    <row r="189" spans="1:1" s="449" customFormat="1" ht="12" hidden="1" customHeight="1">
      <c r="A189" s="448"/>
    </row>
    <row r="190" spans="1:1" s="449" customFormat="1" ht="12" hidden="1" customHeight="1">
      <c r="A190" s="448"/>
    </row>
    <row r="191" spans="1:1" s="449" customFormat="1" ht="12" hidden="1" customHeight="1">
      <c r="A191" s="448"/>
    </row>
    <row r="192" spans="1:1" s="449" customFormat="1" ht="12" hidden="1" customHeight="1">
      <c r="A192" s="448"/>
    </row>
    <row r="193" spans="1:1" s="449" customFormat="1" ht="12" hidden="1" customHeight="1">
      <c r="A193" s="448"/>
    </row>
    <row r="194" spans="1:1" s="449" customFormat="1" ht="12" hidden="1" customHeight="1">
      <c r="A194" s="448"/>
    </row>
    <row r="195" spans="1:1" s="449" customFormat="1" ht="12" hidden="1" customHeight="1">
      <c r="A195" s="448"/>
    </row>
    <row r="196" spans="1:1" s="449" customFormat="1" ht="12" hidden="1" customHeight="1">
      <c r="A196" s="448"/>
    </row>
    <row r="197" spans="1:1" s="449" customFormat="1" ht="12" hidden="1" customHeight="1">
      <c r="A197" s="448"/>
    </row>
    <row r="198" spans="1:1" s="449" customFormat="1" ht="12" hidden="1" customHeight="1">
      <c r="A198" s="448"/>
    </row>
    <row r="199" spans="1:1" s="449" customFormat="1" ht="12" hidden="1" customHeight="1">
      <c r="A199" s="448"/>
    </row>
    <row r="200" spans="1:1" s="449" customFormat="1" ht="12" hidden="1" customHeight="1">
      <c r="A200" s="448"/>
    </row>
    <row r="201" spans="1:1" s="449" customFormat="1" ht="12" hidden="1" customHeight="1">
      <c r="A201" s="448"/>
    </row>
    <row r="202" spans="1:1" s="449" customFormat="1" ht="12" hidden="1" customHeight="1">
      <c r="A202" s="448"/>
    </row>
    <row r="203" spans="1:1" s="449" customFormat="1" ht="12" hidden="1" customHeight="1">
      <c r="A203" s="448"/>
    </row>
    <row r="204" spans="1:1" s="449" customFormat="1" ht="12" hidden="1" customHeight="1">
      <c r="A204" s="448"/>
    </row>
    <row r="205" spans="1:1" s="449" customFormat="1" ht="12" hidden="1" customHeight="1">
      <c r="A205" s="448"/>
    </row>
    <row r="206" spans="1:1" s="449" customFormat="1" ht="12" hidden="1" customHeight="1">
      <c r="A206" s="448"/>
    </row>
    <row r="207" spans="1:1" s="449" customFormat="1" ht="12" hidden="1" customHeight="1">
      <c r="A207" s="448"/>
    </row>
    <row r="208" spans="1:1" s="449" customFormat="1" ht="12" hidden="1" customHeight="1">
      <c r="A208" s="448"/>
    </row>
    <row r="209" spans="1:1" s="449" customFormat="1" ht="12" hidden="1" customHeight="1">
      <c r="A209" s="448"/>
    </row>
    <row r="210" spans="1:1" s="449" customFormat="1" ht="12" hidden="1" customHeight="1">
      <c r="A210" s="448"/>
    </row>
    <row r="211" spans="1:1" s="449" customFormat="1" ht="12" hidden="1" customHeight="1">
      <c r="A211" s="448"/>
    </row>
    <row r="212" spans="1:1" s="449" customFormat="1" ht="12" hidden="1" customHeight="1">
      <c r="A212" s="448"/>
    </row>
    <row r="213" spans="1:1" s="449" customFormat="1" ht="12" hidden="1" customHeight="1">
      <c r="A213" s="448"/>
    </row>
    <row r="214" spans="1:1" s="449" customFormat="1" ht="12" hidden="1" customHeight="1">
      <c r="A214" s="448"/>
    </row>
    <row r="215" spans="1:1" s="449" customFormat="1" ht="12" hidden="1" customHeight="1">
      <c r="A215" s="448"/>
    </row>
    <row r="216" spans="1:1" s="449" customFormat="1" ht="12" hidden="1" customHeight="1">
      <c r="A216" s="448"/>
    </row>
    <row r="217" spans="1:1" s="449" customFormat="1" ht="12" hidden="1" customHeight="1">
      <c r="A217" s="448"/>
    </row>
    <row r="218" spans="1:1" s="449" customFormat="1" ht="12" hidden="1" customHeight="1">
      <c r="A218" s="448"/>
    </row>
    <row r="219" spans="1:1" s="449" customFormat="1" ht="12" hidden="1" customHeight="1">
      <c r="A219" s="448"/>
    </row>
    <row r="220" spans="1:1" s="449" customFormat="1" ht="12" hidden="1" customHeight="1">
      <c r="A220" s="448"/>
    </row>
    <row r="221" spans="1:1" s="449" customFormat="1" ht="12" hidden="1" customHeight="1">
      <c r="A221" s="448"/>
    </row>
    <row r="222" spans="1:1" s="449" customFormat="1" ht="12" hidden="1" customHeight="1">
      <c r="A222" s="448"/>
    </row>
    <row r="223" spans="1:1" s="449" customFormat="1" ht="12" hidden="1" customHeight="1">
      <c r="A223" s="448"/>
    </row>
    <row r="224" spans="1:1" s="449" customFormat="1" ht="12" hidden="1" customHeight="1">
      <c r="A224" s="448"/>
    </row>
    <row r="225" spans="1:1" s="449" customFormat="1" ht="12" hidden="1" customHeight="1">
      <c r="A225" s="448"/>
    </row>
    <row r="226" spans="1:1" s="449" customFormat="1" ht="12" hidden="1" customHeight="1">
      <c r="A226" s="448"/>
    </row>
    <row r="227" spans="1:1" s="449" customFormat="1" ht="12" hidden="1" customHeight="1">
      <c r="A227" s="448"/>
    </row>
    <row r="228" spans="1:1" s="449" customFormat="1" ht="12" hidden="1" customHeight="1">
      <c r="A228" s="448"/>
    </row>
    <row r="229" spans="1:1" s="449" customFormat="1" ht="12" hidden="1" customHeight="1">
      <c r="A229" s="448"/>
    </row>
    <row r="230" spans="1:1" s="449" customFormat="1" ht="12" hidden="1" customHeight="1">
      <c r="A230" s="448"/>
    </row>
    <row r="231" spans="1:1" s="449" customFormat="1" ht="12" hidden="1" customHeight="1">
      <c r="A231" s="448"/>
    </row>
    <row r="232" spans="1:1" s="449" customFormat="1" ht="12" hidden="1" customHeight="1">
      <c r="A232" s="448"/>
    </row>
    <row r="233" spans="1:1" s="449" customFormat="1" ht="12" hidden="1" customHeight="1">
      <c r="A233" s="448"/>
    </row>
    <row r="234" spans="1:1" s="449" customFormat="1" ht="12" hidden="1" customHeight="1">
      <c r="A234" s="448"/>
    </row>
    <row r="235" spans="1:1" s="449" customFormat="1" ht="12" hidden="1" customHeight="1">
      <c r="A235" s="448"/>
    </row>
    <row r="236" spans="1:1" s="449" customFormat="1" ht="12" hidden="1" customHeight="1">
      <c r="A236" s="448"/>
    </row>
    <row r="237" spans="1:1" s="449" customFormat="1" ht="12" hidden="1" customHeight="1">
      <c r="A237" s="448"/>
    </row>
    <row r="238" spans="1:1" s="449" customFormat="1" ht="12" hidden="1" customHeight="1">
      <c r="A238" s="448"/>
    </row>
    <row r="239" spans="1:1" s="449" customFormat="1" ht="12" hidden="1" customHeight="1">
      <c r="A239" s="448"/>
    </row>
    <row r="240" spans="1:1" s="449" customFormat="1" ht="12" hidden="1" customHeight="1">
      <c r="A240" s="448"/>
    </row>
    <row r="241" spans="1:1" s="449" customFormat="1" ht="12" hidden="1" customHeight="1">
      <c r="A241" s="448"/>
    </row>
    <row r="242" spans="1:1" s="449" customFormat="1" ht="12" hidden="1" customHeight="1">
      <c r="A242" s="448"/>
    </row>
    <row r="243" spans="1:1" s="449" customFormat="1" ht="12" hidden="1" customHeight="1">
      <c r="A243" s="448"/>
    </row>
    <row r="244" spans="1:1" s="449" customFormat="1" ht="12" hidden="1" customHeight="1">
      <c r="A244" s="448"/>
    </row>
    <row r="245" spans="1:1" s="449" customFormat="1" ht="12" hidden="1" customHeight="1">
      <c r="A245" s="448"/>
    </row>
    <row r="246" spans="1:1" s="449" customFormat="1" ht="12" hidden="1" customHeight="1">
      <c r="A246" s="448"/>
    </row>
    <row r="247" spans="1:1" s="449" customFormat="1" ht="12" hidden="1" customHeight="1">
      <c r="A247" s="448"/>
    </row>
    <row r="248" spans="1:1" s="449" customFormat="1" ht="12" hidden="1" customHeight="1">
      <c r="A248" s="448"/>
    </row>
    <row r="249" spans="1:1" s="449" customFormat="1" ht="12" hidden="1" customHeight="1">
      <c r="A249" s="448"/>
    </row>
    <row r="250" spans="1:1" s="449" customFormat="1" ht="12" hidden="1" customHeight="1">
      <c r="A250" s="448"/>
    </row>
    <row r="251" spans="1:1" s="449" customFormat="1" ht="12" hidden="1" customHeight="1">
      <c r="A251" s="448"/>
    </row>
    <row r="252" spans="1:1" s="449" customFormat="1" ht="12" hidden="1" customHeight="1">
      <c r="A252" s="448"/>
    </row>
    <row r="253" spans="1:1" s="449" customFormat="1" ht="12" hidden="1" customHeight="1">
      <c r="A253" s="448"/>
    </row>
    <row r="254" spans="1:1" s="449" customFormat="1" ht="12" hidden="1" customHeight="1">
      <c r="A254" s="448"/>
    </row>
    <row r="255" spans="1:1" s="449" customFormat="1" ht="12" hidden="1" customHeight="1">
      <c r="A255" s="448"/>
    </row>
    <row r="256" spans="1:1" s="449" customFormat="1" ht="12" hidden="1" customHeight="1">
      <c r="A256" s="448"/>
    </row>
    <row r="257" spans="1:1" s="449" customFormat="1" ht="12" hidden="1" customHeight="1">
      <c r="A257" s="448"/>
    </row>
    <row r="258" spans="1:1" s="449" customFormat="1" ht="12" hidden="1" customHeight="1">
      <c r="A258" s="448"/>
    </row>
    <row r="259" spans="1:1" s="449" customFormat="1" ht="12" hidden="1" customHeight="1">
      <c r="A259" s="448"/>
    </row>
    <row r="260" spans="1:1" s="449" customFormat="1" ht="12" hidden="1" customHeight="1">
      <c r="A260" s="448"/>
    </row>
    <row r="261" spans="1:1" s="449" customFormat="1" ht="12" hidden="1" customHeight="1">
      <c r="A261" s="448"/>
    </row>
    <row r="262" spans="1:1" s="449" customFormat="1" ht="12" hidden="1" customHeight="1">
      <c r="A262" s="448"/>
    </row>
    <row r="263" spans="1:1" s="449" customFormat="1" ht="12" hidden="1" customHeight="1">
      <c r="A263" s="448"/>
    </row>
    <row r="264" spans="1:1" s="449" customFormat="1" ht="12" hidden="1" customHeight="1">
      <c r="A264" s="448"/>
    </row>
    <row r="265" spans="1:1" s="449" customFormat="1" ht="12" hidden="1" customHeight="1">
      <c r="A265" s="448"/>
    </row>
    <row r="266" spans="1:1" s="449" customFormat="1" ht="12" hidden="1" customHeight="1">
      <c r="A266" s="448"/>
    </row>
    <row r="267" spans="1:1" s="449" customFormat="1" ht="12" hidden="1" customHeight="1">
      <c r="A267" s="448"/>
    </row>
    <row r="268" spans="1:1" s="449" customFormat="1" ht="12" hidden="1" customHeight="1">
      <c r="A268" s="448"/>
    </row>
    <row r="269" spans="1:1" s="449" customFormat="1" ht="12" hidden="1" customHeight="1">
      <c r="A269" s="448"/>
    </row>
    <row r="270" spans="1:1" s="449" customFormat="1" ht="12" hidden="1" customHeight="1">
      <c r="A270" s="448"/>
    </row>
    <row r="271" spans="1:1" s="449" customFormat="1" ht="12" hidden="1" customHeight="1">
      <c r="A271" s="448"/>
    </row>
    <row r="272" spans="1:1" s="449" customFormat="1" ht="12" hidden="1" customHeight="1">
      <c r="A272" s="448"/>
    </row>
    <row r="273" spans="1:1" s="449" customFormat="1" ht="12" hidden="1" customHeight="1">
      <c r="A273" s="448"/>
    </row>
    <row r="274" spans="1:1" s="449" customFormat="1" ht="12" hidden="1" customHeight="1">
      <c r="A274" s="448"/>
    </row>
    <row r="275" spans="1:1" s="449" customFormat="1" ht="12" hidden="1" customHeight="1">
      <c r="A275" s="448"/>
    </row>
    <row r="276" spans="1:1" s="449" customFormat="1" ht="12" hidden="1" customHeight="1">
      <c r="A276" s="448"/>
    </row>
    <row r="277" spans="1:1" s="449" customFormat="1" ht="12" hidden="1" customHeight="1">
      <c r="A277" s="448"/>
    </row>
    <row r="278" spans="1:1" s="449" customFormat="1" ht="12" hidden="1" customHeight="1">
      <c r="A278" s="448"/>
    </row>
    <row r="279" spans="1:1" s="449" customFormat="1" ht="12" hidden="1" customHeight="1">
      <c r="A279" s="448"/>
    </row>
    <row r="280" spans="1:1" s="449" customFormat="1" ht="12" hidden="1" customHeight="1">
      <c r="A280" s="448"/>
    </row>
    <row r="281" spans="1:1" s="449" customFormat="1" ht="12" hidden="1" customHeight="1">
      <c r="A281" s="448"/>
    </row>
    <row r="282" spans="1:1" s="449" customFormat="1" ht="12" hidden="1" customHeight="1">
      <c r="A282" s="448"/>
    </row>
    <row r="283" spans="1:1" s="449" customFormat="1" ht="12" hidden="1" customHeight="1">
      <c r="A283" s="448"/>
    </row>
    <row r="284" spans="1:1" s="449" customFormat="1" ht="12" hidden="1" customHeight="1">
      <c r="A284" s="448"/>
    </row>
    <row r="285" spans="1:1" s="449" customFormat="1" ht="12" hidden="1" customHeight="1">
      <c r="A285" s="448"/>
    </row>
    <row r="286" spans="1:1" s="449" customFormat="1" ht="12" hidden="1" customHeight="1">
      <c r="A286" s="448"/>
    </row>
    <row r="287" spans="1:1" s="449" customFormat="1" ht="12" hidden="1" customHeight="1">
      <c r="A287" s="448"/>
    </row>
    <row r="288" spans="1:1" s="449" customFormat="1" ht="12" hidden="1" customHeight="1">
      <c r="A288" s="448"/>
    </row>
    <row r="289" spans="1:1" s="449" customFormat="1" ht="12" hidden="1" customHeight="1">
      <c r="A289" s="448"/>
    </row>
    <row r="290" spans="1:1" s="449" customFormat="1" ht="12" hidden="1" customHeight="1">
      <c r="A290" s="448"/>
    </row>
    <row r="291" spans="1:1" s="449" customFormat="1" ht="12" hidden="1" customHeight="1">
      <c r="A291" s="448"/>
    </row>
    <row r="292" spans="1:1" s="449" customFormat="1" ht="12" hidden="1" customHeight="1">
      <c r="A292" s="448"/>
    </row>
    <row r="293" spans="1:1" s="449" customFormat="1" ht="12" hidden="1" customHeight="1">
      <c r="A293" s="448"/>
    </row>
    <row r="294" spans="1:1" s="449" customFormat="1" ht="12" hidden="1" customHeight="1">
      <c r="A294" s="448"/>
    </row>
    <row r="295" spans="1:1" s="449" customFormat="1" ht="12" hidden="1" customHeight="1">
      <c r="A295" s="448"/>
    </row>
    <row r="296" spans="1:1" s="449" customFormat="1" ht="12" hidden="1" customHeight="1">
      <c r="A296" s="448"/>
    </row>
    <row r="297" spans="1:1" s="449" customFormat="1" ht="12" hidden="1" customHeight="1">
      <c r="A297" s="448"/>
    </row>
    <row r="298" spans="1:1" s="449" customFormat="1" ht="12" hidden="1" customHeight="1">
      <c r="A298" s="448"/>
    </row>
    <row r="299" spans="1:1" s="449" customFormat="1" ht="12" hidden="1" customHeight="1">
      <c r="A299" s="448"/>
    </row>
    <row r="300" spans="1:1" s="449" customFormat="1" ht="12" hidden="1" customHeight="1">
      <c r="A300" s="448"/>
    </row>
    <row r="301" spans="1:1" s="449" customFormat="1" ht="12" hidden="1" customHeight="1">
      <c r="A301" s="448"/>
    </row>
    <row r="302" spans="1:1" s="449" customFormat="1" ht="12" hidden="1" customHeight="1">
      <c r="A302" s="448"/>
    </row>
    <row r="303" spans="1:1" s="449" customFormat="1" ht="12" hidden="1" customHeight="1">
      <c r="A303" s="448"/>
    </row>
    <row r="304" spans="1:1" s="449" customFormat="1" ht="12" hidden="1" customHeight="1">
      <c r="A304" s="448"/>
    </row>
    <row r="305" spans="1:1" s="449" customFormat="1" ht="12" hidden="1" customHeight="1">
      <c r="A305" s="448"/>
    </row>
    <row r="306" spans="1:1" s="449" customFormat="1" ht="12" hidden="1" customHeight="1">
      <c r="A306" s="448"/>
    </row>
    <row r="307" spans="1:1" s="449" customFormat="1" ht="12" hidden="1" customHeight="1">
      <c r="A307" s="448"/>
    </row>
    <row r="308" spans="1:1" s="449" customFormat="1" ht="12" hidden="1" customHeight="1">
      <c r="A308" s="448"/>
    </row>
    <row r="309" spans="1:1" s="449" customFormat="1" ht="12" hidden="1" customHeight="1">
      <c r="A309" s="448"/>
    </row>
    <row r="310" spans="1:1" s="449" customFormat="1" ht="12" hidden="1" customHeight="1">
      <c r="A310" s="448"/>
    </row>
    <row r="311" spans="1:1" s="449" customFormat="1" ht="12" hidden="1" customHeight="1">
      <c r="A311" s="448"/>
    </row>
    <row r="312" spans="1:1" s="449" customFormat="1" ht="12" hidden="1" customHeight="1">
      <c r="A312" s="448"/>
    </row>
    <row r="313" spans="1:1" s="449" customFormat="1" ht="12" hidden="1" customHeight="1">
      <c r="A313" s="448"/>
    </row>
    <row r="314" spans="1:1" s="449" customFormat="1" ht="12" hidden="1" customHeight="1">
      <c r="A314" s="448"/>
    </row>
    <row r="315" spans="1:1" s="449" customFormat="1" ht="12" hidden="1" customHeight="1">
      <c r="A315" s="448"/>
    </row>
    <row r="316" spans="1:1" s="449" customFormat="1" ht="12" hidden="1" customHeight="1">
      <c r="A316" s="448"/>
    </row>
    <row r="317" spans="1:1" s="449" customFormat="1" ht="12" hidden="1" customHeight="1">
      <c r="A317" s="448"/>
    </row>
    <row r="318" spans="1:1" s="449" customFormat="1" ht="12" hidden="1" customHeight="1">
      <c r="A318" s="448"/>
    </row>
    <row r="319" spans="1:1" s="449" customFormat="1" ht="12" hidden="1" customHeight="1">
      <c r="A319" s="448"/>
    </row>
    <row r="320" spans="1:1" s="449" customFormat="1" ht="12" hidden="1" customHeight="1">
      <c r="A320" s="448"/>
    </row>
    <row r="321" spans="1:1" s="449" customFormat="1" ht="12" hidden="1" customHeight="1">
      <c r="A321" s="448"/>
    </row>
    <row r="322" spans="1:1" s="449" customFormat="1" ht="12" hidden="1" customHeight="1">
      <c r="A322" s="448"/>
    </row>
    <row r="323" spans="1:1" s="449" customFormat="1" ht="12" hidden="1" customHeight="1">
      <c r="A323" s="448"/>
    </row>
    <row r="324" spans="1:1" s="449" customFormat="1" ht="12" hidden="1" customHeight="1">
      <c r="A324" s="448"/>
    </row>
    <row r="325" spans="1:1" s="449" customFormat="1" ht="12" hidden="1" customHeight="1">
      <c r="A325" s="448"/>
    </row>
    <row r="326" spans="1:1" s="449" customFormat="1" ht="12" hidden="1" customHeight="1">
      <c r="A326" s="448"/>
    </row>
    <row r="327" spans="1:1" s="449" customFormat="1" ht="12" hidden="1" customHeight="1">
      <c r="A327" s="448"/>
    </row>
    <row r="328" spans="1:1" s="449" customFormat="1" ht="12" hidden="1" customHeight="1">
      <c r="A328" s="448"/>
    </row>
    <row r="329" spans="1:1" s="449" customFormat="1" ht="12" hidden="1" customHeight="1">
      <c r="A329" s="448"/>
    </row>
    <row r="330" spans="1:1" s="449" customFormat="1" ht="12" hidden="1" customHeight="1">
      <c r="A330" s="448"/>
    </row>
    <row r="331" spans="1:1" s="449" customFormat="1" ht="12" hidden="1" customHeight="1">
      <c r="A331" s="448"/>
    </row>
    <row r="332" spans="1:1" s="449" customFormat="1" ht="12" hidden="1" customHeight="1">
      <c r="A332" s="448"/>
    </row>
    <row r="333" spans="1:1" s="449" customFormat="1" ht="12" hidden="1" customHeight="1">
      <c r="A333" s="448"/>
    </row>
    <row r="334" spans="1:1" s="449" customFormat="1" ht="12" hidden="1" customHeight="1">
      <c r="A334" s="448"/>
    </row>
    <row r="335" spans="1:1" s="449" customFormat="1" ht="12" hidden="1" customHeight="1">
      <c r="A335" s="448"/>
    </row>
    <row r="336" spans="1:1" s="449" customFormat="1" ht="12" hidden="1" customHeight="1">
      <c r="A336" s="448"/>
    </row>
    <row r="337" spans="1:1" s="449" customFormat="1" ht="12" hidden="1" customHeight="1">
      <c r="A337" s="448"/>
    </row>
    <row r="338" spans="1:1" s="449" customFormat="1" ht="12" hidden="1" customHeight="1">
      <c r="A338" s="448"/>
    </row>
    <row r="339" spans="1:1" s="449" customFormat="1" ht="12" hidden="1" customHeight="1">
      <c r="A339" s="448"/>
    </row>
    <row r="340" spans="1:1" s="449" customFormat="1" ht="12" hidden="1" customHeight="1">
      <c r="A340" s="448"/>
    </row>
    <row r="341" spans="1:1" s="449" customFormat="1" ht="12" hidden="1" customHeight="1">
      <c r="A341" s="448"/>
    </row>
    <row r="342" spans="1:1" s="449" customFormat="1" ht="12" hidden="1" customHeight="1">
      <c r="A342" s="448"/>
    </row>
    <row r="343" spans="1:1" s="449" customFormat="1" ht="12" hidden="1" customHeight="1">
      <c r="A343" s="448"/>
    </row>
    <row r="344" spans="1:1" s="449" customFormat="1" ht="12" hidden="1" customHeight="1">
      <c r="A344" s="448"/>
    </row>
    <row r="345" spans="1:1" s="449" customFormat="1" ht="12" hidden="1" customHeight="1">
      <c r="A345" s="448"/>
    </row>
    <row r="346" spans="1:1" s="449" customFormat="1" ht="12" hidden="1" customHeight="1">
      <c r="A346" s="448"/>
    </row>
    <row r="347" spans="1:1" s="449" customFormat="1" ht="12" hidden="1" customHeight="1">
      <c r="A347" s="448"/>
    </row>
    <row r="348" spans="1:1" s="449" customFormat="1" ht="12" hidden="1" customHeight="1">
      <c r="A348" s="448"/>
    </row>
    <row r="349" spans="1:1" s="449" customFormat="1" ht="12" hidden="1" customHeight="1">
      <c r="A349" s="448"/>
    </row>
    <row r="350" spans="1:1" s="449" customFormat="1" ht="12" hidden="1" customHeight="1">
      <c r="A350" s="448"/>
    </row>
    <row r="351" spans="1:1" s="449" customFormat="1" ht="12" hidden="1" customHeight="1">
      <c r="A351" s="448"/>
    </row>
    <row r="352" spans="1:1" s="449" customFormat="1" ht="12" hidden="1" customHeight="1">
      <c r="A352" s="448"/>
    </row>
    <row r="353" spans="1:1" s="449" customFormat="1" ht="12" hidden="1" customHeight="1">
      <c r="A353" s="448"/>
    </row>
    <row r="354" spans="1:1" s="449" customFormat="1" ht="12" hidden="1" customHeight="1">
      <c r="A354" s="448"/>
    </row>
    <row r="355" spans="1:1" s="449" customFormat="1" ht="12" hidden="1" customHeight="1">
      <c r="A355" s="448"/>
    </row>
    <row r="356" spans="1:1" s="449" customFormat="1" ht="12" hidden="1" customHeight="1">
      <c r="A356" s="448"/>
    </row>
    <row r="357" spans="1:1" s="449" customFormat="1" ht="12" hidden="1" customHeight="1">
      <c r="A357" s="448"/>
    </row>
    <row r="358" spans="1:1" s="449" customFormat="1" ht="12" hidden="1" customHeight="1">
      <c r="A358" s="448"/>
    </row>
    <row r="359" spans="1:1" s="449" customFormat="1" ht="12" hidden="1" customHeight="1">
      <c r="A359" s="448"/>
    </row>
    <row r="360" spans="1:1" s="449" customFormat="1" ht="12" hidden="1" customHeight="1">
      <c r="A360" s="448"/>
    </row>
    <row r="361" spans="1:1" s="449" customFormat="1" ht="12" hidden="1" customHeight="1">
      <c r="A361" s="448"/>
    </row>
    <row r="362" spans="1:1" s="449" customFormat="1" ht="12" hidden="1" customHeight="1">
      <c r="A362" s="448"/>
    </row>
    <row r="363" spans="1:1" s="449" customFormat="1" ht="12" hidden="1" customHeight="1">
      <c r="A363" s="448"/>
    </row>
    <row r="364" spans="1:1" s="449" customFormat="1" ht="12" hidden="1" customHeight="1">
      <c r="A364" s="448"/>
    </row>
    <row r="365" spans="1:1" s="449" customFormat="1" ht="12" hidden="1" customHeight="1">
      <c r="A365" s="448"/>
    </row>
    <row r="366" spans="1:1" s="449" customFormat="1" ht="12" hidden="1" customHeight="1">
      <c r="A366" s="448"/>
    </row>
    <row r="367" spans="1:1" s="449" customFormat="1" ht="12" hidden="1" customHeight="1">
      <c r="A367" s="448"/>
    </row>
    <row r="368" spans="1:1" s="449" customFormat="1" ht="12" hidden="1" customHeight="1">
      <c r="A368" s="448"/>
    </row>
    <row r="369" spans="1:1" s="449" customFormat="1" ht="12" hidden="1" customHeight="1">
      <c r="A369" s="448"/>
    </row>
    <row r="370" spans="1:1" s="449" customFormat="1" ht="12" hidden="1" customHeight="1">
      <c r="A370" s="448"/>
    </row>
    <row r="371" spans="1:1" s="449" customFormat="1" ht="12" hidden="1" customHeight="1">
      <c r="A371" s="448"/>
    </row>
    <row r="372" spans="1:1" s="449" customFormat="1" ht="12" hidden="1" customHeight="1">
      <c r="A372" s="448"/>
    </row>
    <row r="373" spans="1:1" s="449" customFormat="1" ht="12" hidden="1" customHeight="1">
      <c r="A373" s="448"/>
    </row>
    <row r="374" spans="1:1" s="449" customFormat="1" ht="12" hidden="1" customHeight="1">
      <c r="A374" s="448"/>
    </row>
    <row r="375" spans="1:1" s="449" customFormat="1" ht="12" hidden="1" customHeight="1">
      <c r="A375" s="448"/>
    </row>
    <row r="376" spans="1:1" s="449" customFormat="1" ht="12" hidden="1" customHeight="1">
      <c r="A376" s="448"/>
    </row>
    <row r="377" spans="1:1" s="449" customFormat="1" ht="12" hidden="1" customHeight="1">
      <c r="A377" s="448"/>
    </row>
    <row r="378" spans="1:1" s="449" customFormat="1" ht="12" hidden="1" customHeight="1">
      <c r="A378" s="448"/>
    </row>
    <row r="379" spans="1:1" s="449" customFormat="1" ht="12" hidden="1" customHeight="1">
      <c r="A379" s="448"/>
    </row>
    <row r="380" spans="1:1" s="449" customFormat="1" ht="12" hidden="1" customHeight="1">
      <c r="A380" s="448"/>
    </row>
    <row r="381" spans="1:1" s="449" customFormat="1" ht="12" hidden="1" customHeight="1">
      <c r="A381" s="448"/>
    </row>
    <row r="382" spans="1:1" s="449" customFormat="1" ht="12" hidden="1" customHeight="1">
      <c r="A382" s="448"/>
    </row>
    <row r="383" spans="1:1" s="449" customFormat="1" ht="12" hidden="1" customHeight="1">
      <c r="A383" s="448"/>
    </row>
    <row r="384" spans="1:1" s="449" customFormat="1" ht="12" hidden="1" customHeight="1">
      <c r="A384" s="448"/>
    </row>
    <row r="385" spans="1:1" s="449" customFormat="1" ht="12" hidden="1" customHeight="1">
      <c r="A385" s="448"/>
    </row>
    <row r="386" spans="1:1" s="449" customFormat="1" ht="12" hidden="1" customHeight="1">
      <c r="A386" s="448"/>
    </row>
    <row r="387" spans="1:1" s="449" customFormat="1" ht="12" hidden="1" customHeight="1">
      <c r="A387" s="448"/>
    </row>
    <row r="388" spans="1:1" s="449" customFormat="1" ht="12" hidden="1" customHeight="1">
      <c r="A388" s="448"/>
    </row>
    <row r="389" spans="1:1" s="449" customFormat="1" ht="12" hidden="1" customHeight="1">
      <c r="A389" s="448"/>
    </row>
    <row r="390" spans="1:1" s="449" customFormat="1" ht="12" hidden="1" customHeight="1">
      <c r="A390" s="448"/>
    </row>
    <row r="391" spans="1:1" s="449" customFormat="1" ht="12" hidden="1" customHeight="1">
      <c r="A391" s="448"/>
    </row>
    <row r="392" spans="1:1" s="449" customFormat="1" ht="12" hidden="1" customHeight="1">
      <c r="A392" s="448"/>
    </row>
    <row r="393" spans="1:1" s="449" customFormat="1" ht="12" hidden="1" customHeight="1">
      <c r="A393" s="448"/>
    </row>
    <row r="394" spans="1:1" s="449" customFormat="1" ht="12" hidden="1" customHeight="1">
      <c r="A394" s="448"/>
    </row>
    <row r="395" spans="1:1" s="449" customFormat="1" ht="12" hidden="1" customHeight="1">
      <c r="A395" s="448"/>
    </row>
    <row r="396" spans="1:1" s="449" customFormat="1" ht="12" hidden="1" customHeight="1">
      <c r="A396" s="448"/>
    </row>
    <row r="397" spans="1:1" s="449" customFormat="1" ht="12" hidden="1" customHeight="1">
      <c r="A397" s="448"/>
    </row>
    <row r="398" spans="1:1" s="449" customFormat="1" ht="12" hidden="1" customHeight="1">
      <c r="A398" s="448"/>
    </row>
    <row r="399" spans="1:1" s="449" customFormat="1" ht="12" hidden="1" customHeight="1">
      <c r="A399" s="448"/>
    </row>
    <row r="400" spans="1:1" s="449" customFormat="1" ht="12" hidden="1" customHeight="1">
      <c r="A400" s="448"/>
    </row>
    <row r="401" spans="1:1" s="449" customFormat="1" ht="12" hidden="1" customHeight="1">
      <c r="A401" s="448"/>
    </row>
    <row r="402" spans="1:1" s="449" customFormat="1" ht="12" hidden="1" customHeight="1">
      <c r="A402" s="448"/>
    </row>
    <row r="403" spans="1:1" s="449" customFormat="1" ht="12" hidden="1" customHeight="1">
      <c r="A403" s="448"/>
    </row>
    <row r="404" spans="1:1" s="449" customFormat="1" ht="12" hidden="1" customHeight="1">
      <c r="A404" s="448"/>
    </row>
    <row r="405" spans="1:1" s="449" customFormat="1" ht="12" hidden="1" customHeight="1">
      <c r="A405" s="448"/>
    </row>
    <row r="406" spans="1:1" s="449" customFormat="1" ht="12" hidden="1" customHeight="1">
      <c r="A406" s="448"/>
    </row>
    <row r="407" spans="1:1" s="449" customFormat="1" ht="12" hidden="1" customHeight="1">
      <c r="A407" s="448"/>
    </row>
    <row r="408" spans="1:1" s="449" customFormat="1" ht="12" hidden="1" customHeight="1">
      <c r="A408" s="448"/>
    </row>
    <row r="409" spans="1:1" s="449" customFormat="1" ht="12" hidden="1" customHeight="1">
      <c r="A409" s="448"/>
    </row>
    <row r="410" spans="1:1" s="449" customFormat="1" ht="12" hidden="1" customHeight="1">
      <c r="A410" s="448"/>
    </row>
    <row r="411" spans="1:1" s="449" customFormat="1" ht="12" hidden="1" customHeight="1">
      <c r="A411" s="448"/>
    </row>
    <row r="412" spans="1:1" s="449" customFormat="1" ht="12" hidden="1" customHeight="1">
      <c r="A412" s="448"/>
    </row>
    <row r="413" spans="1:1" s="449" customFormat="1" ht="12" hidden="1" customHeight="1">
      <c r="A413" s="448"/>
    </row>
    <row r="414" spans="1:1" s="449" customFormat="1" ht="12" hidden="1" customHeight="1">
      <c r="A414" s="448"/>
    </row>
    <row r="415" spans="1:1" s="449" customFormat="1" ht="12" hidden="1" customHeight="1">
      <c r="A415" s="448"/>
    </row>
    <row r="416" spans="1:1" s="449" customFormat="1" ht="12" hidden="1" customHeight="1">
      <c r="A416" s="448"/>
    </row>
    <row r="417" spans="1:1" s="449" customFormat="1" ht="12" hidden="1" customHeight="1">
      <c r="A417" s="448"/>
    </row>
    <row r="418" spans="1:1" s="449" customFormat="1" ht="12" hidden="1" customHeight="1">
      <c r="A418" s="448"/>
    </row>
    <row r="419" spans="1:1" s="449" customFormat="1" ht="12" hidden="1" customHeight="1">
      <c r="A419" s="448"/>
    </row>
    <row r="420" spans="1:1" s="449" customFormat="1" ht="12" hidden="1" customHeight="1">
      <c r="A420" s="448"/>
    </row>
    <row r="421" spans="1:1" s="449" customFormat="1" ht="12" hidden="1" customHeight="1">
      <c r="A421" s="448"/>
    </row>
    <row r="422" spans="1:1" s="449" customFormat="1" ht="12" hidden="1" customHeight="1">
      <c r="A422" s="448"/>
    </row>
    <row r="423" spans="1:1" s="449" customFormat="1" ht="12" hidden="1" customHeight="1">
      <c r="A423" s="448"/>
    </row>
    <row r="424" spans="1:1" s="449" customFormat="1" ht="12" hidden="1" customHeight="1">
      <c r="A424" s="448"/>
    </row>
    <row r="425" spans="1:1" s="449" customFormat="1" ht="12" hidden="1" customHeight="1">
      <c r="A425" s="448"/>
    </row>
    <row r="426" spans="1:1" s="449" customFormat="1" ht="12" hidden="1" customHeight="1">
      <c r="A426" s="448"/>
    </row>
    <row r="427" spans="1:1" s="449" customFormat="1" ht="12" hidden="1" customHeight="1">
      <c r="A427" s="448"/>
    </row>
    <row r="428" spans="1:1" s="449" customFormat="1" ht="12" hidden="1" customHeight="1">
      <c r="A428" s="448"/>
    </row>
    <row r="429" spans="1:1" s="449" customFormat="1" ht="12" hidden="1" customHeight="1">
      <c r="A429" s="448"/>
    </row>
    <row r="430" spans="1:1" s="449" customFormat="1" ht="12" hidden="1" customHeight="1">
      <c r="A430" s="448"/>
    </row>
    <row r="431" spans="1:1" s="449" customFormat="1" ht="12" hidden="1" customHeight="1">
      <c r="A431" s="448"/>
    </row>
    <row r="432" spans="1:1" s="449" customFormat="1" ht="12" hidden="1" customHeight="1">
      <c r="A432" s="448"/>
    </row>
    <row r="433" spans="1:1" s="449" customFormat="1" ht="12" hidden="1" customHeight="1">
      <c r="A433" s="448"/>
    </row>
    <row r="434" spans="1:1" s="449" customFormat="1" ht="12" hidden="1" customHeight="1">
      <c r="A434" s="448"/>
    </row>
    <row r="435" spans="1:1" s="449" customFormat="1" ht="12" hidden="1" customHeight="1">
      <c r="A435" s="448"/>
    </row>
    <row r="436" spans="1:1" s="449" customFormat="1" ht="12" hidden="1" customHeight="1">
      <c r="A436" s="448"/>
    </row>
    <row r="437" spans="1:1" s="449" customFormat="1" ht="12" hidden="1" customHeight="1">
      <c r="A437" s="448"/>
    </row>
    <row r="438" spans="1:1" s="449" customFormat="1" ht="12" hidden="1" customHeight="1">
      <c r="A438" s="448"/>
    </row>
    <row r="439" spans="1:1" s="449" customFormat="1" ht="12" hidden="1" customHeight="1">
      <c r="A439" s="448"/>
    </row>
    <row r="440" spans="1:1" s="449" customFormat="1" ht="12" hidden="1" customHeight="1">
      <c r="A440" s="448"/>
    </row>
    <row r="441" spans="1:1" s="449" customFormat="1" ht="12" hidden="1" customHeight="1">
      <c r="A441" s="448"/>
    </row>
    <row r="442" spans="1:1" s="449" customFormat="1" ht="12" hidden="1" customHeight="1">
      <c r="A442" s="448"/>
    </row>
    <row r="443" spans="1:1" s="449" customFormat="1" ht="12" hidden="1" customHeight="1">
      <c r="A443" s="448"/>
    </row>
    <row r="444" spans="1:1" s="449" customFormat="1" ht="12" hidden="1" customHeight="1">
      <c r="A444" s="448"/>
    </row>
    <row r="445" spans="1:1" s="449" customFormat="1" ht="12" hidden="1" customHeight="1">
      <c r="A445" s="448"/>
    </row>
    <row r="446" spans="1:1" s="449" customFormat="1" ht="12" hidden="1" customHeight="1">
      <c r="A446" s="448"/>
    </row>
    <row r="447" spans="1:1" s="449" customFormat="1" ht="12" hidden="1" customHeight="1">
      <c r="A447" s="448"/>
    </row>
    <row r="448" spans="1:1" s="449" customFormat="1" ht="12" hidden="1" customHeight="1">
      <c r="A448" s="448"/>
    </row>
    <row r="449" spans="1:1" s="449" customFormat="1" ht="12" hidden="1" customHeight="1">
      <c r="A449" s="448"/>
    </row>
    <row r="450" spans="1:1" s="449" customFormat="1" ht="12" hidden="1" customHeight="1">
      <c r="A450" s="448"/>
    </row>
    <row r="451" spans="1:1" s="449" customFormat="1" ht="12" hidden="1" customHeight="1">
      <c r="A451" s="448"/>
    </row>
    <row r="452" spans="1:1" s="449" customFormat="1" ht="12" hidden="1" customHeight="1">
      <c r="A452" s="448"/>
    </row>
    <row r="453" spans="1:1" s="449" customFormat="1" ht="12" hidden="1" customHeight="1">
      <c r="A453" s="448"/>
    </row>
    <row r="454" spans="1:1" s="449" customFormat="1" ht="12" hidden="1" customHeight="1">
      <c r="A454" s="448"/>
    </row>
    <row r="455" spans="1:1" s="449" customFormat="1" ht="12" hidden="1" customHeight="1">
      <c r="A455" s="448"/>
    </row>
    <row r="456" spans="1:1" s="449" customFormat="1" ht="12" hidden="1" customHeight="1">
      <c r="A456" s="448"/>
    </row>
    <row r="457" spans="1:1" s="449" customFormat="1" ht="12" hidden="1" customHeight="1">
      <c r="A457" s="448"/>
    </row>
    <row r="458" spans="1:1" s="449" customFormat="1" ht="12" hidden="1" customHeight="1">
      <c r="A458" s="448"/>
    </row>
    <row r="459" spans="1:1" s="449" customFormat="1" ht="12" hidden="1" customHeight="1">
      <c r="A459" s="448"/>
    </row>
    <row r="460" spans="1:1" s="449" customFormat="1" ht="12" hidden="1" customHeight="1">
      <c r="A460" s="448"/>
    </row>
    <row r="461" spans="1:1" s="449" customFormat="1" ht="12" hidden="1" customHeight="1">
      <c r="A461" s="448"/>
    </row>
    <row r="462" spans="1:1" s="449" customFormat="1" ht="12" hidden="1" customHeight="1">
      <c r="A462" s="448"/>
    </row>
    <row r="463" spans="1:1" s="449" customFormat="1" ht="12" hidden="1" customHeight="1">
      <c r="A463" s="448"/>
    </row>
    <row r="464" spans="1:1" s="449" customFormat="1" ht="12" hidden="1" customHeight="1">
      <c r="A464" s="448"/>
    </row>
    <row r="465" spans="1:1" s="449" customFormat="1" ht="12" hidden="1" customHeight="1">
      <c r="A465" s="448"/>
    </row>
    <row r="466" spans="1:1" s="449" customFormat="1" ht="12" hidden="1" customHeight="1">
      <c r="A466" s="448"/>
    </row>
    <row r="467" spans="1:1" s="449" customFormat="1" ht="12" hidden="1" customHeight="1">
      <c r="A467" s="448"/>
    </row>
    <row r="468" spans="1:1" s="449" customFormat="1" ht="12" hidden="1" customHeight="1">
      <c r="A468" s="448"/>
    </row>
    <row r="469" spans="1:1" s="449" customFormat="1" ht="12" hidden="1" customHeight="1">
      <c r="A469" s="448"/>
    </row>
    <row r="470" spans="1:1" s="449" customFormat="1" ht="12" hidden="1" customHeight="1">
      <c r="A470" s="448"/>
    </row>
    <row r="471" spans="1:1" s="449" customFormat="1" ht="12" hidden="1" customHeight="1">
      <c r="A471" s="448"/>
    </row>
    <row r="472" spans="1:1" s="449" customFormat="1" ht="12" hidden="1" customHeight="1">
      <c r="A472" s="448"/>
    </row>
    <row r="473" spans="1:1" s="449" customFormat="1" ht="12" hidden="1" customHeight="1">
      <c r="A473" s="448"/>
    </row>
    <row r="474" spans="1:1" s="449" customFormat="1" ht="12" hidden="1" customHeight="1">
      <c r="A474" s="448"/>
    </row>
    <row r="475" spans="1:1" s="449" customFormat="1" ht="12" hidden="1" customHeight="1">
      <c r="A475" s="448"/>
    </row>
    <row r="476" spans="1:1" s="449" customFormat="1" ht="12" hidden="1" customHeight="1">
      <c r="A476" s="448"/>
    </row>
    <row r="477" spans="1:1" s="449" customFormat="1" ht="12" hidden="1" customHeight="1">
      <c r="A477" s="448"/>
    </row>
    <row r="478" spans="1:1" s="449" customFormat="1" ht="12" hidden="1" customHeight="1">
      <c r="A478" s="448"/>
    </row>
    <row r="479" spans="1:1" s="449" customFormat="1" ht="12" hidden="1" customHeight="1">
      <c r="A479" s="448"/>
    </row>
    <row r="480" spans="1:1" s="449" customFormat="1" ht="12" hidden="1" customHeight="1">
      <c r="A480" s="448"/>
    </row>
    <row r="481" spans="1:1" s="449" customFormat="1" ht="12" hidden="1" customHeight="1">
      <c r="A481" s="448"/>
    </row>
    <row r="482" spans="1:1" s="449" customFormat="1" ht="12" hidden="1" customHeight="1">
      <c r="A482" s="448"/>
    </row>
    <row r="483" spans="1:1" s="449" customFormat="1" ht="12" hidden="1" customHeight="1">
      <c r="A483" s="448"/>
    </row>
    <row r="484" spans="1:1" s="449" customFormat="1" ht="12" hidden="1" customHeight="1">
      <c r="A484" s="448"/>
    </row>
    <row r="485" spans="1:1" s="449" customFormat="1" ht="12" hidden="1" customHeight="1">
      <c r="A485" s="448"/>
    </row>
    <row r="486" spans="1:1" s="449" customFormat="1" ht="12" hidden="1" customHeight="1">
      <c r="A486" s="448"/>
    </row>
    <row r="487" spans="1:1" s="449" customFormat="1" ht="12" hidden="1" customHeight="1">
      <c r="A487" s="448"/>
    </row>
    <row r="488" spans="1:1" s="449" customFormat="1" ht="12" hidden="1" customHeight="1">
      <c r="A488" s="448"/>
    </row>
    <row r="489" spans="1:1" s="449" customFormat="1" ht="12" hidden="1" customHeight="1">
      <c r="A489" s="448"/>
    </row>
    <row r="490" spans="1:1" s="449" customFormat="1" ht="12" hidden="1" customHeight="1">
      <c r="A490" s="448"/>
    </row>
    <row r="491" spans="1:1" s="449" customFormat="1" ht="12" hidden="1" customHeight="1">
      <c r="A491" s="448"/>
    </row>
    <row r="492" spans="1:1" s="449" customFormat="1" ht="12" hidden="1" customHeight="1">
      <c r="A492" s="448"/>
    </row>
    <row r="493" spans="1:1" s="449" customFormat="1" ht="12" hidden="1" customHeight="1">
      <c r="A493" s="448"/>
    </row>
    <row r="494" spans="1:1" s="449" customFormat="1" ht="12" hidden="1" customHeight="1">
      <c r="A494" s="448"/>
    </row>
    <row r="495" spans="1:1" s="449" customFormat="1" ht="12" hidden="1" customHeight="1">
      <c r="A495" s="448"/>
    </row>
    <row r="496" spans="1:1" s="449" customFormat="1" ht="12" hidden="1" customHeight="1">
      <c r="A496" s="448"/>
    </row>
    <row r="497" spans="1:1" s="449" customFormat="1" ht="12" hidden="1" customHeight="1">
      <c r="A497" s="448"/>
    </row>
    <row r="498" spans="1:1" s="449" customFormat="1" ht="12" hidden="1" customHeight="1">
      <c r="A498" s="448"/>
    </row>
    <row r="499" spans="1:1" s="449" customFormat="1" ht="12" hidden="1" customHeight="1">
      <c r="A499" s="448"/>
    </row>
    <row r="500" spans="1:1" s="449" customFormat="1" ht="12" hidden="1" customHeight="1">
      <c r="A500" s="448"/>
    </row>
    <row r="501" spans="1:1" s="449" customFormat="1" ht="12" hidden="1" customHeight="1">
      <c r="A501" s="448"/>
    </row>
    <row r="502" spans="1:1" s="449" customFormat="1" ht="12" hidden="1" customHeight="1">
      <c r="A502" s="448"/>
    </row>
    <row r="503" spans="1:1" s="449" customFormat="1" ht="12" hidden="1" customHeight="1">
      <c r="A503" s="448"/>
    </row>
    <row r="504" spans="1:1" s="449" customFormat="1" ht="12" hidden="1" customHeight="1">
      <c r="A504" s="448"/>
    </row>
    <row r="505" spans="1:1" s="449" customFormat="1" ht="12" hidden="1" customHeight="1">
      <c r="A505" s="448"/>
    </row>
    <row r="506" spans="1:1" s="449" customFormat="1" ht="12" hidden="1" customHeight="1">
      <c r="A506" s="448"/>
    </row>
    <row r="507" spans="1:1" s="449" customFormat="1" ht="12" hidden="1" customHeight="1">
      <c r="A507" s="448"/>
    </row>
    <row r="508" spans="1:1" s="449" customFormat="1" ht="12" hidden="1" customHeight="1">
      <c r="A508" s="448"/>
    </row>
    <row r="509" spans="1:1" s="449" customFormat="1" ht="12" hidden="1" customHeight="1">
      <c r="A509" s="448"/>
    </row>
    <row r="510" spans="1:1" s="449" customFormat="1" ht="12" hidden="1" customHeight="1">
      <c r="A510" s="448"/>
    </row>
    <row r="511" spans="1:1" s="449" customFormat="1" ht="12" hidden="1" customHeight="1">
      <c r="A511" s="448"/>
    </row>
    <row r="512" spans="1:1" s="449" customFormat="1" ht="12" hidden="1" customHeight="1">
      <c r="A512" s="448"/>
    </row>
    <row r="513" spans="1:1" s="449" customFormat="1" ht="12" hidden="1" customHeight="1">
      <c r="A513" s="448"/>
    </row>
    <row r="514" spans="1:1" s="449" customFormat="1" ht="12" hidden="1" customHeight="1">
      <c r="A514" s="448"/>
    </row>
    <row r="515" spans="1:1" s="449" customFormat="1" ht="12" hidden="1" customHeight="1">
      <c r="A515" s="448"/>
    </row>
    <row r="516" spans="1:1" s="449" customFormat="1" ht="12" hidden="1" customHeight="1">
      <c r="A516" s="448"/>
    </row>
    <row r="517" spans="1:1" s="449" customFormat="1" ht="12" hidden="1" customHeight="1">
      <c r="A517" s="448"/>
    </row>
    <row r="518" spans="1:1" s="449" customFormat="1" ht="12" hidden="1" customHeight="1">
      <c r="A518" s="448"/>
    </row>
    <row r="519" spans="1:1" s="449" customFormat="1" ht="12" hidden="1" customHeight="1">
      <c r="A519" s="448"/>
    </row>
    <row r="520" spans="1:1" s="449" customFormat="1" ht="12" hidden="1" customHeight="1">
      <c r="A520" s="448"/>
    </row>
    <row r="521" spans="1:1" s="449" customFormat="1" ht="12" hidden="1" customHeight="1">
      <c r="A521" s="448"/>
    </row>
    <row r="522" spans="1:1" s="449" customFormat="1" ht="12" hidden="1" customHeight="1">
      <c r="A522" s="448"/>
    </row>
    <row r="523" spans="1:1" s="449" customFormat="1" ht="12" hidden="1" customHeight="1">
      <c r="A523" s="448"/>
    </row>
    <row r="524" spans="1:1" s="449" customFormat="1" ht="12" hidden="1" customHeight="1">
      <c r="A524" s="448"/>
    </row>
    <row r="525" spans="1:1" s="449" customFormat="1" ht="12" hidden="1" customHeight="1">
      <c r="A525" s="448"/>
    </row>
    <row r="526" spans="1:1" s="449" customFormat="1" ht="12" hidden="1" customHeight="1">
      <c r="A526" s="448"/>
    </row>
    <row r="527" spans="1:1" s="449" customFormat="1" ht="12" hidden="1" customHeight="1">
      <c r="A527" s="448"/>
    </row>
    <row r="528" spans="1:1" s="449" customFormat="1" ht="12" hidden="1" customHeight="1">
      <c r="A528" s="448"/>
    </row>
    <row r="529" spans="1:1" s="449" customFormat="1" ht="12" hidden="1" customHeight="1">
      <c r="A529" s="448"/>
    </row>
    <row r="530" spans="1:1" s="449" customFormat="1" ht="12" hidden="1" customHeight="1">
      <c r="A530" s="448"/>
    </row>
    <row r="531" spans="1:1" s="449" customFormat="1" ht="12" hidden="1" customHeight="1">
      <c r="A531" s="448"/>
    </row>
    <row r="532" spans="1:1" s="449" customFormat="1" ht="12" hidden="1" customHeight="1">
      <c r="A532" s="448"/>
    </row>
    <row r="533" spans="1:1" s="449" customFormat="1" ht="12" hidden="1" customHeight="1">
      <c r="A533" s="448"/>
    </row>
    <row r="534" spans="1:1" s="449" customFormat="1" ht="12" hidden="1" customHeight="1">
      <c r="A534" s="448"/>
    </row>
    <row r="535" spans="1:1" s="449" customFormat="1" ht="12" hidden="1" customHeight="1">
      <c r="A535" s="448"/>
    </row>
    <row r="536" spans="1:1" s="449" customFormat="1" ht="12" hidden="1" customHeight="1">
      <c r="A536" s="448"/>
    </row>
    <row r="537" spans="1:1" s="449" customFormat="1" ht="12" hidden="1" customHeight="1">
      <c r="A537" s="448"/>
    </row>
    <row r="538" spans="1:1" s="449" customFormat="1" ht="12" hidden="1" customHeight="1">
      <c r="A538" s="448"/>
    </row>
    <row r="539" spans="1:1" s="449" customFormat="1" ht="12" hidden="1" customHeight="1">
      <c r="A539" s="448"/>
    </row>
    <row r="540" spans="1:1" s="449" customFormat="1" ht="12" hidden="1" customHeight="1">
      <c r="A540" s="448"/>
    </row>
    <row r="541" spans="1:1" s="449" customFormat="1" ht="12" hidden="1" customHeight="1">
      <c r="A541" s="448"/>
    </row>
    <row r="542" spans="1:1" s="449" customFormat="1" ht="12" hidden="1" customHeight="1">
      <c r="A542" s="448"/>
    </row>
    <row r="543" spans="1:1" s="449" customFormat="1" ht="12" hidden="1" customHeight="1">
      <c r="A543" s="448"/>
    </row>
    <row r="544" spans="1:1" s="449" customFormat="1" ht="12" hidden="1" customHeight="1">
      <c r="A544" s="448"/>
    </row>
    <row r="545" spans="1:1" s="449" customFormat="1" ht="12" hidden="1" customHeight="1">
      <c r="A545" s="448"/>
    </row>
    <row r="546" spans="1:1" s="449" customFormat="1" ht="12" hidden="1" customHeight="1">
      <c r="A546" s="448"/>
    </row>
    <row r="547" spans="1:1" s="449" customFormat="1" ht="12" hidden="1" customHeight="1">
      <c r="A547" s="448"/>
    </row>
    <row r="548" spans="1:1" s="449" customFormat="1" ht="12" hidden="1" customHeight="1">
      <c r="A548" s="448"/>
    </row>
    <row r="549" spans="1:1" s="449" customFormat="1" ht="12" hidden="1" customHeight="1">
      <c r="A549" s="448"/>
    </row>
    <row r="550" spans="1:1" s="449" customFormat="1" ht="12" hidden="1" customHeight="1">
      <c r="A550" s="448"/>
    </row>
    <row r="551" spans="1:1" s="449" customFormat="1" ht="12" hidden="1" customHeight="1">
      <c r="A551" s="448"/>
    </row>
    <row r="552" spans="1:1" s="449" customFormat="1" ht="12" hidden="1" customHeight="1">
      <c r="A552" s="448"/>
    </row>
    <row r="553" spans="1:1" s="449" customFormat="1" ht="12" hidden="1" customHeight="1">
      <c r="A553" s="448"/>
    </row>
    <row r="554" spans="1:1" s="449" customFormat="1" ht="12" hidden="1" customHeight="1">
      <c r="A554" s="448"/>
    </row>
    <row r="555" spans="1:1" s="449" customFormat="1" ht="12" hidden="1" customHeight="1">
      <c r="A555" s="448"/>
    </row>
    <row r="556" spans="1:1" s="449" customFormat="1" ht="12" hidden="1" customHeight="1">
      <c r="A556" s="448"/>
    </row>
    <row r="557" spans="1:1" s="449" customFormat="1" ht="12" hidden="1" customHeight="1">
      <c r="A557" s="448"/>
    </row>
    <row r="558" spans="1:1" s="449" customFormat="1" ht="12" hidden="1" customHeight="1">
      <c r="A558" s="448"/>
    </row>
    <row r="559" spans="1:1" s="449" customFormat="1" ht="12" hidden="1" customHeight="1">
      <c r="A559" s="448"/>
    </row>
    <row r="560" spans="1:1" s="449" customFormat="1" ht="12" hidden="1" customHeight="1">
      <c r="A560" s="448"/>
    </row>
    <row r="561" spans="1:1" s="449" customFormat="1" ht="12" hidden="1" customHeight="1">
      <c r="A561" s="448"/>
    </row>
    <row r="562" spans="1:1" s="449" customFormat="1" ht="12" hidden="1" customHeight="1">
      <c r="A562" s="448"/>
    </row>
    <row r="563" spans="1:1" s="449" customFormat="1" ht="12" hidden="1" customHeight="1">
      <c r="A563" s="448"/>
    </row>
    <row r="564" spans="1:1" s="449" customFormat="1" ht="12" hidden="1" customHeight="1">
      <c r="A564" s="448"/>
    </row>
    <row r="565" spans="1:1" s="449" customFormat="1" ht="12" hidden="1" customHeight="1">
      <c r="A565" s="448"/>
    </row>
    <row r="566" spans="1:1" s="449" customFormat="1" ht="12" hidden="1" customHeight="1">
      <c r="A566" s="448"/>
    </row>
    <row r="567" spans="1:1" s="449" customFormat="1" ht="12" hidden="1" customHeight="1">
      <c r="A567" s="448"/>
    </row>
    <row r="568" spans="1:1" s="449" customFormat="1" ht="12" hidden="1" customHeight="1">
      <c r="A568" s="448"/>
    </row>
    <row r="569" spans="1:1" s="449" customFormat="1" ht="12" hidden="1" customHeight="1">
      <c r="A569" s="448"/>
    </row>
    <row r="570" spans="1:1" s="449" customFormat="1" ht="12" hidden="1" customHeight="1">
      <c r="A570" s="448"/>
    </row>
    <row r="571" spans="1:1" s="449" customFormat="1" ht="12" hidden="1" customHeight="1">
      <c r="A571" s="448"/>
    </row>
    <row r="572" spans="1:1" s="449" customFormat="1" ht="12" hidden="1" customHeight="1">
      <c r="A572" s="448"/>
    </row>
    <row r="573" spans="1:1" s="449" customFormat="1" ht="12" hidden="1" customHeight="1">
      <c r="A573" s="448"/>
    </row>
    <row r="574" spans="1:1" s="449" customFormat="1" ht="12" hidden="1" customHeight="1">
      <c r="A574" s="448"/>
    </row>
    <row r="575" spans="1:1" s="449" customFormat="1" ht="12" hidden="1" customHeight="1">
      <c r="A575" s="448"/>
    </row>
    <row r="576" spans="1:1" s="449" customFormat="1" ht="12" hidden="1" customHeight="1">
      <c r="A576" s="448"/>
    </row>
    <row r="577" spans="1:1" s="449" customFormat="1" ht="12" hidden="1" customHeight="1">
      <c r="A577" s="448"/>
    </row>
    <row r="578" spans="1:1" s="449" customFormat="1" ht="12" hidden="1" customHeight="1">
      <c r="A578" s="448"/>
    </row>
    <row r="579" spans="1:1" s="449" customFormat="1" ht="12" hidden="1" customHeight="1">
      <c r="A579" s="448"/>
    </row>
    <row r="580" spans="1:1" s="449" customFormat="1" ht="12" hidden="1" customHeight="1">
      <c r="A580" s="448"/>
    </row>
    <row r="581" spans="1:1" s="449" customFormat="1" ht="12" hidden="1" customHeight="1">
      <c r="A581" s="448"/>
    </row>
    <row r="582" spans="1:1" s="449" customFormat="1" ht="12" hidden="1" customHeight="1">
      <c r="A582" s="448"/>
    </row>
    <row r="583" spans="1:1" s="449" customFormat="1" ht="12" hidden="1" customHeight="1">
      <c r="A583" s="448"/>
    </row>
    <row r="584" spans="1:1" s="449" customFormat="1" ht="12" hidden="1" customHeight="1">
      <c r="A584" s="448"/>
    </row>
    <row r="585" spans="1:1" s="449" customFormat="1" ht="12" hidden="1" customHeight="1">
      <c r="A585" s="448"/>
    </row>
    <row r="586" spans="1:1" s="449" customFormat="1" ht="12" hidden="1" customHeight="1">
      <c r="A586" s="448"/>
    </row>
    <row r="587" spans="1:1" s="449" customFormat="1" ht="12" hidden="1" customHeight="1">
      <c r="A587" s="448"/>
    </row>
    <row r="588" spans="1:1" s="449" customFormat="1" ht="12" hidden="1" customHeight="1">
      <c r="A588" s="448"/>
    </row>
    <row r="589" spans="1:1" s="449" customFormat="1" ht="12" hidden="1" customHeight="1">
      <c r="A589" s="448"/>
    </row>
    <row r="590" spans="1:1" s="449" customFormat="1" ht="12" hidden="1" customHeight="1">
      <c r="A590" s="448"/>
    </row>
    <row r="591" spans="1:1" s="449" customFormat="1" ht="12" hidden="1" customHeight="1">
      <c r="A591" s="448"/>
    </row>
    <row r="592" spans="1:1" s="449" customFormat="1" ht="12" hidden="1" customHeight="1">
      <c r="A592" s="448"/>
    </row>
    <row r="593" spans="1:1" s="449" customFormat="1" ht="12" hidden="1" customHeight="1">
      <c r="A593" s="448"/>
    </row>
    <row r="594" spans="1:1" s="449" customFormat="1" ht="12" hidden="1" customHeight="1">
      <c r="A594" s="448"/>
    </row>
    <row r="595" spans="1:1" s="449" customFormat="1" ht="12" hidden="1" customHeight="1">
      <c r="A595" s="448"/>
    </row>
    <row r="596" spans="1:1" s="449" customFormat="1" ht="12" hidden="1" customHeight="1">
      <c r="A596" s="448"/>
    </row>
    <row r="597" spans="1:1" s="449" customFormat="1" ht="12" hidden="1" customHeight="1">
      <c r="A597" s="448"/>
    </row>
    <row r="598" spans="1:1" s="449" customFormat="1" ht="12" hidden="1" customHeight="1">
      <c r="A598" s="448"/>
    </row>
    <row r="599" spans="1:1" s="449" customFormat="1" ht="12" hidden="1" customHeight="1">
      <c r="A599" s="448"/>
    </row>
    <row r="600" spans="1:1" s="449" customFormat="1" ht="12" hidden="1" customHeight="1">
      <c r="A600" s="448"/>
    </row>
    <row r="601" spans="1:1" s="449" customFormat="1" ht="12" hidden="1" customHeight="1">
      <c r="A601" s="448"/>
    </row>
    <row r="602" spans="1:1" s="449" customFormat="1" ht="12" hidden="1" customHeight="1">
      <c r="A602" s="448"/>
    </row>
    <row r="603" spans="1:1" s="449" customFormat="1" ht="12" hidden="1" customHeight="1">
      <c r="A603" s="448"/>
    </row>
    <row r="604" spans="1:1" s="449" customFormat="1" ht="12" hidden="1" customHeight="1">
      <c r="A604" s="448"/>
    </row>
    <row r="605" spans="1:1" s="449" customFormat="1" ht="12" hidden="1" customHeight="1">
      <c r="A605" s="448"/>
    </row>
    <row r="606" spans="1:1" s="449" customFormat="1" ht="12" hidden="1" customHeight="1">
      <c r="A606" s="448"/>
    </row>
    <row r="607" spans="1:1" s="449" customFormat="1" ht="12" hidden="1" customHeight="1">
      <c r="A607" s="448"/>
    </row>
    <row r="608" spans="1:1" s="449" customFormat="1" ht="12" hidden="1" customHeight="1">
      <c r="A608" s="448"/>
    </row>
    <row r="609" spans="1:1" s="449" customFormat="1" ht="12" hidden="1" customHeight="1">
      <c r="A609" s="448"/>
    </row>
    <row r="610" spans="1:1" s="449" customFormat="1" ht="12" hidden="1" customHeight="1">
      <c r="A610" s="448"/>
    </row>
    <row r="611" spans="1:1" s="449" customFormat="1" ht="12" hidden="1" customHeight="1">
      <c r="A611" s="448"/>
    </row>
    <row r="612" spans="1:1" s="449" customFormat="1" ht="12" hidden="1" customHeight="1">
      <c r="A612" s="448"/>
    </row>
    <row r="613" spans="1:1" s="449" customFormat="1" ht="12" hidden="1" customHeight="1">
      <c r="A613" s="448"/>
    </row>
    <row r="614" spans="1:1" s="449" customFormat="1" ht="12" hidden="1" customHeight="1">
      <c r="A614" s="448"/>
    </row>
    <row r="615" spans="1:1" s="449" customFormat="1" ht="12" hidden="1" customHeight="1">
      <c r="A615" s="448"/>
    </row>
    <row r="616" spans="1:1" s="449" customFormat="1" ht="12" hidden="1" customHeight="1">
      <c r="A616" s="448"/>
    </row>
    <row r="617" spans="1:1" s="449" customFormat="1" ht="12" hidden="1" customHeight="1">
      <c r="A617" s="448"/>
    </row>
    <row r="618" spans="1:1" s="449" customFormat="1" ht="12" hidden="1" customHeight="1">
      <c r="A618" s="448"/>
    </row>
    <row r="619" spans="1:1" s="449" customFormat="1" ht="12" hidden="1" customHeight="1">
      <c r="A619" s="448"/>
    </row>
    <row r="620" spans="1:1" s="449" customFormat="1" ht="12" hidden="1" customHeight="1">
      <c r="A620" s="448"/>
    </row>
    <row r="621" spans="1:1" s="449" customFormat="1" ht="12" hidden="1" customHeight="1">
      <c r="A621" s="448"/>
    </row>
    <row r="622" spans="1:1" s="449" customFormat="1" ht="12" hidden="1" customHeight="1">
      <c r="A622" s="448"/>
    </row>
    <row r="623" spans="1:1" s="449" customFormat="1" ht="12" hidden="1" customHeight="1">
      <c r="A623" s="448"/>
    </row>
    <row r="624" spans="1:1" s="449" customFormat="1" ht="12" hidden="1" customHeight="1">
      <c r="A624" s="448"/>
    </row>
    <row r="625" spans="1:1" s="449" customFormat="1" ht="12" hidden="1" customHeight="1">
      <c r="A625" s="448"/>
    </row>
    <row r="626" spans="1:1" s="449" customFormat="1" ht="12" hidden="1" customHeight="1">
      <c r="A626" s="448"/>
    </row>
    <row r="627" spans="1:1" s="449" customFormat="1" ht="12" hidden="1" customHeight="1">
      <c r="A627" s="448"/>
    </row>
    <row r="628" spans="1:1" s="449" customFormat="1" ht="12" hidden="1" customHeight="1">
      <c r="A628" s="448"/>
    </row>
    <row r="629" spans="1:1" s="449" customFormat="1" ht="12" hidden="1" customHeight="1">
      <c r="A629" s="448"/>
    </row>
    <row r="630" spans="1:1" s="449" customFormat="1" ht="12" hidden="1" customHeight="1">
      <c r="A630" s="448"/>
    </row>
    <row r="631" spans="1:1" s="449" customFormat="1" ht="12" hidden="1" customHeight="1">
      <c r="A631" s="448"/>
    </row>
    <row r="632" spans="1:1" s="449" customFormat="1" ht="12" hidden="1" customHeight="1">
      <c r="A632" s="448"/>
    </row>
    <row r="633" spans="1:1" s="449" customFormat="1" ht="12" hidden="1" customHeight="1">
      <c r="A633" s="448"/>
    </row>
    <row r="634" spans="1:1" s="449" customFormat="1" ht="12" hidden="1" customHeight="1">
      <c r="A634" s="448"/>
    </row>
    <row r="635" spans="1:1" s="449" customFormat="1" ht="12" hidden="1" customHeight="1">
      <c r="A635" s="448"/>
    </row>
    <row r="636" spans="1:1" s="449" customFormat="1" ht="12" hidden="1" customHeight="1">
      <c r="A636" s="448"/>
    </row>
    <row r="637" spans="1:1" s="449" customFormat="1" ht="12" hidden="1" customHeight="1">
      <c r="A637" s="448"/>
    </row>
    <row r="638" spans="1:1" s="449" customFormat="1" ht="12" hidden="1" customHeight="1">
      <c r="A638" s="448"/>
    </row>
    <row r="639" spans="1:1" s="449" customFormat="1" ht="12" hidden="1" customHeight="1">
      <c r="A639" s="448"/>
    </row>
    <row r="640" spans="1:1" s="449" customFormat="1" ht="12" hidden="1" customHeight="1">
      <c r="A640" s="448"/>
    </row>
    <row r="641" spans="1:1" s="449" customFormat="1" ht="12" hidden="1" customHeight="1">
      <c r="A641" s="448"/>
    </row>
    <row r="642" spans="1:1" s="449" customFormat="1" ht="12" hidden="1" customHeight="1">
      <c r="A642" s="448"/>
    </row>
    <row r="643" spans="1:1" s="449" customFormat="1" ht="12" hidden="1" customHeight="1">
      <c r="A643" s="448"/>
    </row>
    <row r="644" spans="1:1" s="449" customFormat="1" ht="12" hidden="1" customHeight="1">
      <c r="A644" s="448"/>
    </row>
    <row r="645" spans="1:1" s="449" customFormat="1" ht="12" hidden="1" customHeight="1">
      <c r="A645" s="448"/>
    </row>
    <row r="646" spans="1:1" s="449" customFormat="1" ht="12" hidden="1" customHeight="1">
      <c r="A646" s="448"/>
    </row>
    <row r="647" spans="1:1" s="449" customFormat="1" ht="12" hidden="1" customHeight="1">
      <c r="A647" s="448"/>
    </row>
    <row r="648" spans="1:1" s="449" customFormat="1" ht="12" hidden="1" customHeight="1">
      <c r="A648" s="448"/>
    </row>
    <row r="649" spans="1:1" s="449" customFormat="1" ht="12" hidden="1" customHeight="1">
      <c r="A649" s="448"/>
    </row>
    <row r="650" spans="1:1" s="449" customFormat="1" ht="12" hidden="1" customHeight="1">
      <c r="A650" s="448"/>
    </row>
    <row r="651" spans="1:1" s="449" customFormat="1" ht="12" hidden="1" customHeight="1">
      <c r="A651" s="448"/>
    </row>
    <row r="652" spans="1:1" s="449" customFormat="1" ht="12" hidden="1" customHeight="1">
      <c r="A652" s="448"/>
    </row>
    <row r="653" spans="1:1" s="449" customFormat="1" ht="12" hidden="1" customHeight="1">
      <c r="A653" s="448"/>
    </row>
    <row r="654" spans="1:1" s="449" customFormat="1" ht="12" hidden="1" customHeight="1">
      <c r="A654" s="448"/>
    </row>
    <row r="655" spans="1:1" s="449" customFormat="1" ht="12" hidden="1" customHeight="1">
      <c r="A655" s="448"/>
    </row>
    <row r="656" spans="1:1" s="449" customFormat="1" ht="12" hidden="1" customHeight="1">
      <c r="A656" s="448"/>
    </row>
    <row r="657" spans="1:1" s="449" customFormat="1" ht="12" hidden="1" customHeight="1">
      <c r="A657" s="448"/>
    </row>
    <row r="658" spans="1:1" s="449" customFormat="1" ht="12" hidden="1" customHeight="1">
      <c r="A658" s="448"/>
    </row>
    <row r="659" spans="1:1" s="449" customFormat="1" ht="12" hidden="1" customHeight="1">
      <c r="A659" s="448"/>
    </row>
    <row r="660" spans="1:1" s="449" customFormat="1" ht="12" hidden="1" customHeight="1">
      <c r="A660" s="448"/>
    </row>
    <row r="661" spans="1:1" s="449" customFormat="1" ht="12" hidden="1" customHeight="1">
      <c r="A661" s="448"/>
    </row>
    <row r="662" spans="1:1" s="449" customFormat="1" ht="12" hidden="1" customHeight="1">
      <c r="A662" s="448"/>
    </row>
    <row r="663" spans="1:1" s="449" customFormat="1" ht="12" hidden="1" customHeight="1">
      <c r="A663" s="448"/>
    </row>
    <row r="664" spans="1:1" s="449" customFormat="1" ht="12" hidden="1" customHeight="1">
      <c r="A664" s="448"/>
    </row>
    <row r="665" spans="1:1" s="449" customFormat="1" ht="12" hidden="1" customHeight="1">
      <c r="A665" s="448"/>
    </row>
    <row r="666" spans="1:1" s="449" customFormat="1" ht="12" hidden="1" customHeight="1">
      <c r="A666" s="448"/>
    </row>
    <row r="667" spans="1:1" s="449" customFormat="1" ht="12" hidden="1" customHeight="1">
      <c r="A667" s="448"/>
    </row>
    <row r="668" spans="1:1" s="449" customFormat="1" ht="12" hidden="1" customHeight="1">
      <c r="A668" s="448"/>
    </row>
    <row r="669" spans="1:1" s="449" customFormat="1" ht="12" hidden="1" customHeight="1">
      <c r="A669" s="448"/>
    </row>
    <row r="670" spans="1:1" s="449" customFormat="1" ht="12" hidden="1" customHeight="1">
      <c r="A670" s="448"/>
    </row>
    <row r="671" spans="1:1" s="449" customFormat="1" ht="12" hidden="1" customHeight="1">
      <c r="A671" s="448"/>
    </row>
    <row r="672" spans="1:1" s="449" customFormat="1" ht="12" hidden="1" customHeight="1">
      <c r="A672" s="448"/>
    </row>
    <row r="673" spans="1:1" s="449" customFormat="1" ht="12" hidden="1" customHeight="1">
      <c r="A673" s="448"/>
    </row>
    <row r="674" spans="1:1" s="449" customFormat="1" ht="12" hidden="1" customHeight="1">
      <c r="A674" s="448"/>
    </row>
    <row r="675" spans="1:1" s="449" customFormat="1" ht="12" hidden="1" customHeight="1">
      <c r="A675" s="448"/>
    </row>
    <row r="676" spans="1:1" s="449" customFormat="1" ht="12" hidden="1" customHeight="1">
      <c r="A676" s="448"/>
    </row>
    <row r="677" spans="1:1" s="449" customFormat="1" ht="12" hidden="1" customHeight="1">
      <c r="A677" s="448"/>
    </row>
    <row r="678" spans="1:1" s="449" customFormat="1" ht="12" hidden="1" customHeight="1">
      <c r="A678" s="448"/>
    </row>
    <row r="679" spans="1:1" s="449" customFormat="1" ht="12" hidden="1" customHeight="1">
      <c r="A679" s="448"/>
    </row>
    <row r="680" spans="1:1" s="449" customFormat="1" ht="12" hidden="1" customHeight="1">
      <c r="A680" s="448"/>
    </row>
    <row r="681" spans="1:1" s="449" customFormat="1" ht="12" hidden="1" customHeight="1">
      <c r="A681" s="448"/>
    </row>
    <row r="682" spans="1:1" s="449" customFormat="1" ht="12" hidden="1" customHeight="1">
      <c r="A682" s="448"/>
    </row>
    <row r="683" spans="1:1" s="449" customFormat="1" ht="12" hidden="1" customHeight="1">
      <c r="A683" s="448"/>
    </row>
    <row r="684" spans="1:1" s="449" customFormat="1" ht="12" hidden="1" customHeight="1">
      <c r="A684" s="448"/>
    </row>
    <row r="685" spans="1:1" s="449" customFormat="1" ht="12" hidden="1" customHeight="1">
      <c r="A685" s="448"/>
    </row>
    <row r="686" spans="1:1" s="449" customFormat="1" ht="12" hidden="1" customHeight="1">
      <c r="A686" s="448"/>
    </row>
    <row r="687" spans="1:1" s="449" customFormat="1" ht="12" hidden="1" customHeight="1">
      <c r="A687" s="448"/>
    </row>
    <row r="688" spans="1:1" s="449" customFormat="1" ht="12" hidden="1" customHeight="1">
      <c r="A688" s="448"/>
    </row>
    <row r="689" spans="1:1" s="449" customFormat="1" ht="12" hidden="1" customHeight="1">
      <c r="A689" s="448"/>
    </row>
    <row r="690" spans="1:1" s="449" customFormat="1" ht="12" hidden="1" customHeight="1">
      <c r="A690" s="448"/>
    </row>
    <row r="691" spans="1:1" s="449" customFormat="1" ht="12" hidden="1" customHeight="1">
      <c r="A691" s="448"/>
    </row>
    <row r="692" spans="1:1" s="449" customFormat="1" ht="12" hidden="1" customHeight="1">
      <c r="A692" s="448"/>
    </row>
    <row r="693" spans="1:1" s="449" customFormat="1" ht="12" hidden="1" customHeight="1">
      <c r="A693" s="448"/>
    </row>
    <row r="694" spans="1:1" s="449" customFormat="1" ht="12" hidden="1" customHeight="1">
      <c r="A694" s="448"/>
    </row>
    <row r="695" spans="1:1" s="449" customFormat="1" ht="12" hidden="1" customHeight="1">
      <c r="A695" s="448"/>
    </row>
    <row r="696" spans="1:1" s="449" customFormat="1" ht="12" hidden="1" customHeight="1">
      <c r="A696" s="448"/>
    </row>
    <row r="697" spans="1:1" s="449" customFormat="1" ht="12" hidden="1" customHeight="1">
      <c r="A697" s="448"/>
    </row>
    <row r="698" spans="1:1" s="449" customFormat="1" ht="12" hidden="1" customHeight="1">
      <c r="A698" s="448"/>
    </row>
    <row r="699" spans="1:1" s="449" customFormat="1" ht="12" hidden="1" customHeight="1">
      <c r="A699" s="448"/>
    </row>
    <row r="700" spans="1:1" s="449" customFormat="1" ht="12" hidden="1" customHeight="1">
      <c r="A700" s="448"/>
    </row>
    <row r="701" spans="1:1" s="449" customFormat="1" ht="12" hidden="1" customHeight="1">
      <c r="A701" s="448"/>
    </row>
    <row r="702" spans="1:1" s="449" customFormat="1" ht="12" hidden="1" customHeight="1">
      <c r="A702" s="448"/>
    </row>
    <row r="703" spans="1:1" s="449" customFormat="1" ht="12" hidden="1" customHeight="1">
      <c r="A703" s="448"/>
    </row>
    <row r="704" spans="1:1" s="449" customFormat="1" ht="12" hidden="1" customHeight="1">
      <c r="A704" s="448"/>
    </row>
    <row r="705" spans="1:1" s="449" customFormat="1" ht="12" hidden="1" customHeight="1">
      <c r="A705" s="448"/>
    </row>
    <row r="706" spans="1:1" s="449" customFormat="1" ht="12" hidden="1" customHeight="1">
      <c r="A706" s="448"/>
    </row>
    <row r="707" spans="1:1" s="449" customFormat="1" ht="12" hidden="1" customHeight="1">
      <c r="A707" s="448"/>
    </row>
    <row r="708" spans="1:1" s="449" customFormat="1" ht="12" hidden="1" customHeight="1">
      <c r="A708" s="448"/>
    </row>
    <row r="709" spans="1:1" s="449" customFormat="1" ht="12" hidden="1" customHeight="1">
      <c r="A709" s="448"/>
    </row>
    <row r="710" spans="1:1" s="449" customFormat="1" ht="12" hidden="1" customHeight="1">
      <c r="A710" s="448"/>
    </row>
    <row r="711" spans="1:1" s="449" customFormat="1" ht="12" hidden="1" customHeight="1">
      <c r="A711" s="448"/>
    </row>
    <row r="712" spans="1:1" s="449" customFormat="1" ht="12" hidden="1" customHeight="1">
      <c r="A712" s="448"/>
    </row>
    <row r="713" spans="1:1" s="449" customFormat="1" ht="12" hidden="1" customHeight="1">
      <c r="A713" s="448"/>
    </row>
    <row r="714" spans="1:1" s="449" customFormat="1" ht="12" hidden="1" customHeight="1">
      <c r="A714" s="448"/>
    </row>
    <row r="715" spans="1:1" s="449" customFormat="1" ht="12" hidden="1" customHeight="1">
      <c r="A715" s="448"/>
    </row>
    <row r="716" spans="1:1" s="449" customFormat="1" ht="12" hidden="1" customHeight="1">
      <c r="A716" s="448"/>
    </row>
    <row r="717" spans="1:1" s="449" customFormat="1" ht="12" hidden="1" customHeight="1">
      <c r="A717" s="448"/>
    </row>
    <row r="718" spans="1:1" s="449" customFormat="1" ht="12" hidden="1" customHeight="1">
      <c r="A718" s="448"/>
    </row>
    <row r="719" spans="1:1" s="449" customFormat="1" ht="12" hidden="1" customHeight="1">
      <c r="A719" s="448"/>
    </row>
    <row r="720" spans="1:1" s="449" customFormat="1" ht="12" hidden="1" customHeight="1">
      <c r="A720" s="448"/>
    </row>
    <row r="721" spans="1:1" s="449" customFormat="1" ht="12" hidden="1" customHeight="1">
      <c r="A721" s="448"/>
    </row>
    <row r="722" spans="1:1" s="449" customFormat="1" ht="12" hidden="1" customHeight="1">
      <c r="A722" s="448"/>
    </row>
    <row r="723" spans="1:1" s="449" customFormat="1" ht="12" hidden="1" customHeight="1">
      <c r="A723" s="448"/>
    </row>
    <row r="724" spans="1:1" s="449" customFormat="1" ht="12" hidden="1" customHeight="1">
      <c r="A724" s="448"/>
    </row>
    <row r="725" spans="1:1" s="449" customFormat="1" ht="12" hidden="1" customHeight="1">
      <c r="A725" s="448"/>
    </row>
    <row r="726" spans="1:1" s="449" customFormat="1" ht="12" hidden="1" customHeight="1">
      <c r="A726" s="448"/>
    </row>
    <row r="727" spans="1:1" s="449" customFormat="1" ht="12" hidden="1" customHeight="1">
      <c r="A727" s="448"/>
    </row>
    <row r="728" spans="1:1" s="449" customFormat="1" ht="12" hidden="1" customHeight="1">
      <c r="A728" s="448"/>
    </row>
    <row r="729" spans="1:1" s="449" customFormat="1" ht="12" hidden="1" customHeight="1">
      <c r="A729" s="448"/>
    </row>
    <row r="730" spans="1:1" s="449" customFormat="1" ht="12" hidden="1" customHeight="1">
      <c r="A730" s="448"/>
    </row>
    <row r="731" spans="1:1" s="449" customFormat="1" ht="12" hidden="1" customHeight="1">
      <c r="A731" s="448"/>
    </row>
    <row r="732" spans="1:1" s="449" customFormat="1" ht="12" hidden="1" customHeight="1">
      <c r="A732" s="448"/>
    </row>
    <row r="733" spans="1:1" s="449" customFormat="1" ht="12" hidden="1" customHeight="1">
      <c r="A733" s="448"/>
    </row>
    <row r="734" spans="1:1" s="449" customFormat="1" ht="12" hidden="1" customHeight="1">
      <c r="A734" s="448"/>
    </row>
    <row r="735" spans="1:1" s="449" customFormat="1" ht="12" hidden="1" customHeight="1">
      <c r="A735" s="448"/>
    </row>
    <row r="736" spans="1:1" s="449" customFormat="1" ht="12" hidden="1" customHeight="1">
      <c r="A736" s="448"/>
    </row>
    <row r="737" spans="1:1" s="449" customFormat="1" ht="12" hidden="1" customHeight="1">
      <c r="A737" s="448"/>
    </row>
    <row r="738" spans="1:1" s="449" customFormat="1" ht="12" hidden="1" customHeight="1">
      <c r="A738" s="448"/>
    </row>
    <row r="739" spans="1:1" s="449" customFormat="1" ht="12" hidden="1" customHeight="1">
      <c r="A739" s="448"/>
    </row>
    <row r="740" spans="1:1" s="449" customFormat="1" ht="12" hidden="1" customHeight="1">
      <c r="A740" s="448"/>
    </row>
    <row r="741" spans="1:1" s="449" customFormat="1" ht="12" hidden="1" customHeight="1">
      <c r="A741" s="448"/>
    </row>
    <row r="742" spans="1:1" s="449" customFormat="1" ht="12" hidden="1" customHeight="1">
      <c r="A742" s="448"/>
    </row>
    <row r="743" spans="1:1" s="449" customFormat="1" ht="12" hidden="1" customHeight="1">
      <c r="A743" s="448"/>
    </row>
    <row r="744" spans="1:1" s="449" customFormat="1" ht="12" hidden="1" customHeight="1">
      <c r="A744" s="448"/>
    </row>
    <row r="745" spans="1:1" s="449" customFormat="1" ht="12" hidden="1" customHeight="1">
      <c r="A745" s="448"/>
    </row>
    <row r="746" spans="1:1" s="449" customFormat="1" ht="12" hidden="1" customHeight="1">
      <c r="A746" s="448"/>
    </row>
    <row r="747" spans="1:1" s="449" customFormat="1" ht="12" hidden="1" customHeight="1">
      <c r="A747" s="448"/>
    </row>
    <row r="748" spans="1:1" s="449" customFormat="1" ht="12" hidden="1" customHeight="1">
      <c r="A748" s="448"/>
    </row>
    <row r="749" spans="1:1" s="449" customFormat="1" ht="12" hidden="1" customHeight="1">
      <c r="A749" s="448"/>
    </row>
    <row r="750" spans="1:1" s="449" customFormat="1" ht="12" hidden="1" customHeight="1">
      <c r="A750" s="448"/>
    </row>
    <row r="751" spans="1:1" s="449" customFormat="1" ht="12" hidden="1" customHeight="1">
      <c r="A751" s="448"/>
    </row>
    <row r="752" spans="1:1" s="449" customFormat="1" ht="12" hidden="1" customHeight="1">
      <c r="A752" s="448"/>
    </row>
    <row r="753" spans="1:1" s="449" customFormat="1" ht="12" hidden="1" customHeight="1">
      <c r="A753" s="448"/>
    </row>
    <row r="754" spans="1:1" s="449" customFormat="1" ht="12" hidden="1" customHeight="1">
      <c r="A754" s="448"/>
    </row>
    <row r="755" spans="1:1" s="449" customFormat="1" ht="12" hidden="1" customHeight="1">
      <c r="A755" s="448"/>
    </row>
    <row r="756" spans="1:1" s="449" customFormat="1" ht="12" hidden="1" customHeight="1">
      <c r="A756" s="448"/>
    </row>
    <row r="757" spans="1:1" s="449" customFormat="1" ht="12" hidden="1" customHeight="1">
      <c r="A757" s="448"/>
    </row>
    <row r="758" spans="1:1" s="449" customFormat="1" ht="12" hidden="1" customHeight="1">
      <c r="A758" s="448"/>
    </row>
    <row r="759" spans="1:1" s="449" customFormat="1" ht="12" hidden="1" customHeight="1">
      <c r="A759" s="448"/>
    </row>
    <row r="760" spans="1:1" s="449" customFormat="1" ht="12" hidden="1" customHeight="1">
      <c r="A760" s="448"/>
    </row>
    <row r="761" spans="1:1" s="449" customFormat="1" ht="12" hidden="1" customHeight="1">
      <c r="A761" s="448"/>
    </row>
    <row r="762" spans="1:1" s="449" customFormat="1" ht="12" hidden="1" customHeight="1">
      <c r="A762" s="448"/>
    </row>
    <row r="763" spans="1:1" s="449" customFormat="1" ht="12" hidden="1" customHeight="1">
      <c r="A763" s="448"/>
    </row>
    <row r="764" spans="1:1" s="449" customFormat="1" ht="12" hidden="1" customHeight="1">
      <c r="A764" s="448"/>
    </row>
    <row r="765" spans="1:1" s="449" customFormat="1" ht="12" hidden="1" customHeight="1">
      <c r="A765" s="448"/>
    </row>
    <row r="766" spans="1:1" s="449" customFormat="1" ht="12" hidden="1" customHeight="1">
      <c r="A766" s="448"/>
    </row>
    <row r="767" spans="1:1" s="449" customFormat="1" ht="12" hidden="1" customHeight="1">
      <c r="A767" s="448"/>
    </row>
    <row r="768" spans="1:1" s="449" customFormat="1" ht="12" hidden="1" customHeight="1">
      <c r="A768" s="448"/>
    </row>
    <row r="769" spans="1:1" s="449" customFormat="1" ht="12" hidden="1" customHeight="1">
      <c r="A769" s="448"/>
    </row>
    <row r="770" spans="1:1" s="449" customFormat="1" ht="12" hidden="1" customHeight="1">
      <c r="A770" s="448"/>
    </row>
    <row r="771" spans="1:1" s="449" customFormat="1" ht="12" hidden="1" customHeight="1">
      <c r="A771" s="448"/>
    </row>
    <row r="772" spans="1:1" s="449" customFormat="1" ht="12" hidden="1" customHeight="1">
      <c r="A772" s="448"/>
    </row>
    <row r="773" spans="1:1" s="449" customFormat="1" ht="12" hidden="1" customHeight="1">
      <c r="A773" s="448"/>
    </row>
    <row r="774" spans="1:1" s="449" customFormat="1" ht="12" hidden="1" customHeight="1">
      <c r="A774" s="448"/>
    </row>
    <row r="775" spans="1:1" s="449" customFormat="1" ht="12" hidden="1" customHeight="1">
      <c r="A775" s="448"/>
    </row>
    <row r="776" spans="1:1" s="449" customFormat="1" ht="12" hidden="1" customHeight="1">
      <c r="A776" s="448"/>
    </row>
    <row r="777" spans="1:1" s="449" customFormat="1" ht="12" hidden="1" customHeight="1">
      <c r="A777" s="448"/>
    </row>
    <row r="778" spans="1:1" s="449" customFormat="1" ht="12" hidden="1" customHeight="1">
      <c r="A778" s="448"/>
    </row>
    <row r="779" spans="1:1" s="449" customFormat="1" ht="12" hidden="1" customHeight="1">
      <c r="A779" s="448"/>
    </row>
    <row r="780" spans="1:1" s="449" customFormat="1" ht="12" hidden="1" customHeight="1">
      <c r="A780" s="448"/>
    </row>
    <row r="781" spans="1:1" s="449" customFormat="1" ht="12" hidden="1" customHeight="1">
      <c r="A781" s="448"/>
    </row>
    <row r="782" spans="1:1" s="449" customFormat="1" ht="12" hidden="1" customHeight="1">
      <c r="A782" s="448"/>
    </row>
    <row r="783" spans="1:1" s="449" customFormat="1" ht="12" hidden="1" customHeight="1">
      <c r="A783" s="448"/>
    </row>
    <row r="784" spans="1:1" s="449" customFormat="1" ht="12" hidden="1" customHeight="1">
      <c r="A784" s="448"/>
    </row>
    <row r="785" spans="1:1" s="449" customFormat="1" ht="12" hidden="1" customHeight="1">
      <c r="A785" s="448"/>
    </row>
    <row r="786" spans="1:1" s="449" customFormat="1" ht="12" hidden="1" customHeight="1">
      <c r="A786" s="448"/>
    </row>
    <row r="787" spans="1:1" s="449" customFormat="1" ht="12" hidden="1" customHeight="1">
      <c r="A787" s="448"/>
    </row>
    <row r="788" spans="1:1" s="449" customFormat="1" ht="12" hidden="1" customHeight="1">
      <c r="A788" s="448"/>
    </row>
    <row r="789" spans="1:1" s="449" customFormat="1" ht="12" hidden="1" customHeight="1">
      <c r="A789" s="448"/>
    </row>
    <row r="790" spans="1:1" s="449" customFormat="1" ht="12" hidden="1" customHeight="1">
      <c r="A790" s="448"/>
    </row>
    <row r="791" spans="1:1" s="449" customFormat="1" ht="12" hidden="1" customHeight="1">
      <c r="A791" s="448"/>
    </row>
    <row r="792" spans="1:1" s="449" customFormat="1" ht="12" hidden="1" customHeight="1">
      <c r="A792" s="448"/>
    </row>
    <row r="793" spans="1:1" s="449" customFormat="1" ht="12" hidden="1" customHeight="1">
      <c r="A793" s="448"/>
    </row>
    <row r="794" spans="1:1" s="449" customFormat="1" ht="12" hidden="1" customHeight="1">
      <c r="A794" s="448"/>
    </row>
    <row r="795" spans="1:1" s="449" customFormat="1" ht="12" hidden="1" customHeight="1">
      <c r="A795" s="448"/>
    </row>
    <row r="796" spans="1:1" s="449" customFormat="1" ht="12" hidden="1" customHeight="1">
      <c r="A796" s="448"/>
    </row>
    <row r="797" spans="1:1" s="449" customFormat="1" ht="12" hidden="1" customHeight="1">
      <c r="A797" s="448"/>
    </row>
    <row r="798" spans="1:1" s="449" customFormat="1" ht="12" hidden="1" customHeight="1">
      <c r="A798" s="448"/>
    </row>
    <row r="799" spans="1:1" s="449" customFormat="1" ht="12" hidden="1" customHeight="1">
      <c r="A799" s="448"/>
    </row>
    <row r="800" spans="1:1" s="449" customFormat="1" ht="12" hidden="1" customHeight="1">
      <c r="A800" s="448"/>
    </row>
    <row r="801" spans="1:1" s="449" customFormat="1" ht="12" hidden="1" customHeight="1">
      <c r="A801" s="448"/>
    </row>
    <row r="802" spans="1:1" s="449" customFormat="1" ht="12" hidden="1" customHeight="1">
      <c r="A802" s="448"/>
    </row>
    <row r="803" spans="1:1" s="449" customFormat="1" ht="12" hidden="1" customHeight="1">
      <c r="A803" s="448"/>
    </row>
    <row r="804" spans="1:1" s="449" customFormat="1" ht="12" hidden="1" customHeight="1">
      <c r="A804" s="448"/>
    </row>
    <row r="805" spans="1:1" s="449" customFormat="1" ht="12" hidden="1" customHeight="1">
      <c r="A805" s="448"/>
    </row>
    <row r="806" spans="1:1" s="449" customFormat="1" ht="12" hidden="1" customHeight="1">
      <c r="A806" s="448"/>
    </row>
    <row r="807" spans="1:1" s="449" customFormat="1" ht="12" hidden="1" customHeight="1">
      <c r="A807" s="448"/>
    </row>
    <row r="808" spans="1:1" s="449" customFormat="1" ht="12" hidden="1" customHeight="1">
      <c r="A808" s="448"/>
    </row>
    <row r="809" spans="1:1" s="449" customFormat="1" ht="12" hidden="1" customHeight="1">
      <c r="A809" s="448"/>
    </row>
    <row r="810" spans="1:1" s="449" customFormat="1" ht="12" hidden="1" customHeight="1">
      <c r="A810" s="448"/>
    </row>
    <row r="811" spans="1:1" s="449" customFormat="1" ht="12" hidden="1" customHeight="1">
      <c r="A811" s="448"/>
    </row>
    <row r="812" spans="1:1" s="449" customFormat="1" ht="12" hidden="1" customHeight="1">
      <c r="A812" s="448"/>
    </row>
    <row r="813" spans="1:1" s="449" customFormat="1" ht="12" hidden="1" customHeight="1">
      <c r="A813" s="448"/>
    </row>
    <row r="814" spans="1:1" s="449" customFormat="1" ht="12" hidden="1" customHeight="1">
      <c r="A814" s="448"/>
    </row>
    <row r="815" spans="1:1" s="449" customFormat="1" ht="12" hidden="1" customHeight="1">
      <c r="A815" s="448"/>
    </row>
    <row r="816" spans="1:1" s="449" customFormat="1" ht="12" hidden="1" customHeight="1">
      <c r="A816" s="448"/>
    </row>
    <row r="817" spans="1:1" s="449" customFormat="1" ht="12" hidden="1" customHeight="1">
      <c r="A817" s="448"/>
    </row>
    <row r="818" spans="1:1" s="449" customFormat="1" ht="12" hidden="1" customHeight="1">
      <c r="A818" s="448"/>
    </row>
    <row r="819" spans="1:1" s="449" customFormat="1" ht="12" hidden="1" customHeight="1">
      <c r="A819" s="448"/>
    </row>
    <row r="820" spans="1:1" s="449" customFormat="1" ht="12" hidden="1" customHeight="1">
      <c r="A820" s="448"/>
    </row>
    <row r="821" spans="1:1" s="449" customFormat="1" ht="12" hidden="1" customHeight="1">
      <c r="A821" s="448"/>
    </row>
    <row r="822" spans="1:1" s="449" customFormat="1" ht="12" hidden="1" customHeight="1">
      <c r="A822" s="448"/>
    </row>
    <row r="823" spans="1:1" s="449" customFormat="1" ht="12" hidden="1" customHeight="1">
      <c r="A823" s="448"/>
    </row>
    <row r="824" spans="1:1" s="449" customFormat="1" ht="12" hidden="1" customHeight="1">
      <c r="A824" s="448"/>
    </row>
    <row r="825" spans="1:1" s="449" customFormat="1" ht="12" hidden="1" customHeight="1">
      <c r="A825" s="448"/>
    </row>
    <row r="826" spans="1:1" s="449" customFormat="1" ht="12" hidden="1" customHeight="1">
      <c r="A826" s="448"/>
    </row>
    <row r="827" spans="1:1" s="449" customFormat="1" ht="12" hidden="1" customHeight="1">
      <c r="A827" s="448"/>
    </row>
    <row r="828" spans="1:1" s="449" customFormat="1" ht="12" hidden="1" customHeight="1">
      <c r="A828" s="448"/>
    </row>
    <row r="829" spans="1:1" s="449" customFormat="1" ht="12" hidden="1" customHeight="1">
      <c r="A829" s="448"/>
    </row>
    <row r="830" spans="1:1" s="449" customFormat="1" ht="12" hidden="1" customHeight="1">
      <c r="A830" s="448"/>
    </row>
    <row r="831" spans="1:1" s="449" customFormat="1" ht="12" hidden="1" customHeight="1">
      <c r="A831" s="448"/>
    </row>
    <row r="832" spans="1:1" s="449" customFormat="1" ht="12" hidden="1" customHeight="1">
      <c r="A832" s="448"/>
    </row>
    <row r="833" spans="1:1" s="449" customFormat="1" ht="12" hidden="1" customHeight="1">
      <c r="A833" s="448"/>
    </row>
    <row r="834" spans="1:1" s="449" customFormat="1" ht="12" hidden="1" customHeight="1">
      <c r="A834" s="448"/>
    </row>
    <row r="835" spans="1:1" s="449" customFormat="1" ht="12" hidden="1" customHeight="1">
      <c r="A835" s="448"/>
    </row>
    <row r="836" spans="1:1" s="449" customFormat="1" ht="12" hidden="1" customHeight="1">
      <c r="A836" s="448"/>
    </row>
    <row r="837" spans="1:1" s="449" customFormat="1" ht="12" hidden="1" customHeight="1">
      <c r="A837" s="448"/>
    </row>
    <row r="838" spans="1:1" s="449" customFormat="1" ht="12" hidden="1" customHeight="1">
      <c r="A838" s="448"/>
    </row>
    <row r="839" spans="1:1" s="449" customFormat="1" ht="12" hidden="1" customHeight="1">
      <c r="A839" s="448"/>
    </row>
    <row r="840" spans="1:1" s="449" customFormat="1" ht="12" hidden="1" customHeight="1">
      <c r="A840" s="448"/>
    </row>
    <row r="841" spans="1:1" s="449" customFormat="1" ht="12" hidden="1" customHeight="1">
      <c r="A841" s="448"/>
    </row>
    <row r="842" spans="1:1" s="449" customFormat="1" ht="12" hidden="1" customHeight="1">
      <c r="A842" s="448"/>
    </row>
    <row r="843" spans="1:1" s="449" customFormat="1" ht="12" hidden="1" customHeight="1">
      <c r="A843" s="448"/>
    </row>
    <row r="844" spans="1:1" s="449" customFormat="1" ht="12" hidden="1" customHeight="1">
      <c r="A844" s="448"/>
    </row>
    <row r="845" spans="1:1" s="449" customFormat="1" ht="12" hidden="1" customHeight="1">
      <c r="A845" s="448"/>
    </row>
    <row r="846" spans="1:1" s="449" customFormat="1" ht="12" hidden="1" customHeight="1">
      <c r="A846" s="448"/>
    </row>
    <row r="847" spans="1:1" s="449" customFormat="1" ht="12" hidden="1" customHeight="1">
      <c r="A847" s="448"/>
    </row>
    <row r="848" spans="1:1" s="449" customFormat="1" ht="12" hidden="1" customHeight="1">
      <c r="A848" s="448"/>
    </row>
    <row r="849" spans="1:1" s="449" customFormat="1" ht="12" hidden="1" customHeight="1">
      <c r="A849" s="448"/>
    </row>
    <row r="850" spans="1:1" s="449" customFormat="1" ht="12" hidden="1" customHeight="1">
      <c r="A850" s="448"/>
    </row>
    <row r="851" spans="1:1" s="449" customFormat="1" ht="12" hidden="1" customHeight="1">
      <c r="A851" s="448"/>
    </row>
    <row r="852" spans="1:1" s="449" customFormat="1" ht="12" hidden="1" customHeight="1">
      <c r="A852" s="448"/>
    </row>
    <row r="853" spans="1:1" s="449" customFormat="1" ht="12" hidden="1" customHeight="1">
      <c r="A853" s="448"/>
    </row>
    <row r="854" spans="1:1" s="449" customFormat="1" ht="12" hidden="1" customHeight="1">
      <c r="A854" s="448"/>
    </row>
    <row r="855" spans="1:1" s="449" customFormat="1" ht="12" hidden="1" customHeight="1">
      <c r="A855" s="448"/>
    </row>
    <row r="856" spans="1:1" s="449" customFormat="1" ht="12" hidden="1" customHeight="1">
      <c r="A856" s="448"/>
    </row>
    <row r="857" spans="1:1" s="449" customFormat="1" ht="12" hidden="1" customHeight="1">
      <c r="A857" s="448"/>
    </row>
    <row r="858" spans="1:1" s="449" customFormat="1" ht="12" hidden="1" customHeight="1">
      <c r="A858" s="448"/>
    </row>
    <row r="859" spans="1:1" s="449" customFormat="1" ht="12" hidden="1" customHeight="1">
      <c r="A859" s="448"/>
    </row>
    <row r="860" spans="1:1" s="449" customFormat="1" ht="12" hidden="1" customHeight="1">
      <c r="A860" s="448"/>
    </row>
    <row r="861" spans="1:1" s="449" customFormat="1" ht="12" hidden="1" customHeight="1">
      <c r="A861" s="448"/>
    </row>
    <row r="862" spans="1:1" s="449" customFormat="1" ht="12" hidden="1" customHeight="1">
      <c r="A862" s="448"/>
    </row>
    <row r="863" spans="1:1" s="449" customFormat="1" ht="12" hidden="1" customHeight="1">
      <c r="A863" s="448"/>
    </row>
    <row r="864" spans="1:1" s="449" customFormat="1" ht="12" hidden="1" customHeight="1">
      <c r="A864" s="448"/>
    </row>
    <row r="865" spans="1:1" s="449" customFormat="1" ht="12" hidden="1" customHeight="1">
      <c r="A865" s="448"/>
    </row>
    <row r="866" spans="1:1" s="449" customFormat="1" ht="12" hidden="1" customHeight="1">
      <c r="A866" s="448"/>
    </row>
    <row r="867" spans="1:1" s="449" customFormat="1" ht="12" hidden="1" customHeight="1">
      <c r="A867" s="448"/>
    </row>
    <row r="868" spans="1:1" s="449" customFormat="1" ht="12" hidden="1" customHeight="1">
      <c r="A868" s="448"/>
    </row>
    <row r="869" spans="1:1" s="449" customFormat="1" ht="12" hidden="1" customHeight="1">
      <c r="A869" s="448"/>
    </row>
    <row r="870" spans="1:1" s="449" customFormat="1" ht="12" hidden="1" customHeight="1">
      <c r="A870" s="448"/>
    </row>
    <row r="871" spans="1:1" s="449" customFormat="1" ht="12" hidden="1" customHeight="1">
      <c r="A871" s="448"/>
    </row>
    <row r="872" spans="1:1" s="449" customFormat="1" ht="12" hidden="1" customHeight="1">
      <c r="A872" s="448"/>
    </row>
    <row r="873" spans="1:1" s="449" customFormat="1" ht="12" hidden="1" customHeight="1">
      <c r="A873" s="448"/>
    </row>
    <row r="874" spans="1:1" s="449" customFormat="1" ht="12" hidden="1" customHeight="1">
      <c r="A874" s="448"/>
    </row>
    <row r="875" spans="1:1" s="449" customFormat="1" ht="12" hidden="1" customHeight="1">
      <c r="A875" s="448"/>
    </row>
    <row r="876" spans="1:1" s="449" customFormat="1" ht="12" hidden="1" customHeight="1">
      <c r="A876" s="448"/>
    </row>
    <row r="877" spans="1:1" s="449" customFormat="1" ht="12" hidden="1" customHeight="1">
      <c r="A877" s="448"/>
    </row>
    <row r="878" spans="1:1" s="449" customFormat="1" ht="12" hidden="1" customHeight="1">
      <c r="A878" s="448"/>
    </row>
    <row r="879" spans="1:1" s="449" customFormat="1" ht="12" hidden="1" customHeight="1">
      <c r="A879" s="448"/>
    </row>
    <row r="880" spans="1:1" s="449" customFormat="1" ht="12" hidden="1" customHeight="1">
      <c r="A880" s="448"/>
    </row>
    <row r="881" spans="1:1" s="449" customFormat="1" ht="12" hidden="1" customHeight="1">
      <c r="A881" s="448"/>
    </row>
    <row r="882" spans="1:1" s="449" customFormat="1" ht="12" hidden="1" customHeight="1">
      <c r="A882" s="448"/>
    </row>
    <row r="883" spans="1:1" s="449" customFormat="1" ht="12" hidden="1" customHeight="1">
      <c r="A883" s="448"/>
    </row>
    <row r="884" spans="1:1" s="449" customFormat="1" ht="12" hidden="1" customHeight="1">
      <c r="A884" s="448"/>
    </row>
    <row r="885" spans="1:1" s="449" customFormat="1" ht="12" hidden="1" customHeight="1">
      <c r="A885" s="448"/>
    </row>
    <row r="886" spans="1:1" s="449" customFormat="1" ht="12" hidden="1" customHeight="1">
      <c r="A886" s="448"/>
    </row>
    <row r="887" spans="1:1" s="449" customFormat="1" ht="12" hidden="1" customHeight="1">
      <c r="A887" s="448"/>
    </row>
    <row r="888" spans="1:1" s="449" customFormat="1" ht="12" hidden="1" customHeight="1">
      <c r="A888" s="448"/>
    </row>
    <row r="889" spans="1:1" s="449" customFormat="1" ht="12" hidden="1" customHeight="1">
      <c r="A889" s="448"/>
    </row>
    <row r="890" spans="1:1" s="449" customFormat="1" ht="12" hidden="1" customHeight="1">
      <c r="A890" s="448"/>
    </row>
    <row r="891" spans="1:1" s="449" customFormat="1" ht="12" hidden="1" customHeight="1">
      <c r="A891" s="448"/>
    </row>
    <row r="892" spans="1:1" s="449" customFormat="1" ht="12" hidden="1" customHeight="1">
      <c r="A892" s="448"/>
    </row>
    <row r="893" spans="1:1" s="449" customFormat="1" ht="12" hidden="1" customHeight="1">
      <c r="A893" s="448"/>
    </row>
    <row r="894" spans="1:1" s="449" customFormat="1" ht="12" hidden="1" customHeight="1">
      <c r="A894" s="448"/>
    </row>
    <row r="895" spans="1:1" s="449" customFormat="1" ht="12" hidden="1" customHeight="1">
      <c r="A895" s="448"/>
    </row>
    <row r="896" spans="1:1" s="449" customFormat="1" ht="12" hidden="1" customHeight="1">
      <c r="A896" s="448"/>
    </row>
    <row r="897" spans="1:1" s="449" customFormat="1" ht="12" hidden="1" customHeight="1">
      <c r="A897" s="448"/>
    </row>
    <row r="898" spans="1:1" s="449" customFormat="1" ht="12" hidden="1" customHeight="1">
      <c r="A898" s="448"/>
    </row>
    <row r="899" spans="1:1" s="449" customFormat="1" ht="12" hidden="1" customHeight="1">
      <c r="A899" s="448"/>
    </row>
    <row r="900" spans="1:1" s="449" customFormat="1" ht="12" hidden="1" customHeight="1">
      <c r="A900" s="448"/>
    </row>
    <row r="901" spans="1:1" s="449" customFormat="1" ht="12" hidden="1" customHeight="1">
      <c r="A901" s="448"/>
    </row>
    <row r="902" spans="1:1" s="449" customFormat="1" ht="12" hidden="1" customHeight="1">
      <c r="A902" s="448"/>
    </row>
    <row r="903" spans="1:1" s="449" customFormat="1" ht="12" hidden="1" customHeight="1">
      <c r="A903" s="448"/>
    </row>
    <row r="904" spans="1:1" s="449" customFormat="1" ht="12" hidden="1" customHeight="1">
      <c r="A904" s="448"/>
    </row>
    <row r="905" spans="1:1" s="449" customFormat="1" ht="12" hidden="1" customHeight="1">
      <c r="A905" s="448"/>
    </row>
    <row r="906" spans="1:1" s="449" customFormat="1" ht="12" hidden="1" customHeight="1">
      <c r="A906" s="448"/>
    </row>
    <row r="907" spans="1:1" s="449" customFormat="1" ht="12" hidden="1" customHeight="1">
      <c r="A907" s="448"/>
    </row>
    <row r="908" spans="1:1" s="449" customFormat="1" ht="12" hidden="1" customHeight="1">
      <c r="A908" s="448"/>
    </row>
    <row r="909" spans="1:1" s="449" customFormat="1" ht="12" hidden="1" customHeight="1">
      <c r="A909" s="448"/>
    </row>
    <row r="910" spans="1:1" s="449" customFormat="1" ht="12" hidden="1" customHeight="1">
      <c r="A910" s="448"/>
    </row>
    <row r="911" spans="1:1" s="449" customFormat="1" ht="12" hidden="1" customHeight="1">
      <c r="A911" s="448"/>
    </row>
    <row r="912" spans="1:1" s="449" customFormat="1" ht="12" hidden="1" customHeight="1">
      <c r="A912" s="448"/>
    </row>
    <row r="913" spans="1:1" s="449" customFormat="1" ht="12" hidden="1" customHeight="1">
      <c r="A913" s="448"/>
    </row>
    <row r="914" spans="1:1" s="449" customFormat="1" ht="12" hidden="1" customHeight="1">
      <c r="A914" s="448"/>
    </row>
    <row r="915" spans="1:1" s="449" customFormat="1" ht="12" hidden="1" customHeight="1">
      <c r="A915" s="448"/>
    </row>
    <row r="916" spans="1:1" s="449" customFormat="1" ht="12" hidden="1" customHeight="1">
      <c r="A916" s="448"/>
    </row>
    <row r="917" spans="1:1" s="449" customFormat="1" ht="12" hidden="1" customHeight="1">
      <c r="A917" s="448"/>
    </row>
    <row r="918" spans="1:1" s="449" customFormat="1" ht="12" hidden="1" customHeight="1">
      <c r="A918" s="448"/>
    </row>
    <row r="919" spans="1:1" s="449" customFormat="1" ht="12" hidden="1" customHeight="1">
      <c r="A919" s="448"/>
    </row>
    <row r="920" spans="1:1" s="449" customFormat="1" ht="12" hidden="1" customHeight="1">
      <c r="A920" s="448"/>
    </row>
    <row r="921" spans="1:1" s="449" customFormat="1" ht="12" hidden="1" customHeight="1">
      <c r="A921" s="448"/>
    </row>
    <row r="922" spans="1:1" s="449" customFormat="1" ht="12" hidden="1" customHeight="1">
      <c r="A922" s="448"/>
    </row>
    <row r="923" spans="1:1" s="449" customFormat="1" ht="12" hidden="1" customHeight="1">
      <c r="A923" s="448"/>
    </row>
    <row r="924" spans="1:1" s="449" customFormat="1" ht="12" hidden="1" customHeight="1">
      <c r="A924" s="448"/>
    </row>
    <row r="925" spans="1:1" s="449" customFormat="1" ht="12" hidden="1" customHeight="1">
      <c r="A925" s="448"/>
    </row>
    <row r="926" spans="1:1" s="449" customFormat="1" ht="12" hidden="1" customHeight="1">
      <c r="A926" s="448"/>
    </row>
    <row r="927" spans="1:1" s="449" customFormat="1" ht="12" hidden="1" customHeight="1">
      <c r="A927" s="448"/>
    </row>
    <row r="928" spans="1:1" s="449" customFormat="1" ht="12" hidden="1" customHeight="1">
      <c r="A928" s="448"/>
    </row>
    <row r="929" spans="1:1" s="449" customFormat="1" ht="12" hidden="1" customHeight="1">
      <c r="A929" s="448"/>
    </row>
    <row r="930" spans="1:1" s="449" customFormat="1" ht="12" hidden="1" customHeight="1">
      <c r="A930" s="448"/>
    </row>
    <row r="931" spans="1:1" s="449" customFormat="1" ht="12" hidden="1" customHeight="1">
      <c r="A931" s="448"/>
    </row>
    <row r="932" spans="1:1" s="449" customFormat="1" ht="12" hidden="1" customHeight="1">
      <c r="A932" s="448"/>
    </row>
    <row r="933" spans="1:1" s="449" customFormat="1" ht="12" hidden="1" customHeight="1">
      <c r="A933" s="448"/>
    </row>
    <row r="934" spans="1:1" s="449" customFormat="1" ht="12" hidden="1" customHeight="1">
      <c r="A934" s="448"/>
    </row>
    <row r="935" spans="1:1" s="449" customFormat="1" ht="12" hidden="1" customHeight="1">
      <c r="A935" s="448"/>
    </row>
    <row r="936" spans="1:1" s="449" customFormat="1" ht="12" hidden="1" customHeight="1">
      <c r="A936" s="448"/>
    </row>
    <row r="937" spans="1:1" s="449" customFormat="1" ht="12" hidden="1" customHeight="1">
      <c r="A937" s="448"/>
    </row>
    <row r="938" spans="1:1" s="449" customFormat="1" ht="12" hidden="1" customHeight="1">
      <c r="A938" s="448"/>
    </row>
    <row r="939" spans="1:1" s="449" customFormat="1" ht="12" hidden="1" customHeight="1">
      <c r="A939" s="448"/>
    </row>
    <row r="940" spans="1:1" s="449" customFormat="1" ht="12" hidden="1" customHeight="1">
      <c r="A940" s="448"/>
    </row>
    <row r="941" spans="1:1" s="449" customFormat="1" ht="12" hidden="1" customHeight="1">
      <c r="A941" s="448"/>
    </row>
    <row r="942" spans="1:1" s="449" customFormat="1" ht="12" hidden="1" customHeight="1">
      <c r="A942" s="448"/>
    </row>
    <row r="943" spans="1:1" s="449" customFormat="1" ht="12" hidden="1" customHeight="1">
      <c r="A943" s="448"/>
    </row>
    <row r="944" spans="1:1" s="449" customFormat="1" ht="12" hidden="1" customHeight="1">
      <c r="A944" s="448"/>
    </row>
    <row r="945" spans="1:1" s="449" customFormat="1" ht="12" hidden="1" customHeight="1">
      <c r="A945" s="448"/>
    </row>
    <row r="946" spans="1:1" s="449" customFormat="1" ht="12" hidden="1" customHeight="1">
      <c r="A946" s="448"/>
    </row>
    <row r="947" spans="1:1" s="449" customFormat="1" ht="12" hidden="1" customHeight="1">
      <c r="A947" s="448"/>
    </row>
    <row r="948" spans="1:1" s="449" customFormat="1" ht="12" hidden="1" customHeight="1">
      <c r="A948" s="448"/>
    </row>
    <row r="949" spans="1:1" s="449" customFormat="1" ht="12" hidden="1" customHeight="1">
      <c r="A949" s="448"/>
    </row>
    <row r="950" spans="1:1" s="449" customFormat="1" ht="12" hidden="1" customHeight="1">
      <c r="A950" s="448"/>
    </row>
    <row r="951" spans="1:1" s="449" customFormat="1" ht="12" hidden="1" customHeight="1">
      <c r="A951" s="448"/>
    </row>
    <row r="952" spans="1:1" s="449" customFormat="1" ht="12" hidden="1" customHeight="1">
      <c r="A952" s="448"/>
    </row>
    <row r="953" spans="1:1" s="449" customFormat="1" ht="12" hidden="1" customHeight="1">
      <c r="A953" s="448"/>
    </row>
    <row r="954" spans="1:1" s="449" customFormat="1" ht="12" hidden="1" customHeight="1">
      <c r="A954" s="448"/>
    </row>
    <row r="955" spans="1:1" s="449" customFormat="1" ht="12" hidden="1" customHeight="1">
      <c r="A955" s="448"/>
    </row>
    <row r="956" spans="1:1" s="449" customFormat="1" ht="12" hidden="1" customHeight="1">
      <c r="A956" s="448"/>
    </row>
    <row r="957" spans="1:1" s="449" customFormat="1" ht="12" hidden="1" customHeight="1">
      <c r="A957" s="448"/>
    </row>
    <row r="958" spans="1:1" s="449" customFormat="1" ht="12" hidden="1" customHeight="1">
      <c r="A958" s="448"/>
    </row>
    <row r="959" spans="1:1" s="449" customFormat="1" ht="12" hidden="1" customHeight="1">
      <c r="A959" s="448"/>
    </row>
    <row r="960" spans="1:1" s="449" customFormat="1" ht="12" hidden="1" customHeight="1">
      <c r="A960" s="448"/>
    </row>
    <row r="961" spans="1:1" s="449" customFormat="1" ht="12" hidden="1" customHeight="1">
      <c r="A961" s="448"/>
    </row>
    <row r="962" spans="1:1" s="449" customFormat="1" ht="12" hidden="1" customHeight="1">
      <c r="A962" s="448"/>
    </row>
    <row r="963" spans="1:1" s="449" customFormat="1" ht="12" hidden="1" customHeight="1">
      <c r="A963" s="448"/>
    </row>
    <row r="964" spans="1:1" s="449" customFormat="1" ht="12" hidden="1" customHeight="1">
      <c r="A964" s="448"/>
    </row>
    <row r="965" spans="1:1" s="449" customFormat="1" ht="12" hidden="1" customHeight="1">
      <c r="A965" s="448"/>
    </row>
    <row r="966" spans="1:1" s="449" customFormat="1" ht="12" hidden="1" customHeight="1">
      <c r="A966" s="448"/>
    </row>
    <row r="967" spans="1:1" s="449" customFormat="1" ht="12" hidden="1" customHeight="1">
      <c r="A967" s="448"/>
    </row>
    <row r="968" spans="1:1" s="449" customFormat="1" ht="12" hidden="1" customHeight="1">
      <c r="A968" s="448"/>
    </row>
    <row r="969" spans="1:1" s="449" customFormat="1" ht="12" hidden="1" customHeight="1">
      <c r="A969" s="448"/>
    </row>
    <row r="970" spans="1:1" s="449" customFormat="1" ht="12" hidden="1" customHeight="1">
      <c r="A970" s="448"/>
    </row>
    <row r="971" spans="1:1" s="449" customFormat="1" ht="12" hidden="1" customHeight="1">
      <c r="A971" s="448"/>
    </row>
    <row r="972" spans="1:1" s="449" customFormat="1" ht="12" hidden="1" customHeight="1">
      <c r="A972" s="448"/>
    </row>
    <row r="973" spans="1:1" s="449" customFormat="1" ht="12" hidden="1" customHeight="1">
      <c r="A973" s="448"/>
    </row>
    <row r="974" spans="1:1" s="449" customFormat="1" ht="12" hidden="1" customHeight="1">
      <c r="A974" s="448"/>
    </row>
    <row r="975" spans="1:1" s="449" customFormat="1" ht="12" hidden="1" customHeight="1">
      <c r="A975" s="448"/>
    </row>
    <row r="976" spans="1:1" s="449" customFormat="1" ht="12" hidden="1" customHeight="1">
      <c r="A976" s="448"/>
    </row>
    <row r="977" spans="1:1" s="449" customFormat="1" ht="12" hidden="1" customHeight="1">
      <c r="A977" s="448"/>
    </row>
    <row r="978" spans="1:1" s="449" customFormat="1" ht="12" hidden="1" customHeight="1">
      <c r="A978" s="448"/>
    </row>
    <row r="979" spans="1:1" s="449" customFormat="1" ht="12" hidden="1" customHeight="1">
      <c r="A979" s="448"/>
    </row>
    <row r="980" spans="1:1" s="449" customFormat="1" ht="12" hidden="1" customHeight="1">
      <c r="A980" s="448"/>
    </row>
    <row r="981" spans="1:1" s="449" customFormat="1" ht="12" hidden="1" customHeight="1">
      <c r="A981" s="448"/>
    </row>
    <row r="982" spans="1:1" s="449" customFormat="1" ht="12" hidden="1" customHeight="1">
      <c r="A982" s="448"/>
    </row>
    <row r="983" spans="1:1" s="449" customFormat="1" ht="12" hidden="1" customHeight="1">
      <c r="A983" s="448"/>
    </row>
    <row r="984" spans="1:1" s="449" customFormat="1" ht="12" hidden="1" customHeight="1">
      <c r="A984" s="448"/>
    </row>
    <row r="985" spans="1:1" s="449" customFormat="1" ht="12" hidden="1" customHeight="1">
      <c r="A985" s="448"/>
    </row>
    <row r="986" spans="1:1" s="449" customFormat="1" ht="12" hidden="1" customHeight="1">
      <c r="A986" s="448"/>
    </row>
    <row r="987" spans="1:1" s="449" customFormat="1" ht="12" hidden="1" customHeight="1">
      <c r="A987" s="448"/>
    </row>
    <row r="988" spans="1:1" s="449" customFormat="1" ht="12" hidden="1" customHeight="1">
      <c r="A988" s="448"/>
    </row>
    <row r="989" spans="1:1" s="449" customFormat="1" ht="12" hidden="1" customHeight="1">
      <c r="A989" s="448"/>
    </row>
    <row r="990" spans="1:1" s="449" customFormat="1" ht="12" hidden="1" customHeight="1">
      <c r="A990" s="448"/>
    </row>
    <row r="991" spans="1:1" s="449" customFormat="1" ht="12" hidden="1" customHeight="1">
      <c r="A991" s="448"/>
    </row>
    <row r="992" spans="1:1" s="449" customFormat="1" ht="12" hidden="1" customHeight="1">
      <c r="A992" s="448"/>
    </row>
    <row r="993" spans="1:1" s="449" customFormat="1" ht="12" hidden="1" customHeight="1">
      <c r="A993" s="448"/>
    </row>
    <row r="994" spans="1:1" s="449" customFormat="1" ht="12" hidden="1" customHeight="1">
      <c r="A994" s="448"/>
    </row>
    <row r="995" spans="1:1" s="449" customFormat="1" ht="12" hidden="1" customHeight="1">
      <c r="A995" s="448"/>
    </row>
    <row r="996" spans="1:1" s="449" customFormat="1" ht="12" hidden="1" customHeight="1">
      <c r="A996" s="448"/>
    </row>
    <row r="997" spans="1:1" s="449" customFormat="1" ht="12" hidden="1" customHeight="1">
      <c r="A997" s="448"/>
    </row>
    <row r="998" spans="1:1" s="449" customFormat="1" ht="12" hidden="1" customHeight="1">
      <c r="A998" s="448"/>
    </row>
    <row r="999" spans="1:1" s="449" customFormat="1" ht="12" hidden="1" customHeight="1">
      <c r="A999" s="448"/>
    </row>
    <row r="1000" spans="1:1" s="449" customFormat="1" ht="12" hidden="1" customHeight="1">
      <c r="A1000" s="448"/>
    </row>
    <row r="1001" spans="1:1" s="449" customFormat="1" ht="12" hidden="1" customHeight="1">
      <c r="A1001" s="448"/>
    </row>
    <row r="1002" spans="1:1" s="449" customFormat="1" ht="12" hidden="1" customHeight="1">
      <c r="A1002" s="448"/>
    </row>
    <row r="1003" spans="1:1" s="449" customFormat="1" ht="12" hidden="1" customHeight="1">
      <c r="A1003" s="448"/>
    </row>
    <row r="1004" spans="1:1" s="449" customFormat="1" ht="12" hidden="1" customHeight="1">
      <c r="A1004" s="448"/>
    </row>
    <row r="1005" spans="1:1" s="449" customFormat="1" ht="12" hidden="1" customHeight="1">
      <c r="A1005" s="448"/>
    </row>
    <row r="1006" spans="1:1" s="449" customFormat="1" ht="12" hidden="1" customHeight="1">
      <c r="A1006" s="448"/>
    </row>
    <row r="1007" spans="1:1" s="449" customFormat="1" ht="12" hidden="1" customHeight="1">
      <c r="A1007" s="448"/>
    </row>
    <row r="1008" spans="1:1" s="449" customFormat="1" ht="12" hidden="1" customHeight="1">
      <c r="A1008" s="448"/>
    </row>
    <row r="1009" spans="1:1" s="449" customFormat="1" ht="12" hidden="1" customHeight="1">
      <c r="A1009" s="448"/>
    </row>
    <row r="1010" spans="1:1" s="449" customFormat="1" ht="12" hidden="1" customHeight="1">
      <c r="A1010" s="448"/>
    </row>
    <row r="1011" spans="1:1" s="449" customFormat="1" ht="12" hidden="1" customHeight="1">
      <c r="A1011" s="448"/>
    </row>
    <row r="1012" spans="1:1" s="449" customFormat="1" ht="12" hidden="1" customHeight="1">
      <c r="A1012" s="448"/>
    </row>
    <row r="1013" spans="1:1" s="449" customFormat="1" ht="12" hidden="1" customHeight="1">
      <c r="A1013" s="448"/>
    </row>
    <row r="1014" spans="1:1" s="449" customFormat="1" ht="12" hidden="1" customHeight="1">
      <c r="A1014" s="448"/>
    </row>
    <row r="1015" spans="1:1" s="449" customFormat="1" ht="12" hidden="1" customHeight="1">
      <c r="A1015" s="448"/>
    </row>
    <row r="1016" spans="1:1" s="449" customFormat="1" ht="12" hidden="1" customHeight="1">
      <c r="A1016" s="448"/>
    </row>
    <row r="1017" spans="1:1" s="449" customFormat="1" ht="12" hidden="1" customHeight="1">
      <c r="A1017" s="448"/>
    </row>
    <row r="1018" spans="1:1" s="449" customFormat="1" ht="12" hidden="1" customHeight="1">
      <c r="A1018" s="448"/>
    </row>
    <row r="1019" spans="1:1" s="449" customFormat="1" ht="12" hidden="1" customHeight="1">
      <c r="A1019" s="448"/>
    </row>
    <row r="1020" spans="1:1" s="449" customFormat="1" ht="12" hidden="1" customHeight="1">
      <c r="A1020" s="448"/>
    </row>
    <row r="1021" spans="1:1" s="449" customFormat="1" ht="12" hidden="1" customHeight="1">
      <c r="A1021" s="448"/>
    </row>
    <row r="1022" spans="1:1" s="449" customFormat="1" ht="12" hidden="1" customHeight="1">
      <c r="A1022" s="448"/>
    </row>
    <row r="1023" spans="1:1" s="449" customFormat="1" ht="12" hidden="1" customHeight="1">
      <c r="A1023" s="448"/>
    </row>
    <row r="1024" spans="1:1" s="449" customFormat="1" ht="12" hidden="1" customHeight="1">
      <c r="A1024" s="448"/>
    </row>
    <row r="1025" spans="1:1" s="449" customFormat="1" ht="12" hidden="1" customHeight="1">
      <c r="A1025" s="448"/>
    </row>
    <row r="1026" spans="1:1" s="449" customFormat="1" ht="12" hidden="1" customHeight="1">
      <c r="A1026" s="448"/>
    </row>
    <row r="1027" spans="1:1" s="449" customFormat="1" ht="12" hidden="1" customHeight="1">
      <c r="A1027" s="448"/>
    </row>
    <row r="1028" spans="1:1" s="449" customFormat="1" ht="12" hidden="1" customHeight="1">
      <c r="A1028" s="448"/>
    </row>
    <row r="1029" spans="1:1" s="449" customFormat="1" ht="12" hidden="1" customHeight="1">
      <c r="A1029" s="448"/>
    </row>
    <row r="1030" spans="1:1" s="449" customFormat="1" ht="12" hidden="1" customHeight="1">
      <c r="A1030" s="448"/>
    </row>
    <row r="1031" spans="1:1" s="449" customFormat="1" ht="12" hidden="1" customHeight="1">
      <c r="A1031" s="448"/>
    </row>
    <row r="1032" spans="1:1" s="449" customFormat="1" ht="12" hidden="1" customHeight="1">
      <c r="A1032" s="448"/>
    </row>
    <row r="1033" spans="1:1" s="449" customFormat="1" ht="12" hidden="1" customHeight="1">
      <c r="A1033" s="448"/>
    </row>
    <row r="1034" spans="1:1" s="449" customFormat="1" ht="12" hidden="1" customHeight="1">
      <c r="A1034" s="448"/>
    </row>
    <row r="1035" spans="1:1" s="449" customFormat="1" ht="12" hidden="1" customHeight="1">
      <c r="A1035" s="448"/>
    </row>
    <row r="1036" spans="1:1" s="449" customFormat="1" ht="12" hidden="1" customHeight="1">
      <c r="A1036" s="448"/>
    </row>
    <row r="1037" spans="1:1" s="449" customFormat="1" ht="12" hidden="1" customHeight="1">
      <c r="A1037" s="448"/>
    </row>
    <row r="1038" spans="1:1" s="449" customFormat="1" ht="12" hidden="1" customHeight="1">
      <c r="A1038" s="448"/>
    </row>
    <row r="1039" spans="1:1" s="449" customFormat="1" ht="12" hidden="1" customHeight="1">
      <c r="A1039" s="448"/>
    </row>
    <row r="1040" spans="1:1" s="449" customFormat="1" ht="12" hidden="1" customHeight="1">
      <c r="A1040" s="448"/>
    </row>
    <row r="1041" spans="1:1" s="449" customFormat="1" ht="12" hidden="1" customHeight="1">
      <c r="A1041" s="448"/>
    </row>
    <row r="1042" spans="1:1" s="449" customFormat="1" ht="12" hidden="1" customHeight="1">
      <c r="A1042" s="448"/>
    </row>
    <row r="1043" spans="1:1" s="449" customFormat="1" ht="12" hidden="1" customHeight="1">
      <c r="A1043" s="448"/>
    </row>
    <row r="1044" spans="1:1" s="449" customFormat="1" ht="12" hidden="1" customHeight="1">
      <c r="A1044" s="448"/>
    </row>
    <row r="1045" spans="1:1" s="449" customFormat="1" ht="12" hidden="1" customHeight="1">
      <c r="A1045" s="448"/>
    </row>
    <row r="1046" spans="1:1" s="449" customFormat="1" ht="12" hidden="1" customHeight="1">
      <c r="A1046" s="448"/>
    </row>
    <row r="1047" spans="1:1" s="449" customFormat="1" ht="12" hidden="1" customHeight="1">
      <c r="A1047" s="448"/>
    </row>
    <row r="1048" spans="1:1" s="449" customFormat="1" ht="12" hidden="1" customHeight="1">
      <c r="A1048" s="448"/>
    </row>
    <row r="1049" spans="1:1" s="449" customFormat="1" ht="12" hidden="1" customHeight="1">
      <c r="A1049" s="448"/>
    </row>
    <row r="1050" spans="1:1" s="449" customFormat="1" ht="12" hidden="1" customHeight="1">
      <c r="A1050" s="448"/>
    </row>
    <row r="1051" spans="1:1" s="449" customFormat="1" ht="12" hidden="1" customHeight="1">
      <c r="A1051" s="448"/>
    </row>
    <row r="1052" spans="1:1" s="449" customFormat="1" ht="12" hidden="1" customHeight="1">
      <c r="A1052" s="448"/>
    </row>
    <row r="1053" spans="1:1" s="449" customFormat="1" ht="12" hidden="1" customHeight="1">
      <c r="A1053" s="448"/>
    </row>
    <row r="1054" spans="1:1" s="449" customFormat="1" ht="12" hidden="1" customHeight="1">
      <c r="A1054" s="448"/>
    </row>
    <row r="1055" spans="1:1" s="449" customFormat="1" ht="12" hidden="1" customHeight="1">
      <c r="A1055" s="448"/>
    </row>
    <row r="1056" spans="1:1" s="449" customFormat="1" ht="12" hidden="1" customHeight="1">
      <c r="A1056" s="448"/>
    </row>
    <row r="1057" spans="1:1" s="449" customFormat="1" ht="12" hidden="1" customHeight="1">
      <c r="A1057" s="448"/>
    </row>
    <row r="1058" spans="1:1" s="449" customFormat="1" ht="12" hidden="1" customHeight="1">
      <c r="A1058" s="448"/>
    </row>
    <row r="1059" spans="1:1" s="449" customFormat="1" ht="12" hidden="1" customHeight="1">
      <c r="A1059" s="448"/>
    </row>
    <row r="1060" spans="1:1" s="449" customFormat="1" ht="12" hidden="1" customHeight="1">
      <c r="A1060" s="448"/>
    </row>
    <row r="1061" spans="1:1" s="449" customFormat="1" ht="12" hidden="1" customHeight="1">
      <c r="A1061" s="448"/>
    </row>
    <row r="1062" spans="1:1" s="449" customFormat="1" ht="12" hidden="1" customHeight="1">
      <c r="A1062" s="448"/>
    </row>
    <row r="1063" spans="1:1" s="449" customFormat="1" ht="12" hidden="1" customHeight="1">
      <c r="A1063" s="448"/>
    </row>
    <row r="1064" spans="1:1" s="449" customFormat="1" ht="12" hidden="1" customHeight="1">
      <c r="A1064" s="448"/>
    </row>
    <row r="1065" spans="1:1" s="449" customFormat="1" ht="12" hidden="1" customHeight="1">
      <c r="A1065" s="448"/>
    </row>
    <row r="1066" spans="1:1" s="449" customFormat="1" ht="12" hidden="1" customHeight="1">
      <c r="A1066" s="448"/>
    </row>
    <row r="1067" spans="1:1" s="449" customFormat="1" ht="12" hidden="1" customHeight="1">
      <c r="A1067" s="448"/>
    </row>
    <row r="1068" spans="1:1" s="449" customFormat="1" ht="12" hidden="1" customHeight="1">
      <c r="A1068" s="448"/>
    </row>
    <row r="1069" spans="1:1" s="449" customFormat="1" ht="12" hidden="1" customHeight="1">
      <c r="A1069" s="448"/>
    </row>
    <row r="1070" spans="1:1" s="449" customFormat="1" ht="12" hidden="1" customHeight="1">
      <c r="A1070" s="448"/>
    </row>
    <row r="1071" spans="1:1" s="449" customFormat="1" ht="12" hidden="1" customHeight="1">
      <c r="A1071" s="448"/>
    </row>
    <row r="1072" spans="1:1" s="449" customFormat="1" ht="12" hidden="1" customHeight="1">
      <c r="A1072" s="448"/>
    </row>
    <row r="1073" spans="1:1" s="449" customFormat="1" ht="12" hidden="1" customHeight="1">
      <c r="A1073" s="448"/>
    </row>
    <row r="1074" spans="1:1" s="449" customFormat="1" ht="12" hidden="1" customHeight="1">
      <c r="A1074" s="448"/>
    </row>
    <row r="1075" spans="1:1" s="449" customFormat="1" ht="12" hidden="1" customHeight="1">
      <c r="A1075" s="448"/>
    </row>
    <row r="1076" spans="1:1" s="449" customFormat="1" ht="12" hidden="1" customHeight="1">
      <c r="A1076" s="448"/>
    </row>
    <row r="1077" spans="1:1" s="449" customFormat="1" ht="12" hidden="1" customHeight="1">
      <c r="A1077" s="448"/>
    </row>
    <row r="1078" spans="1:1" s="449" customFormat="1" ht="12" hidden="1" customHeight="1">
      <c r="A1078" s="448"/>
    </row>
    <row r="1079" spans="1:1" s="449" customFormat="1" ht="12" hidden="1" customHeight="1">
      <c r="A1079" s="448"/>
    </row>
    <row r="1080" spans="1:1" s="449" customFormat="1" ht="12" hidden="1" customHeight="1">
      <c r="A1080" s="448"/>
    </row>
    <row r="1081" spans="1:1" s="449" customFormat="1" ht="12" hidden="1" customHeight="1">
      <c r="A1081" s="448"/>
    </row>
    <row r="1082" spans="1:1" s="449" customFormat="1" ht="12" hidden="1" customHeight="1">
      <c r="A1082" s="448"/>
    </row>
    <row r="1083" spans="1:1" s="449" customFormat="1" ht="12" hidden="1" customHeight="1">
      <c r="A1083" s="448"/>
    </row>
    <row r="1084" spans="1:1" s="449" customFormat="1" ht="12" hidden="1" customHeight="1">
      <c r="A1084" s="448"/>
    </row>
    <row r="1085" spans="1:1" s="449" customFormat="1" ht="12" hidden="1" customHeight="1">
      <c r="A1085" s="448"/>
    </row>
    <row r="1086" spans="1:1" s="449" customFormat="1" ht="12" hidden="1" customHeight="1">
      <c r="A1086" s="448"/>
    </row>
    <row r="1087" spans="1:1" s="449" customFormat="1" ht="12" hidden="1" customHeight="1">
      <c r="A1087" s="448"/>
    </row>
    <row r="1088" spans="1:1" s="449" customFormat="1" ht="12" hidden="1" customHeight="1">
      <c r="A1088" s="448"/>
    </row>
    <row r="1089" spans="1:1" s="449" customFormat="1" ht="12" hidden="1" customHeight="1">
      <c r="A1089" s="448"/>
    </row>
    <row r="1090" spans="1:1" s="449" customFormat="1" ht="12" hidden="1" customHeight="1">
      <c r="A1090" s="448"/>
    </row>
    <row r="1091" spans="1:1" s="449" customFormat="1" ht="12" hidden="1" customHeight="1">
      <c r="A1091" s="448"/>
    </row>
    <row r="1092" spans="1:1" s="449" customFormat="1" ht="12" hidden="1" customHeight="1">
      <c r="A1092" s="448"/>
    </row>
    <row r="1093" spans="1:1" s="449" customFormat="1" ht="12" hidden="1" customHeight="1">
      <c r="A1093" s="448"/>
    </row>
    <row r="1094" spans="1:1" s="449" customFormat="1" ht="12" hidden="1" customHeight="1">
      <c r="A1094" s="448"/>
    </row>
    <row r="1095" spans="1:1" s="449" customFormat="1" ht="12" hidden="1" customHeight="1">
      <c r="A1095" s="448"/>
    </row>
    <row r="1096" spans="1:1" s="449" customFormat="1" ht="12" hidden="1" customHeight="1">
      <c r="A1096" s="448"/>
    </row>
    <row r="1097" spans="1:1" s="449" customFormat="1" ht="12" hidden="1" customHeight="1">
      <c r="A1097" s="448"/>
    </row>
    <row r="1098" spans="1:1" s="449" customFormat="1" ht="12" hidden="1" customHeight="1">
      <c r="A1098" s="448"/>
    </row>
    <row r="1099" spans="1:1" s="449" customFormat="1" ht="12" hidden="1" customHeight="1">
      <c r="A1099" s="448"/>
    </row>
    <row r="1100" spans="1:1" s="449" customFormat="1" ht="12" hidden="1" customHeight="1">
      <c r="A1100" s="448"/>
    </row>
    <row r="1101" spans="1:1" s="449" customFormat="1" ht="12" hidden="1" customHeight="1">
      <c r="A1101" s="448"/>
    </row>
    <row r="1102" spans="1:1" s="449" customFormat="1" ht="12" hidden="1" customHeight="1">
      <c r="A1102" s="448"/>
    </row>
    <row r="1103" spans="1:1" s="449" customFormat="1" ht="12" hidden="1" customHeight="1">
      <c r="A1103" s="448"/>
    </row>
    <row r="1104" spans="1:1" s="449" customFormat="1" ht="12" hidden="1" customHeight="1">
      <c r="A1104" s="448"/>
    </row>
    <row r="1105" spans="1:1" s="449" customFormat="1" ht="12" hidden="1" customHeight="1">
      <c r="A1105" s="448"/>
    </row>
    <row r="1106" spans="1:1" s="449" customFormat="1" ht="12" hidden="1" customHeight="1">
      <c r="A1106" s="448"/>
    </row>
    <row r="1107" spans="1:1" s="449" customFormat="1" ht="12" hidden="1" customHeight="1">
      <c r="A1107" s="448"/>
    </row>
    <row r="1108" spans="1:1" s="449" customFormat="1" ht="12" hidden="1" customHeight="1">
      <c r="A1108" s="448"/>
    </row>
    <row r="1109" spans="1:1" s="449" customFormat="1" ht="12" hidden="1" customHeight="1">
      <c r="A1109" s="448"/>
    </row>
    <row r="1110" spans="1:1" s="449" customFormat="1" ht="12" hidden="1" customHeight="1">
      <c r="A1110" s="448"/>
    </row>
    <row r="1111" spans="1:1" s="449" customFormat="1" ht="12" hidden="1" customHeight="1">
      <c r="A1111" s="448"/>
    </row>
    <row r="1112" spans="1:1" s="449" customFormat="1" ht="12" hidden="1" customHeight="1">
      <c r="A1112" s="448"/>
    </row>
    <row r="1113" spans="1:1" s="449" customFormat="1" ht="12" hidden="1" customHeight="1">
      <c r="A1113" s="448"/>
    </row>
    <row r="1114" spans="1:1" s="449" customFormat="1" ht="12" hidden="1" customHeight="1">
      <c r="A1114" s="448"/>
    </row>
    <row r="1115" spans="1:1" s="449" customFormat="1" ht="12" hidden="1" customHeight="1">
      <c r="A1115" s="448"/>
    </row>
    <row r="1116" spans="1:1" s="449" customFormat="1" ht="12" hidden="1" customHeight="1">
      <c r="A1116" s="448"/>
    </row>
    <row r="1117" spans="1:1" s="449" customFormat="1" ht="12" hidden="1" customHeight="1">
      <c r="A1117" s="448"/>
    </row>
    <row r="1118" spans="1:1" s="449" customFormat="1" ht="12" hidden="1" customHeight="1">
      <c r="A1118" s="448"/>
    </row>
    <row r="1119" spans="1:1" s="449" customFormat="1" ht="12" hidden="1" customHeight="1">
      <c r="A1119" s="448"/>
    </row>
    <row r="1120" spans="1:1" s="449" customFormat="1" ht="12" hidden="1" customHeight="1">
      <c r="A1120" s="448"/>
    </row>
    <row r="1121" spans="1:1" s="449" customFormat="1" ht="12" hidden="1" customHeight="1">
      <c r="A1121" s="448"/>
    </row>
    <row r="1122" spans="1:1" s="449" customFormat="1" ht="12" hidden="1" customHeight="1">
      <c r="A1122" s="448"/>
    </row>
    <row r="1123" spans="1:1" s="449" customFormat="1" ht="12" hidden="1" customHeight="1">
      <c r="A1123" s="448"/>
    </row>
    <row r="1124" spans="1:1" s="449" customFormat="1" ht="12" hidden="1" customHeight="1">
      <c r="A1124" s="448"/>
    </row>
    <row r="1125" spans="1:1" s="449" customFormat="1" ht="12" hidden="1" customHeight="1">
      <c r="A1125" s="448"/>
    </row>
    <row r="1126" spans="1:1" s="449" customFormat="1" ht="12" hidden="1" customHeight="1">
      <c r="A1126" s="448"/>
    </row>
    <row r="1127" spans="1:1" s="449" customFormat="1" ht="12" hidden="1" customHeight="1">
      <c r="A1127" s="448"/>
    </row>
    <row r="1128" spans="1:1" s="449" customFormat="1" ht="12" hidden="1" customHeight="1">
      <c r="A1128" s="448"/>
    </row>
    <row r="1129" spans="1:1" s="449" customFormat="1" ht="12" hidden="1" customHeight="1">
      <c r="A1129" s="448"/>
    </row>
    <row r="1130" spans="1:1" s="449" customFormat="1" ht="12" hidden="1" customHeight="1">
      <c r="A1130" s="448"/>
    </row>
    <row r="1131" spans="1:1" s="449" customFormat="1" ht="12" hidden="1" customHeight="1">
      <c r="A1131" s="448"/>
    </row>
    <row r="1132" spans="1:1" s="449" customFormat="1" ht="12" hidden="1" customHeight="1">
      <c r="A1132" s="448"/>
    </row>
    <row r="1133" spans="1:1" s="449" customFormat="1" ht="12" hidden="1" customHeight="1">
      <c r="A1133" s="448"/>
    </row>
    <row r="1134" spans="1:1" s="449" customFormat="1" ht="12" hidden="1" customHeight="1">
      <c r="A1134" s="448"/>
    </row>
    <row r="1135" spans="1:1" s="449" customFormat="1" ht="12" hidden="1" customHeight="1">
      <c r="A1135" s="448"/>
    </row>
    <row r="1136" spans="1:1" s="449" customFormat="1" ht="12" hidden="1" customHeight="1">
      <c r="A1136" s="448"/>
    </row>
    <row r="1137" spans="1:1" s="449" customFormat="1" ht="12" hidden="1" customHeight="1">
      <c r="A1137" s="448"/>
    </row>
    <row r="1138" spans="1:1" s="449" customFormat="1" ht="12" hidden="1" customHeight="1">
      <c r="A1138" s="448"/>
    </row>
    <row r="1139" spans="1:1" s="449" customFormat="1" ht="12" hidden="1" customHeight="1">
      <c r="A1139" s="448"/>
    </row>
    <row r="1140" spans="1:1" s="449" customFormat="1" ht="12" hidden="1" customHeight="1">
      <c r="A1140" s="448"/>
    </row>
    <row r="1141" spans="1:1" s="449" customFormat="1" ht="12" hidden="1" customHeight="1">
      <c r="A1141" s="448"/>
    </row>
    <row r="1142" spans="1:1" s="449" customFormat="1" ht="12" hidden="1" customHeight="1">
      <c r="A1142" s="448"/>
    </row>
    <row r="1143" spans="1:1" s="449" customFormat="1" ht="12" hidden="1" customHeight="1">
      <c r="A1143" s="448"/>
    </row>
    <row r="1144" spans="1:1" s="449" customFormat="1" ht="12" hidden="1" customHeight="1">
      <c r="A1144" s="448"/>
    </row>
    <row r="1145" spans="1:1" s="449" customFormat="1" ht="12" hidden="1" customHeight="1">
      <c r="A1145" s="448"/>
    </row>
    <row r="1146" spans="1:1" s="449" customFormat="1" ht="12" hidden="1" customHeight="1">
      <c r="A1146" s="448"/>
    </row>
    <row r="1147" spans="1:1" s="449" customFormat="1" ht="12" hidden="1" customHeight="1">
      <c r="A1147" s="448"/>
    </row>
    <row r="1148" spans="1:1" s="449" customFormat="1" ht="12" hidden="1" customHeight="1">
      <c r="A1148" s="448"/>
    </row>
    <row r="1149" spans="1:1" s="449" customFormat="1" ht="12" hidden="1" customHeight="1">
      <c r="A1149" s="448"/>
    </row>
    <row r="1150" spans="1:1" s="449" customFormat="1" ht="12" hidden="1" customHeight="1">
      <c r="A1150" s="448"/>
    </row>
    <row r="1151" spans="1:1" s="449" customFormat="1" ht="12" hidden="1" customHeight="1">
      <c r="A1151" s="448"/>
    </row>
    <row r="1152" spans="1:1" s="449" customFormat="1" ht="12" hidden="1" customHeight="1">
      <c r="A1152" s="448"/>
    </row>
    <row r="1153" spans="1:1" s="449" customFormat="1" ht="12" hidden="1" customHeight="1">
      <c r="A1153" s="448"/>
    </row>
    <row r="1154" spans="1:1" s="449" customFormat="1" ht="12" hidden="1" customHeight="1">
      <c r="A1154" s="448"/>
    </row>
    <row r="1155" spans="1:1" s="449" customFormat="1" ht="12" hidden="1" customHeight="1">
      <c r="A1155" s="448"/>
    </row>
    <row r="1156" spans="1:1" s="449" customFormat="1" ht="12" hidden="1" customHeight="1">
      <c r="A1156" s="448"/>
    </row>
    <row r="1157" spans="1:1" s="449" customFormat="1" ht="12" hidden="1" customHeight="1">
      <c r="A1157" s="448"/>
    </row>
    <row r="1158" spans="1:1" s="449" customFormat="1" ht="12" hidden="1" customHeight="1">
      <c r="A1158" s="448"/>
    </row>
    <row r="1159" spans="1:1" s="449" customFormat="1" ht="12" hidden="1" customHeight="1">
      <c r="A1159" s="448"/>
    </row>
    <row r="1160" spans="1:1" s="449" customFormat="1" ht="12" hidden="1" customHeight="1">
      <c r="A1160" s="448"/>
    </row>
    <row r="1161" spans="1:1" s="449" customFormat="1" ht="12" hidden="1" customHeight="1">
      <c r="A1161" s="448"/>
    </row>
    <row r="1162" spans="1:1" s="449" customFormat="1" ht="12" hidden="1" customHeight="1">
      <c r="A1162" s="448"/>
    </row>
    <row r="1163" spans="1:1" s="449" customFormat="1" ht="12" hidden="1" customHeight="1">
      <c r="A1163" s="448"/>
    </row>
    <row r="1164" spans="1:1" s="449" customFormat="1" ht="12" hidden="1" customHeight="1">
      <c r="A1164" s="448"/>
    </row>
    <row r="1165" spans="1:1" s="449" customFormat="1" ht="12" hidden="1" customHeight="1">
      <c r="A1165" s="448"/>
    </row>
    <row r="1166" spans="1:1" s="449" customFormat="1" ht="12" hidden="1" customHeight="1">
      <c r="A1166" s="448"/>
    </row>
    <row r="1167" spans="1:1" s="449" customFormat="1" ht="12" hidden="1" customHeight="1">
      <c r="A1167" s="448"/>
    </row>
    <row r="1168" spans="1:1" s="449" customFormat="1" ht="12" hidden="1" customHeight="1">
      <c r="A1168" s="448"/>
    </row>
    <row r="1169" spans="1:1" s="449" customFormat="1" ht="12" hidden="1" customHeight="1">
      <c r="A1169" s="448"/>
    </row>
    <row r="1170" spans="1:1" s="449" customFormat="1" ht="12" hidden="1" customHeight="1">
      <c r="A1170" s="448"/>
    </row>
    <row r="1171" spans="1:1" s="449" customFormat="1" ht="12" hidden="1" customHeight="1">
      <c r="A1171" s="448"/>
    </row>
    <row r="1172" spans="1:1" s="449" customFormat="1" ht="12" hidden="1" customHeight="1">
      <c r="A1172" s="448"/>
    </row>
    <row r="1173" spans="1:1" s="449" customFormat="1" ht="12" hidden="1" customHeight="1">
      <c r="A1173" s="448"/>
    </row>
    <row r="1174" spans="1:1" s="449" customFormat="1" ht="12" hidden="1" customHeight="1">
      <c r="A1174" s="448"/>
    </row>
    <row r="1175" spans="1:1" s="449" customFormat="1" ht="12" hidden="1" customHeight="1">
      <c r="A1175" s="448"/>
    </row>
    <row r="1176" spans="1:1" s="449" customFormat="1" ht="12" hidden="1" customHeight="1">
      <c r="A1176" s="448"/>
    </row>
    <row r="1177" spans="1:1" s="449" customFormat="1" ht="12" hidden="1" customHeight="1">
      <c r="A1177" s="448"/>
    </row>
    <row r="1178" spans="1:1" s="449" customFormat="1" ht="12" hidden="1" customHeight="1">
      <c r="A1178" s="448"/>
    </row>
    <row r="1179" spans="1:1" s="449" customFormat="1" ht="12" hidden="1" customHeight="1">
      <c r="A1179" s="448"/>
    </row>
    <row r="1180" spans="1:1" s="449" customFormat="1" ht="12" hidden="1" customHeight="1">
      <c r="A1180" s="448"/>
    </row>
    <row r="1181" spans="1:1" s="449" customFormat="1" ht="12" hidden="1" customHeight="1">
      <c r="A1181" s="448"/>
    </row>
    <row r="1182" spans="1:1" s="449" customFormat="1" ht="12" hidden="1" customHeight="1">
      <c r="A1182" s="448"/>
    </row>
    <row r="1183" spans="1:1" s="449" customFormat="1" ht="12" hidden="1" customHeight="1">
      <c r="A1183" s="448"/>
    </row>
    <row r="1184" spans="1:1" s="449" customFormat="1" ht="12" hidden="1" customHeight="1">
      <c r="A1184" s="448"/>
    </row>
    <row r="1185" spans="1:1" s="449" customFormat="1" ht="12" hidden="1" customHeight="1">
      <c r="A1185" s="448"/>
    </row>
    <row r="1186" spans="1:1" s="449" customFormat="1" ht="12" hidden="1" customHeight="1">
      <c r="A1186" s="448"/>
    </row>
    <row r="1187" spans="1:1" s="449" customFormat="1" ht="12" hidden="1" customHeight="1">
      <c r="A1187" s="448"/>
    </row>
    <row r="1188" spans="1:1" s="449" customFormat="1" ht="12" hidden="1" customHeight="1">
      <c r="A1188" s="448"/>
    </row>
    <row r="1189" spans="1:1" s="449" customFormat="1" ht="12" hidden="1" customHeight="1">
      <c r="A1189" s="448"/>
    </row>
    <row r="1190" spans="1:1" s="449" customFormat="1" ht="12" hidden="1" customHeight="1">
      <c r="A1190" s="448"/>
    </row>
    <row r="1191" spans="1:1" s="449" customFormat="1" ht="12" hidden="1" customHeight="1">
      <c r="A1191" s="448"/>
    </row>
    <row r="1192" spans="1:1" s="449" customFormat="1" ht="12" hidden="1" customHeight="1">
      <c r="A1192" s="448"/>
    </row>
    <row r="1193" spans="1:1" s="449" customFormat="1" ht="12" hidden="1" customHeight="1">
      <c r="A1193" s="448"/>
    </row>
    <row r="1194" spans="1:1" s="449" customFormat="1" ht="12" hidden="1" customHeight="1">
      <c r="A1194" s="448"/>
    </row>
    <row r="1195" spans="1:1" s="449" customFormat="1" ht="12" hidden="1" customHeight="1">
      <c r="A1195" s="448"/>
    </row>
    <row r="1196" spans="1:1" s="449" customFormat="1" ht="12" hidden="1" customHeight="1">
      <c r="A1196" s="448"/>
    </row>
    <row r="1197" spans="1:1" s="449" customFormat="1" ht="12" hidden="1" customHeight="1">
      <c r="A1197" s="448"/>
    </row>
    <row r="1198" spans="1:1" s="449" customFormat="1" ht="12" hidden="1" customHeight="1">
      <c r="A1198" s="448"/>
    </row>
    <row r="1199" spans="1:1" s="449" customFormat="1" ht="12" hidden="1" customHeight="1">
      <c r="A1199" s="448"/>
    </row>
    <row r="1200" spans="1:1" s="449" customFormat="1" ht="12" hidden="1" customHeight="1">
      <c r="A1200" s="448"/>
    </row>
    <row r="1201" spans="1:1" s="449" customFormat="1" ht="12" hidden="1" customHeight="1">
      <c r="A1201" s="448"/>
    </row>
    <row r="1202" spans="1:1" s="449" customFormat="1" ht="12" hidden="1" customHeight="1">
      <c r="A1202" s="448"/>
    </row>
    <row r="1203" spans="1:1" s="449" customFormat="1" ht="12" hidden="1" customHeight="1">
      <c r="A1203" s="448"/>
    </row>
    <row r="1204" spans="1:1" s="449" customFormat="1" ht="12" hidden="1" customHeight="1">
      <c r="A1204" s="448"/>
    </row>
    <row r="1205" spans="1:1" s="449" customFormat="1" ht="12" hidden="1" customHeight="1">
      <c r="A1205" s="448"/>
    </row>
    <row r="1206" spans="1:1" s="449" customFormat="1" ht="12" hidden="1" customHeight="1">
      <c r="A1206" s="448"/>
    </row>
    <row r="1207" spans="1:1" s="449" customFormat="1" ht="12" hidden="1" customHeight="1">
      <c r="A1207" s="448"/>
    </row>
    <row r="1208" spans="1:1" s="449" customFormat="1" ht="12" hidden="1" customHeight="1">
      <c r="A1208" s="448"/>
    </row>
    <row r="1209" spans="1:1" s="449" customFormat="1" ht="12" hidden="1" customHeight="1">
      <c r="A1209" s="448"/>
    </row>
    <row r="1210" spans="1:1" s="449" customFormat="1" ht="12" hidden="1" customHeight="1">
      <c r="A1210" s="448"/>
    </row>
    <row r="1211" spans="1:1" s="449" customFormat="1" ht="12" hidden="1" customHeight="1">
      <c r="A1211" s="448"/>
    </row>
    <row r="1212" spans="1:1" s="449" customFormat="1" ht="12" hidden="1" customHeight="1">
      <c r="A1212" s="448"/>
    </row>
    <row r="1213" spans="1:1" s="449" customFormat="1" ht="12" hidden="1" customHeight="1">
      <c r="A1213" s="448"/>
    </row>
    <row r="1214" spans="1:1" s="449" customFormat="1" ht="12" hidden="1" customHeight="1">
      <c r="A1214" s="448"/>
    </row>
    <row r="1215" spans="1:1" s="449" customFormat="1" ht="12" hidden="1" customHeight="1">
      <c r="A1215" s="448"/>
    </row>
    <row r="1216" spans="1:1" s="449" customFormat="1" ht="12" hidden="1" customHeight="1">
      <c r="A1216" s="448"/>
    </row>
    <row r="1217" spans="1:1" s="449" customFormat="1" ht="12" hidden="1" customHeight="1">
      <c r="A1217" s="448"/>
    </row>
    <row r="1218" spans="1:1" s="449" customFormat="1" ht="12" hidden="1" customHeight="1">
      <c r="A1218" s="448"/>
    </row>
    <row r="1219" spans="1:1" s="449" customFormat="1" ht="12" hidden="1" customHeight="1">
      <c r="A1219" s="448"/>
    </row>
    <row r="1220" spans="1:1" s="449" customFormat="1" ht="12" hidden="1" customHeight="1">
      <c r="A1220" s="448"/>
    </row>
    <row r="1221" spans="1:1" s="449" customFormat="1" ht="12" hidden="1" customHeight="1">
      <c r="A1221" s="448"/>
    </row>
    <row r="1222" spans="1:1" s="449" customFormat="1" ht="12" hidden="1" customHeight="1">
      <c r="A1222" s="448"/>
    </row>
    <row r="1223" spans="1:1" s="449" customFormat="1" ht="12" hidden="1" customHeight="1">
      <c r="A1223" s="448"/>
    </row>
    <row r="1224" spans="1:1" s="449" customFormat="1" ht="12" hidden="1" customHeight="1">
      <c r="A1224" s="448"/>
    </row>
    <row r="1225" spans="1:1" s="449" customFormat="1" ht="12" hidden="1" customHeight="1">
      <c r="A1225" s="448"/>
    </row>
    <row r="1226" spans="1:1" s="449" customFormat="1" ht="12" hidden="1" customHeight="1">
      <c r="A1226" s="448"/>
    </row>
    <row r="1227" spans="1:1" s="449" customFormat="1" ht="12" hidden="1" customHeight="1">
      <c r="A1227" s="448"/>
    </row>
    <row r="1228" spans="1:1" s="449" customFormat="1" ht="12" hidden="1" customHeight="1">
      <c r="A1228" s="448"/>
    </row>
    <row r="1229" spans="1:1" s="449" customFormat="1" ht="12" hidden="1" customHeight="1">
      <c r="A1229" s="448"/>
    </row>
    <row r="1230" spans="1:1" s="449" customFormat="1" ht="12" hidden="1" customHeight="1">
      <c r="A1230" s="448"/>
    </row>
    <row r="1231" spans="1:1" s="449" customFormat="1" ht="12" hidden="1" customHeight="1">
      <c r="A1231" s="448"/>
    </row>
    <row r="1232" spans="1:1" s="449" customFormat="1" ht="12" hidden="1" customHeight="1">
      <c r="A1232" s="448"/>
    </row>
    <row r="1233" spans="1:1" s="449" customFormat="1" ht="12" hidden="1" customHeight="1">
      <c r="A1233" s="448"/>
    </row>
    <row r="1234" spans="1:1" s="449" customFormat="1" ht="12" hidden="1" customHeight="1">
      <c r="A1234" s="448"/>
    </row>
    <row r="1235" spans="1:1" s="449" customFormat="1" ht="12" hidden="1" customHeight="1">
      <c r="A1235" s="448"/>
    </row>
    <row r="1236" spans="1:1" s="449" customFormat="1" ht="12" hidden="1" customHeight="1">
      <c r="A1236" s="448"/>
    </row>
    <row r="1237" spans="1:1" s="449" customFormat="1" ht="12" hidden="1" customHeight="1">
      <c r="A1237" s="448"/>
    </row>
    <row r="1238" spans="1:1" s="449" customFormat="1" ht="12" hidden="1" customHeight="1">
      <c r="A1238" s="448"/>
    </row>
    <row r="1239" spans="1:1" s="449" customFormat="1" ht="12" hidden="1" customHeight="1">
      <c r="A1239" s="448"/>
    </row>
    <row r="1240" spans="1:1" s="449" customFormat="1" ht="12" hidden="1" customHeight="1">
      <c r="A1240" s="448"/>
    </row>
    <row r="1241" spans="1:1" s="449" customFormat="1" ht="12" hidden="1" customHeight="1">
      <c r="A1241" s="448"/>
    </row>
    <row r="1242" spans="1:1" s="449" customFormat="1" ht="12" hidden="1" customHeight="1">
      <c r="A1242" s="448"/>
    </row>
    <row r="1243" spans="1:1" s="449" customFormat="1" ht="12" hidden="1" customHeight="1">
      <c r="A1243" s="448"/>
    </row>
    <row r="1244" spans="1:1" s="449" customFormat="1" ht="12" hidden="1" customHeight="1">
      <c r="A1244" s="448"/>
    </row>
    <row r="1245" spans="1:1" s="449" customFormat="1" ht="12" hidden="1" customHeight="1">
      <c r="A1245" s="448"/>
    </row>
    <row r="1246" spans="1:1" s="449" customFormat="1" ht="12" hidden="1" customHeight="1">
      <c r="A1246" s="448"/>
    </row>
    <row r="1247" spans="1:1" s="449" customFormat="1" ht="12" hidden="1" customHeight="1">
      <c r="A1247" s="448"/>
    </row>
    <row r="1248" spans="1:1" s="449" customFormat="1" ht="12" hidden="1" customHeight="1">
      <c r="A1248" s="448"/>
    </row>
    <row r="1249" spans="1:1" s="449" customFormat="1" ht="12" hidden="1" customHeight="1">
      <c r="A1249" s="448"/>
    </row>
    <row r="1250" spans="1:1" s="449" customFormat="1" ht="12" hidden="1" customHeight="1">
      <c r="A1250" s="448"/>
    </row>
    <row r="1251" spans="1:1" s="449" customFormat="1" ht="12" hidden="1" customHeight="1">
      <c r="A1251" s="448"/>
    </row>
    <row r="1252" spans="1:1" s="449" customFormat="1" ht="12" hidden="1" customHeight="1">
      <c r="A1252" s="448"/>
    </row>
    <row r="1253" spans="1:1" s="449" customFormat="1" ht="12" hidden="1" customHeight="1">
      <c r="A1253" s="448"/>
    </row>
    <row r="1254" spans="1:1" s="449" customFormat="1" ht="12" hidden="1" customHeight="1">
      <c r="A1254" s="448"/>
    </row>
    <row r="1255" spans="1:1" s="449" customFormat="1" ht="12" hidden="1" customHeight="1">
      <c r="A1255" s="448"/>
    </row>
    <row r="1256" spans="1:1" s="449" customFormat="1" ht="12" hidden="1" customHeight="1">
      <c r="A1256" s="448"/>
    </row>
    <row r="1257" spans="1:1" s="449" customFormat="1" ht="12" hidden="1" customHeight="1">
      <c r="A1257" s="448"/>
    </row>
    <row r="1258" spans="1:1" s="449" customFormat="1" ht="12" hidden="1" customHeight="1">
      <c r="A1258" s="448"/>
    </row>
    <row r="1259" spans="1:1" s="449" customFormat="1" ht="12" hidden="1" customHeight="1">
      <c r="A1259" s="448"/>
    </row>
    <row r="1260" spans="1:1" s="449" customFormat="1" ht="12" hidden="1" customHeight="1">
      <c r="A1260" s="448"/>
    </row>
    <row r="1261" spans="1:1" s="449" customFormat="1" ht="12" hidden="1" customHeight="1">
      <c r="A1261" s="448"/>
    </row>
    <row r="1262" spans="1:1" s="449" customFormat="1" ht="12" hidden="1" customHeight="1">
      <c r="A1262" s="448"/>
    </row>
    <row r="1263" spans="1:1" s="449" customFormat="1" ht="12" hidden="1" customHeight="1">
      <c r="A1263" s="448"/>
    </row>
    <row r="1264" spans="1:1" s="449" customFormat="1" ht="12" hidden="1" customHeight="1">
      <c r="A1264" s="448"/>
    </row>
    <row r="1265" spans="1:1" s="449" customFormat="1" ht="12" hidden="1" customHeight="1">
      <c r="A1265" s="448"/>
    </row>
    <row r="1266" spans="1:1" s="449" customFormat="1" ht="12" hidden="1" customHeight="1">
      <c r="A1266" s="448"/>
    </row>
    <row r="1267" spans="1:1" s="449" customFormat="1" ht="12" hidden="1" customHeight="1">
      <c r="A1267" s="448"/>
    </row>
    <row r="1268" spans="1:1" s="449" customFormat="1" ht="12" hidden="1" customHeight="1">
      <c r="A1268" s="448"/>
    </row>
    <row r="1269" spans="1:1" s="449" customFormat="1" ht="12" hidden="1" customHeight="1">
      <c r="A1269" s="448"/>
    </row>
    <row r="1270" spans="1:1" s="449" customFormat="1" ht="12" hidden="1" customHeight="1">
      <c r="A1270" s="448"/>
    </row>
    <row r="1271" spans="1:1" s="449" customFormat="1" ht="12" hidden="1" customHeight="1">
      <c r="A1271" s="448"/>
    </row>
    <row r="1272" spans="1:1" s="449" customFormat="1" ht="12" hidden="1" customHeight="1">
      <c r="A1272" s="448"/>
    </row>
    <row r="1273" spans="1:1" s="449" customFormat="1" ht="12" hidden="1" customHeight="1">
      <c r="A1273" s="448"/>
    </row>
    <row r="1274" spans="1:1" s="449" customFormat="1" ht="12" hidden="1" customHeight="1">
      <c r="A1274" s="448"/>
    </row>
    <row r="1275" spans="1:1" s="449" customFormat="1" ht="12" hidden="1" customHeight="1">
      <c r="A1275" s="448"/>
    </row>
    <row r="1276" spans="1:1" s="449" customFormat="1" ht="12" hidden="1" customHeight="1">
      <c r="A1276" s="448"/>
    </row>
    <row r="1277" spans="1:1" s="449" customFormat="1" ht="12" hidden="1" customHeight="1">
      <c r="A1277" s="448"/>
    </row>
    <row r="1278" spans="1:1" s="449" customFormat="1" ht="12" hidden="1" customHeight="1">
      <c r="A1278" s="448"/>
    </row>
    <row r="1279" spans="1:1" s="449" customFormat="1" ht="12" hidden="1" customHeight="1">
      <c r="A1279" s="448"/>
    </row>
    <row r="1280" spans="1:1" s="449" customFormat="1" ht="12" hidden="1" customHeight="1">
      <c r="A1280" s="448"/>
    </row>
    <row r="1281" spans="1:1" s="449" customFormat="1" ht="12" hidden="1" customHeight="1">
      <c r="A1281" s="448"/>
    </row>
    <row r="1282" spans="1:1" s="449" customFormat="1" ht="12" hidden="1" customHeight="1">
      <c r="A1282" s="448"/>
    </row>
    <row r="1283" spans="1:1" s="449" customFormat="1" ht="12" hidden="1" customHeight="1">
      <c r="A1283" s="448"/>
    </row>
    <row r="1284" spans="1:1" s="449" customFormat="1" ht="12" hidden="1" customHeight="1">
      <c r="A1284" s="448"/>
    </row>
    <row r="1285" spans="1:1" s="449" customFormat="1" ht="12" hidden="1" customHeight="1">
      <c r="A1285" s="448"/>
    </row>
    <row r="1286" spans="1:1" s="449" customFormat="1" ht="12" hidden="1" customHeight="1">
      <c r="A1286" s="448"/>
    </row>
    <row r="1287" spans="1:1" s="449" customFormat="1" ht="12" hidden="1" customHeight="1">
      <c r="A1287" s="448"/>
    </row>
    <row r="1288" spans="1:1" s="449" customFormat="1" ht="12" hidden="1" customHeight="1">
      <c r="A1288" s="448"/>
    </row>
    <row r="1289" spans="1:1" s="449" customFormat="1" ht="12" hidden="1" customHeight="1">
      <c r="A1289" s="448"/>
    </row>
    <row r="1290" spans="1:1" s="449" customFormat="1" ht="12" hidden="1" customHeight="1">
      <c r="A1290" s="448"/>
    </row>
    <row r="1291" spans="1:1" s="449" customFormat="1" ht="12" hidden="1" customHeight="1">
      <c r="A1291" s="448"/>
    </row>
    <row r="1292" spans="1:1" s="449" customFormat="1" ht="12" hidden="1" customHeight="1">
      <c r="A1292" s="448"/>
    </row>
    <row r="1293" spans="1:1" s="449" customFormat="1" ht="12" hidden="1" customHeight="1">
      <c r="A1293" s="448"/>
    </row>
    <row r="1294" spans="1:1" s="449" customFormat="1" ht="12" hidden="1" customHeight="1">
      <c r="A1294" s="448"/>
    </row>
    <row r="1295" spans="1:1" s="449" customFormat="1" ht="12" hidden="1" customHeight="1">
      <c r="A1295" s="448"/>
    </row>
    <row r="1296" spans="1:1" s="449" customFormat="1" ht="12" hidden="1" customHeight="1">
      <c r="A1296" s="448"/>
    </row>
    <row r="1297" spans="1:1" s="449" customFormat="1" ht="12" hidden="1" customHeight="1">
      <c r="A1297" s="448"/>
    </row>
    <row r="1298" spans="1:1" s="449" customFormat="1" ht="12" hidden="1" customHeight="1">
      <c r="A1298" s="448"/>
    </row>
    <row r="1299" spans="1:1" s="449" customFormat="1" ht="12" hidden="1" customHeight="1">
      <c r="A1299" s="448"/>
    </row>
    <row r="1300" spans="1:1" s="449" customFormat="1" ht="12" hidden="1" customHeight="1">
      <c r="A1300" s="448"/>
    </row>
    <row r="1301" spans="1:1" s="449" customFormat="1" ht="12" hidden="1" customHeight="1">
      <c r="A1301" s="448"/>
    </row>
    <row r="1302" spans="1:1" s="449" customFormat="1" ht="12" hidden="1" customHeight="1">
      <c r="A1302" s="448"/>
    </row>
    <row r="1303" spans="1:1" s="449" customFormat="1" ht="12" hidden="1" customHeight="1">
      <c r="A1303" s="448"/>
    </row>
    <row r="1304" spans="1:1" s="449" customFormat="1" ht="12" hidden="1" customHeight="1">
      <c r="A1304" s="448"/>
    </row>
    <row r="1305" spans="1:1" s="449" customFormat="1" ht="12" hidden="1" customHeight="1">
      <c r="A1305" s="448"/>
    </row>
    <row r="1306" spans="1:1" s="449" customFormat="1" ht="12" hidden="1" customHeight="1">
      <c r="A1306" s="448"/>
    </row>
    <row r="1307" spans="1:1" s="449" customFormat="1" ht="12" hidden="1" customHeight="1">
      <c r="A1307" s="448"/>
    </row>
    <row r="1308" spans="1:1" s="449" customFormat="1" ht="12" hidden="1" customHeight="1">
      <c r="A1308" s="448"/>
    </row>
    <row r="1309" spans="1:1" s="449" customFormat="1" ht="12" hidden="1" customHeight="1">
      <c r="A1309" s="448"/>
    </row>
    <row r="1310" spans="1:1" s="449" customFormat="1" ht="12" hidden="1" customHeight="1">
      <c r="A1310" s="448"/>
    </row>
    <row r="1311" spans="1:1" s="449" customFormat="1" ht="12" hidden="1" customHeight="1">
      <c r="A1311" s="448"/>
    </row>
    <row r="1312" spans="1:1" s="449" customFormat="1" ht="12" hidden="1" customHeight="1">
      <c r="A1312" s="448"/>
    </row>
    <row r="1313" spans="1:1" s="449" customFormat="1" ht="12" hidden="1" customHeight="1">
      <c r="A1313" s="448"/>
    </row>
    <row r="1314" spans="1:1" s="449" customFormat="1" ht="12" hidden="1" customHeight="1">
      <c r="A1314" s="448"/>
    </row>
    <row r="1315" spans="1:1" s="449" customFormat="1" ht="12" hidden="1" customHeight="1">
      <c r="A1315" s="448"/>
    </row>
    <row r="1316" spans="1:1" s="449" customFormat="1" ht="12" hidden="1" customHeight="1">
      <c r="A1316" s="448"/>
    </row>
    <row r="1317" spans="1:1" s="449" customFormat="1" ht="12" hidden="1" customHeight="1">
      <c r="A1317" s="448"/>
    </row>
    <row r="1318" spans="1:1" s="449" customFormat="1" ht="12" hidden="1" customHeight="1">
      <c r="A1318" s="448"/>
    </row>
    <row r="1319" spans="1:1" s="449" customFormat="1" ht="12" hidden="1" customHeight="1">
      <c r="A1319" s="448"/>
    </row>
    <row r="1320" spans="1:1" s="449" customFormat="1" ht="12" hidden="1" customHeight="1">
      <c r="A1320" s="448"/>
    </row>
    <row r="1321" spans="1:1" s="449" customFormat="1" ht="12" hidden="1" customHeight="1">
      <c r="A1321" s="448"/>
    </row>
    <row r="1322" spans="1:1" s="449" customFormat="1" ht="12" hidden="1" customHeight="1">
      <c r="A1322" s="448"/>
    </row>
    <row r="1323" spans="1:1" s="449" customFormat="1" ht="12" hidden="1" customHeight="1">
      <c r="A1323" s="448"/>
    </row>
    <row r="1324" spans="1:1" s="449" customFormat="1" ht="12" hidden="1" customHeight="1">
      <c r="A1324" s="448"/>
    </row>
    <row r="1325" spans="1:1" s="449" customFormat="1" ht="12" hidden="1" customHeight="1">
      <c r="A1325" s="448"/>
    </row>
    <row r="1326" spans="1:1" s="449" customFormat="1" ht="12" hidden="1" customHeight="1">
      <c r="A1326" s="448"/>
    </row>
    <row r="1327" spans="1:1" s="449" customFormat="1" ht="12" hidden="1" customHeight="1">
      <c r="A1327" s="448"/>
    </row>
    <row r="1328" spans="1:1" s="449" customFormat="1" ht="12" hidden="1" customHeight="1">
      <c r="A1328" s="448"/>
    </row>
    <row r="1329" spans="1:1" s="449" customFormat="1" ht="12" hidden="1" customHeight="1">
      <c r="A1329" s="448"/>
    </row>
    <row r="1330" spans="1:1" s="449" customFormat="1" ht="12" hidden="1" customHeight="1">
      <c r="A1330" s="448"/>
    </row>
    <row r="1331" spans="1:1" s="449" customFormat="1" ht="12" hidden="1" customHeight="1">
      <c r="A1331" s="448"/>
    </row>
    <row r="1332" spans="1:1" s="449" customFormat="1" ht="12" hidden="1" customHeight="1">
      <c r="A1332" s="448"/>
    </row>
    <row r="1333" spans="1:1" s="449" customFormat="1" ht="12" hidden="1" customHeight="1">
      <c r="A1333" s="448"/>
    </row>
    <row r="1334" spans="1:1" s="449" customFormat="1" ht="12" hidden="1" customHeight="1">
      <c r="A1334" s="448"/>
    </row>
    <row r="1335" spans="1:1" s="449" customFormat="1" ht="12" hidden="1" customHeight="1">
      <c r="A1335" s="448"/>
    </row>
    <row r="1336" spans="1:1" s="449" customFormat="1" ht="12" hidden="1" customHeight="1">
      <c r="A1336" s="448"/>
    </row>
    <row r="1337" spans="1:1" s="449" customFormat="1" ht="12" hidden="1" customHeight="1">
      <c r="A1337" s="448"/>
    </row>
    <row r="1338" spans="1:1" s="449" customFormat="1" ht="12" hidden="1" customHeight="1">
      <c r="A1338" s="448"/>
    </row>
    <row r="1339" spans="1:1" s="449" customFormat="1" ht="12" hidden="1" customHeight="1">
      <c r="A1339" s="448"/>
    </row>
    <row r="1340" spans="1:1" s="449" customFormat="1" ht="12" hidden="1" customHeight="1">
      <c r="A1340" s="448"/>
    </row>
    <row r="1341" spans="1:1" s="449" customFormat="1" ht="12" hidden="1" customHeight="1">
      <c r="A1341" s="448"/>
    </row>
    <row r="1342" spans="1:1" s="449" customFormat="1" ht="12" hidden="1" customHeight="1">
      <c r="A1342" s="448"/>
    </row>
    <row r="1343" spans="1:1" s="449" customFormat="1" ht="12" hidden="1" customHeight="1">
      <c r="A1343" s="448"/>
    </row>
    <row r="1344" spans="1:1" s="449" customFormat="1" ht="12" hidden="1" customHeight="1">
      <c r="A1344" s="448"/>
    </row>
    <row r="1345" spans="1:1" s="449" customFormat="1" ht="12" hidden="1" customHeight="1">
      <c r="A1345" s="448"/>
    </row>
    <row r="1346" spans="1:1" s="449" customFormat="1" ht="12" hidden="1" customHeight="1">
      <c r="A1346" s="448"/>
    </row>
    <row r="1347" spans="1:1" s="449" customFormat="1" ht="12" hidden="1" customHeight="1">
      <c r="A1347" s="448"/>
    </row>
    <row r="1348" spans="1:1" s="449" customFormat="1" ht="12" hidden="1" customHeight="1">
      <c r="A1348" s="448"/>
    </row>
    <row r="1349" spans="1:1" s="449" customFormat="1" ht="12" hidden="1" customHeight="1">
      <c r="A1349" s="448"/>
    </row>
    <row r="1350" spans="1:1" s="449" customFormat="1" ht="12" hidden="1" customHeight="1">
      <c r="A1350" s="448"/>
    </row>
    <row r="1351" spans="1:1" s="449" customFormat="1" ht="12" hidden="1" customHeight="1">
      <c r="A1351" s="448"/>
    </row>
    <row r="1352" spans="1:1" s="449" customFormat="1" ht="12" hidden="1" customHeight="1">
      <c r="A1352" s="448"/>
    </row>
    <row r="1353" spans="1:1" s="449" customFormat="1" ht="12" hidden="1" customHeight="1">
      <c r="A1353" s="448"/>
    </row>
    <row r="1354" spans="1:1" s="449" customFormat="1" ht="12" hidden="1" customHeight="1">
      <c r="A1354" s="448"/>
    </row>
    <row r="1355" spans="1:1" s="449" customFormat="1" ht="12" hidden="1" customHeight="1">
      <c r="A1355" s="448"/>
    </row>
    <row r="1356" spans="1:1" s="449" customFormat="1" ht="12" hidden="1" customHeight="1">
      <c r="A1356" s="448"/>
    </row>
    <row r="1357" spans="1:1" s="449" customFormat="1" ht="12" hidden="1" customHeight="1">
      <c r="A1357" s="448"/>
    </row>
    <row r="1358" spans="1:1" s="449" customFormat="1" ht="12" hidden="1" customHeight="1">
      <c r="A1358" s="448"/>
    </row>
    <row r="1359" spans="1:1" s="449" customFormat="1" ht="12" hidden="1" customHeight="1">
      <c r="A1359" s="448"/>
    </row>
    <row r="1360" spans="1:1" s="449" customFormat="1" ht="12" hidden="1" customHeight="1">
      <c r="A1360" s="448"/>
    </row>
    <row r="1361" spans="1:1" s="449" customFormat="1" ht="12" hidden="1" customHeight="1">
      <c r="A1361" s="448"/>
    </row>
    <row r="1362" spans="1:1" s="449" customFormat="1" ht="12" hidden="1" customHeight="1">
      <c r="A1362" s="448"/>
    </row>
    <row r="1363" spans="1:1" s="449" customFormat="1" ht="12" hidden="1" customHeight="1">
      <c r="A1363" s="448"/>
    </row>
    <row r="1364" spans="1:1" s="449" customFormat="1" ht="12" hidden="1" customHeight="1">
      <c r="A1364" s="448"/>
    </row>
    <row r="1365" spans="1:1" s="449" customFormat="1" ht="12" hidden="1" customHeight="1">
      <c r="A1365" s="448"/>
    </row>
    <row r="1366" spans="1:1" s="449" customFormat="1" ht="12" hidden="1" customHeight="1">
      <c r="A1366" s="448"/>
    </row>
    <row r="1367" spans="1:1" s="449" customFormat="1" ht="12" hidden="1" customHeight="1">
      <c r="A1367" s="448"/>
    </row>
    <row r="1368" spans="1:1" s="449" customFormat="1" ht="12" hidden="1" customHeight="1">
      <c r="A1368" s="448"/>
    </row>
    <row r="1369" spans="1:1" s="449" customFormat="1" ht="12" hidden="1" customHeight="1">
      <c r="A1369" s="448"/>
    </row>
    <row r="1370" spans="1:1" s="449" customFormat="1" ht="12" hidden="1" customHeight="1">
      <c r="A1370" s="448"/>
    </row>
    <row r="1371" spans="1:1" s="449" customFormat="1" ht="12" hidden="1" customHeight="1">
      <c r="A1371" s="448"/>
    </row>
    <row r="1372" spans="1:1" s="449" customFormat="1" ht="12" hidden="1" customHeight="1">
      <c r="A1372" s="448"/>
    </row>
    <row r="1373" spans="1:1" s="449" customFormat="1" ht="12" hidden="1" customHeight="1">
      <c r="A1373" s="448"/>
    </row>
    <row r="1374" spans="1:1" s="449" customFormat="1" ht="12" hidden="1" customHeight="1">
      <c r="A1374" s="448"/>
    </row>
    <row r="1375" spans="1:1" s="449" customFormat="1" ht="12" hidden="1" customHeight="1">
      <c r="A1375" s="448"/>
    </row>
    <row r="1376" spans="1:1" s="449" customFormat="1" ht="12" hidden="1" customHeight="1">
      <c r="A1376" s="448"/>
    </row>
    <row r="1377" spans="1:1" s="449" customFormat="1" ht="12" hidden="1" customHeight="1">
      <c r="A1377" s="448"/>
    </row>
    <row r="1378" spans="1:1" s="449" customFormat="1" ht="12" hidden="1" customHeight="1">
      <c r="A1378" s="448"/>
    </row>
    <row r="1379" spans="1:1" s="449" customFormat="1" ht="12" hidden="1" customHeight="1">
      <c r="A1379" s="448"/>
    </row>
    <row r="1380" spans="1:1" s="449" customFormat="1" ht="12" hidden="1" customHeight="1">
      <c r="A1380" s="448"/>
    </row>
    <row r="1381" spans="1:1" s="449" customFormat="1" ht="12" hidden="1" customHeight="1">
      <c r="A1381" s="448"/>
    </row>
    <row r="1382" spans="1:1" s="449" customFormat="1" ht="12" hidden="1" customHeight="1">
      <c r="A1382" s="448"/>
    </row>
    <row r="1383" spans="1:1" s="449" customFormat="1" ht="12" hidden="1" customHeight="1">
      <c r="A1383" s="448"/>
    </row>
    <row r="1384" spans="1:1" s="449" customFormat="1" ht="12" hidden="1" customHeight="1">
      <c r="A1384" s="448"/>
    </row>
    <row r="1385" spans="1:1" s="449" customFormat="1" ht="12" hidden="1" customHeight="1">
      <c r="A1385" s="448"/>
    </row>
    <row r="1386" spans="1:1" s="449" customFormat="1" ht="12" hidden="1" customHeight="1">
      <c r="A1386" s="448"/>
    </row>
    <row r="1387" spans="1:1" s="449" customFormat="1" ht="12" hidden="1" customHeight="1">
      <c r="A1387" s="448"/>
    </row>
    <row r="1388" spans="1:1" s="449" customFormat="1" ht="12" hidden="1" customHeight="1">
      <c r="A1388" s="448"/>
    </row>
    <row r="1389" spans="1:1" s="449" customFormat="1" ht="12" hidden="1" customHeight="1">
      <c r="A1389" s="448"/>
    </row>
    <row r="1390" spans="1:1" s="449" customFormat="1" ht="12" hidden="1" customHeight="1">
      <c r="A1390" s="448"/>
    </row>
    <row r="1391" spans="1:1" s="449" customFormat="1" ht="12" hidden="1" customHeight="1">
      <c r="A1391" s="448"/>
    </row>
    <row r="1392" spans="1:1" s="449" customFormat="1" ht="12" hidden="1" customHeight="1">
      <c r="A1392" s="448"/>
    </row>
    <row r="1393" spans="1:1" s="449" customFormat="1" ht="12" hidden="1" customHeight="1">
      <c r="A1393" s="448"/>
    </row>
    <row r="1394" spans="1:1" s="449" customFormat="1" ht="12" hidden="1" customHeight="1">
      <c r="A1394" s="448"/>
    </row>
    <row r="1395" spans="1:1" s="449" customFormat="1" ht="12" hidden="1" customHeight="1">
      <c r="A1395" s="448"/>
    </row>
    <row r="1396" spans="1:1" s="449" customFormat="1" ht="12" hidden="1" customHeight="1">
      <c r="A1396" s="448"/>
    </row>
    <row r="1397" spans="1:1" s="449" customFormat="1" ht="12" hidden="1" customHeight="1">
      <c r="A1397" s="448"/>
    </row>
    <row r="1398" spans="1:1" s="449" customFormat="1" ht="12" hidden="1" customHeight="1">
      <c r="A1398" s="448"/>
    </row>
    <row r="1399" spans="1:1" s="449" customFormat="1" ht="12" hidden="1" customHeight="1">
      <c r="A1399" s="448"/>
    </row>
    <row r="1400" spans="1:1" s="449" customFormat="1" ht="12" hidden="1" customHeight="1">
      <c r="A1400" s="448"/>
    </row>
    <row r="1401" spans="1:1" s="449" customFormat="1" ht="12" hidden="1" customHeight="1">
      <c r="A1401" s="448"/>
    </row>
    <row r="1402" spans="1:1" s="449" customFormat="1" ht="12" hidden="1" customHeight="1">
      <c r="A1402" s="448"/>
    </row>
    <row r="1403" spans="1:1" s="449" customFormat="1" ht="12" hidden="1" customHeight="1">
      <c r="A1403" s="448"/>
    </row>
    <row r="1404" spans="1:1" s="449" customFormat="1" ht="12" hidden="1" customHeight="1">
      <c r="A1404" s="448"/>
    </row>
    <row r="1405" spans="1:1" s="449" customFormat="1" ht="12" hidden="1" customHeight="1">
      <c r="A1405" s="448"/>
    </row>
    <row r="1406" spans="1:1" s="449" customFormat="1" ht="12" hidden="1" customHeight="1">
      <c r="A1406" s="448"/>
    </row>
    <row r="1407" spans="1:1" s="449" customFormat="1" ht="12" hidden="1" customHeight="1">
      <c r="A1407" s="448"/>
    </row>
    <row r="1408" spans="1:1" s="449" customFormat="1" ht="12" hidden="1" customHeight="1">
      <c r="A1408" s="448"/>
    </row>
    <row r="1409" spans="1:1" s="449" customFormat="1" ht="12" hidden="1" customHeight="1">
      <c r="A1409" s="448"/>
    </row>
    <row r="1410" spans="1:1" s="449" customFormat="1" ht="12" hidden="1" customHeight="1">
      <c r="A1410" s="448"/>
    </row>
    <row r="1411" spans="1:1" s="449" customFormat="1" ht="12" hidden="1" customHeight="1">
      <c r="A1411" s="448"/>
    </row>
    <row r="1412" spans="1:1" s="449" customFormat="1" ht="12" hidden="1" customHeight="1">
      <c r="A1412" s="448"/>
    </row>
    <row r="1413" spans="1:1" s="449" customFormat="1" ht="12" hidden="1" customHeight="1">
      <c r="A1413" s="448"/>
    </row>
    <row r="1414" spans="1:1" s="449" customFormat="1" ht="12" hidden="1" customHeight="1">
      <c r="A1414" s="448"/>
    </row>
    <row r="1415" spans="1:1" s="449" customFormat="1" ht="12" hidden="1" customHeight="1">
      <c r="A1415" s="448"/>
    </row>
    <row r="1416" spans="1:1" s="449" customFormat="1" ht="12" hidden="1" customHeight="1">
      <c r="A1416" s="448"/>
    </row>
    <row r="1417" spans="1:1" s="449" customFormat="1" ht="12" hidden="1" customHeight="1">
      <c r="A1417" s="448"/>
    </row>
    <row r="1418" spans="1:1" s="449" customFormat="1" ht="12" hidden="1" customHeight="1">
      <c r="A1418" s="448"/>
    </row>
    <row r="1419" spans="1:1" s="449" customFormat="1" ht="12" hidden="1" customHeight="1">
      <c r="A1419" s="448"/>
    </row>
    <row r="1420" spans="1:1" s="449" customFormat="1" ht="12" hidden="1" customHeight="1">
      <c r="A1420" s="448"/>
    </row>
    <row r="1421" spans="1:1" s="449" customFormat="1" ht="12" hidden="1" customHeight="1">
      <c r="A1421" s="448"/>
    </row>
    <row r="1422" spans="1:1" s="449" customFormat="1" ht="12" hidden="1" customHeight="1">
      <c r="A1422" s="448"/>
    </row>
    <row r="1423" spans="1:1" s="449" customFormat="1" ht="12" hidden="1" customHeight="1">
      <c r="A1423" s="448"/>
    </row>
    <row r="1424" spans="1:1" s="449" customFormat="1" ht="12" hidden="1" customHeight="1">
      <c r="A1424" s="448"/>
    </row>
    <row r="1425" spans="1:1" s="449" customFormat="1" ht="12" hidden="1" customHeight="1">
      <c r="A1425" s="448"/>
    </row>
    <row r="1426" spans="1:1" s="449" customFormat="1" ht="12" hidden="1" customHeight="1">
      <c r="A1426" s="448"/>
    </row>
    <row r="1427" spans="1:1" s="449" customFormat="1" ht="12" hidden="1" customHeight="1">
      <c r="A1427" s="448"/>
    </row>
    <row r="1428" spans="1:1" s="449" customFormat="1" ht="12" hidden="1" customHeight="1">
      <c r="A1428" s="448"/>
    </row>
    <row r="1429" spans="1:1" s="449" customFormat="1" ht="12" hidden="1" customHeight="1">
      <c r="A1429" s="448"/>
    </row>
    <row r="1430" spans="1:1" s="449" customFormat="1" ht="12" hidden="1" customHeight="1">
      <c r="A1430" s="448"/>
    </row>
    <row r="1431" spans="1:1" s="449" customFormat="1" ht="12" hidden="1" customHeight="1">
      <c r="A1431" s="448"/>
    </row>
    <row r="1432" spans="1:1" s="449" customFormat="1" ht="12" hidden="1" customHeight="1">
      <c r="A1432" s="448"/>
    </row>
    <row r="1433" spans="1:1" s="449" customFormat="1" ht="12" hidden="1" customHeight="1">
      <c r="A1433" s="448"/>
    </row>
    <row r="1434" spans="1:1" s="449" customFormat="1" ht="12" hidden="1" customHeight="1">
      <c r="A1434" s="448"/>
    </row>
    <row r="1435" spans="1:1" s="449" customFormat="1" ht="12" hidden="1" customHeight="1">
      <c r="A1435" s="448"/>
    </row>
    <row r="1436" spans="1:1" s="449" customFormat="1" ht="12" hidden="1" customHeight="1">
      <c r="A1436" s="448"/>
    </row>
    <row r="1437" spans="1:1" s="449" customFormat="1" ht="12" hidden="1" customHeight="1">
      <c r="A1437" s="448"/>
    </row>
    <row r="1438" spans="1:1" s="449" customFormat="1" ht="12" hidden="1" customHeight="1">
      <c r="A1438" s="448"/>
    </row>
    <row r="1439" spans="1:1" s="449" customFormat="1" ht="12" hidden="1" customHeight="1">
      <c r="A1439" s="448"/>
    </row>
    <row r="1440" spans="1:1" s="449" customFormat="1" ht="12" hidden="1" customHeight="1">
      <c r="A1440" s="448"/>
    </row>
    <row r="1441" spans="1:1" s="449" customFormat="1" ht="12" hidden="1" customHeight="1">
      <c r="A1441" s="448"/>
    </row>
    <row r="1442" spans="1:1" s="449" customFormat="1" ht="12" hidden="1" customHeight="1">
      <c r="A1442" s="448"/>
    </row>
    <row r="1443" spans="1:1" s="449" customFormat="1" ht="12" hidden="1" customHeight="1">
      <c r="A1443" s="448"/>
    </row>
    <row r="1444" spans="1:1" s="449" customFormat="1" ht="12" hidden="1" customHeight="1">
      <c r="A1444" s="448"/>
    </row>
    <row r="1445" spans="1:1" s="449" customFormat="1" ht="12" hidden="1" customHeight="1">
      <c r="A1445" s="448"/>
    </row>
    <row r="1446" spans="1:1" s="449" customFormat="1" ht="12" hidden="1" customHeight="1">
      <c r="A1446" s="448"/>
    </row>
    <row r="1447" spans="1:1" s="449" customFormat="1" ht="12" hidden="1" customHeight="1">
      <c r="A1447" s="448"/>
    </row>
    <row r="1448" spans="1:1" s="449" customFormat="1" ht="12" hidden="1" customHeight="1">
      <c r="A1448" s="448"/>
    </row>
    <row r="1449" spans="1:1" s="449" customFormat="1" ht="12" hidden="1" customHeight="1">
      <c r="A1449" s="448"/>
    </row>
    <row r="1450" spans="1:1" s="449" customFormat="1" ht="12" hidden="1" customHeight="1">
      <c r="A1450" s="448"/>
    </row>
    <row r="1451" spans="1:1" s="449" customFormat="1" ht="12" hidden="1" customHeight="1">
      <c r="A1451" s="448"/>
    </row>
    <row r="1452" spans="1:1" s="449" customFormat="1" ht="12" hidden="1" customHeight="1">
      <c r="A1452" s="448"/>
    </row>
    <row r="1453" spans="1:1" s="449" customFormat="1" ht="12" hidden="1" customHeight="1">
      <c r="A1453" s="448"/>
    </row>
    <row r="1454" spans="1:1" s="449" customFormat="1" ht="12" hidden="1" customHeight="1">
      <c r="A1454" s="448"/>
    </row>
    <row r="1455" spans="1:1" s="449" customFormat="1" ht="12" hidden="1" customHeight="1">
      <c r="A1455" s="448"/>
    </row>
    <row r="1456" spans="1:1" s="449" customFormat="1" ht="12" hidden="1" customHeight="1">
      <c r="A1456" s="448"/>
    </row>
    <row r="1457" spans="1:1" s="449" customFormat="1" ht="12" hidden="1" customHeight="1">
      <c r="A1457" s="448"/>
    </row>
    <row r="1458" spans="1:1" s="449" customFormat="1" ht="12" hidden="1" customHeight="1">
      <c r="A1458" s="448"/>
    </row>
    <row r="1459" spans="1:1" s="449" customFormat="1" ht="12" hidden="1" customHeight="1">
      <c r="A1459" s="448"/>
    </row>
    <row r="1460" spans="1:1" s="449" customFormat="1" ht="12" hidden="1" customHeight="1">
      <c r="A1460" s="448"/>
    </row>
    <row r="1461" spans="1:1" s="449" customFormat="1" ht="12" hidden="1" customHeight="1">
      <c r="A1461" s="448"/>
    </row>
    <row r="1462" spans="1:1" s="449" customFormat="1" ht="12" hidden="1" customHeight="1">
      <c r="A1462" s="448"/>
    </row>
    <row r="1463" spans="1:1" s="449" customFormat="1" ht="12" hidden="1" customHeight="1">
      <c r="A1463" s="448"/>
    </row>
    <row r="1464" spans="1:1" s="449" customFormat="1" ht="12" hidden="1" customHeight="1">
      <c r="A1464" s="448"/>
    </row>
    <row r="1465" spans="1:1" s="449" customFormat="1" ht="12" hidden="1" customHeight="1">
      <c r="A1465" s="448"/>
    </row>
    <row r="1466" spans="1:1" s="449" customFormat="1" ht="12" hidden="1" customHeight="1">
      <c r="A1466" s="448"/>
    </row>
    <row r="1467" spans="1:1" s="449" customFormat="1" ht="12" hidden="1" customHeight="1">
      <c r="A1467" s="448"/>
    </row>
    <row r="1468" spans="1:1" s="449" customFormat="1" ht="12" hidden="1" customHeight="1">
      <c r="A1468" s="448"/>
    </row>
    <row r="1469" spans="1:1" s="449" customFormat="1" ht="12" hidden="1" customHeight="1">
      <c r="A1469" s="448"/>
    </row>
    <row r="1470" spans="1:1" s="449" customFormat="1" ht="12" hidden="1" customHeight="1">
      <c r="A1470" s="448"/>
    </row>
    <row r="1471" spans="1:1" s="449" customFormat="1" ht="12" hidden="1" customHeight="1">
      <c r="A1471" s="448"/>
    </row>
    <row r="1472" spans="1:1" s="449" customFormat="1" ht="12" hidden="1" customHeight="1">
      <c r="A1472" s="448"/>
    </row>
    <row r="1473" spans="1:1" s="449" customFormat="1" ht="12" hidden="1" customHeight="1">
      <c r="A1473" s="448"/>
    </row>
    <row r="1474" spans="1:1" s="449" customFormat="1" ht="12" hidden="1" customHeight="1">
      <c r="A1474" s="448"/>
    </row>
    <row r="1475" spans="1:1" s="449" customFormat="1" ht="12" hidden="1" customHeight="1">
      <c r="A1475" s="448"/>
    </row>
    <row r="1476" spans="1:1" s="449" customFormat="1" ht="12" hidden="1" customHeight="1">
      <c r="A1476" s="448"/>
    </row>
    <row r="1477" spans="1:1" s="449" customFormat="1" ht="12" hidden="1" customHeight="1">
      <c r="A1477" s="448"/>
    </row>
    <row r="1478" spans="1:1" s="449" customFormat="1" ht="12" hidden="1" customHeight="1">
      <c r="A1478" s="448"/>
    </row>
    <row r="1479" spans="1:1" s="449" customFormat="1" ht="12" hidden="1" customHeight="1">
      <c r="A1479" s="448"/>
    </row>
    <row r="1480" spans="1:1" s="449" customFormat="1" ht="12" hidden="1" customHeight="1">
      <c r="A1480" s="448"/>
    </row>
    <row r="1481" spans="1:1" s="449" customFormat="1" ht="12" hidden="1" customHeight="1">
      <c r="A1481" s="448"/>
    </row>
    <row r="1482" spans="1:1" s="449" customFormat="1" ht="12" hidden="1" customHeight="1">
      <c r="A1482" s="448"/>
    </row>
    <row r="1483" spans="1:1" s="449" customFormat="1" ht="12" hidden="1" customHeight="1">
      <c r="A1483" s="448"/>
    </row>
    <row r="1484" spans="1:1" s="449" customFormat="1" ht="12" hidden="1" customHeight="1">
      <c r="A1484" s="448"/>
    </row>
    <row r="1485" spans="1:1" s="449" customFormat="1" ht="12" hidden="1" customHeight="1">
      <c r="A1485" s="448"/>
    </row>
    <row r="1486" spans="1:1" s="449" customFormat="1" ht="12" hidden="1" customHeight="1">
      <c r="A1486" s="448"/>
    </row>
    <row r="1487" spans="1:1" s="449" customFormat="1" ht="12" hidden="1" customHeight="1">
      <c r="A1487" s="448"/>
    </row>
    <row r="1488" spans="1:1" s="449" customFormat="1" ht="12" hidden="1" customHeight="1">
      <c r="A1488" s="448"/>
    </row>
    <row r="1489" spans="1:1" s="449" customFormat="1" ht="12" hidden="1" customHeight="1">
      <c r="A1489" s="448"/>
    </row>
    <row r="1490" spans="1:1" s="449" customFormat="1" ht="12" hidden="1" customHeight="1">
      <c r="A1490" s="448"/>
    </row>
    <row r="1491" spans="1:1" s="449" customFormat="1" ht="12" hidden="1" customHeight="1">
      <c r="A1491" s="448"/>
    </row>
    <row r="1492" spans="1:1" s="449" customFormat="1" ht="12" hidden="1" customHeight="1">
      <c r="A1492" s="448"/>
    </row>
    <row r="1493" spans="1:1" s="449" customFormat="1" ht="12" hidden="1" customHeight="1">
      <c r="A1493" s="448"/>
    </row>
    <row r="1494" spans="1:1" s="449" customFormat="1" ht="12" hidden="1" customHeight="1">
      <c r="A1494" s="448"/>
    </row>
    <row r="1495" spans="1:1" s="449" customFormat="1" ht="12" hidden="1" customHeight="1">
      <c r="A1495" s="448"/>
    </row>
    <row r="1496" spans="1:1" s="449" customFormat="1" ht="12" hidden="1" customHeight="1">
      <c r="A1496" s="448"/>
    </row>
    <row r="1497" spans="1:1" s="449" customFormat="1" ht="12" hidden="1" customHeight="1">
      <c r="A1497" s="448"/>
    </row>
    <row r="1498" spans="1:1" s="449" customFormat="1" ht="12" hidden="1" customHeight="1">
      <c r="A1498" s="448"/>
    </row>
    <row r="1499" spans="1:1" s="449" customFormat="1" ht="12" hidden="1" customHeight="1">
      <c r="A1499" s="448"/>
    </row>
    <row r="1500" spans="1:1" s="449" customFormat="1" ht="12" hidden="1" customHeight="1">
      <c r="A1500" s="448"/>
    </row>
    <row r="1501" spans="1:1" s="449" customFormat="1" ht="12" hidden="1" customHeight="1">
      <c r="A1501" s="448"/>
    </row>
    <row r="1502" spans="1:1" s="449" customFormat="1" ht="12" hidden="1" customHeight="1">
      <c r="A1502" s="448"/>
    </row>
    <row r="1503" spans="1:1" s="449" customFormat="1" ht="12" hidden="1" customHeight="1">
      <c r="A1503" s="448"/>
    </row>
    <row r="1504" spans="1:1" s="449" customFormat="1" ht="12" hidden="1" customHeight="1">
      <c r="A1504" s="448"/>
    </row>
    <row r="1505" spans="1:1" s="449" customFormat="1" ht="12" hidden="1" customHeight="1">
      <c r="A1505" s="448"/>
    </row>
    <row r="1506" spans="1:1" s="449" customFormat="1" ht="12" hidden="1" customHeight="1">
      <c r="A1506" s="448"/>
    </row>
    <row r="1507" spans="1:1" s="449" customFormat="1" ht="12" hidden="1" customHeight="1">
      <c r="A1507" s="448"/>
    </row>
    <row r="1508" spans="1:1" s="449" customFormat="1" ht="12" hidden="1" customHeight="1">
      <c r="A1508" s="448"/>
    </row>
    <row r="1509" spans="1:1" s="449" customFormat="1" ht="12" hidden="1" customHeight="1">
      <c r="A1509" s="448"/>
    </row>
    <row r="1510" spans="1:1" s="449" customFormat="1" ht="12" hidden="1" customHeight="1">
      <c r="A1510" s="448"/>
    </row>
    <row r="1511" spans="1:1" s="449" customFormat="1" ht="12" hidden="1" customHeight="1">
      <c r="A1511" s="448"/>
    </row>
    <row r="1512" spans="1:1" s="449" customFormat="1" ht="12" hidden="1" customHeight="1">
      <c r="A1512" s="448"/>
    </row>
    <row r="1513" spans="1:1" s="449" customFormat="1" ht="12" hidden="1" customHeight="1">
      <c r="A1513" s="448"/>
    </row>
    <row r="1514" spans="1:1" s="449" customFormat="1" ht="12" hidden="1" customHeight="1">
      <c r="A1514" s="448"/>
    </row>
    <row r="1515" spans="1:1" s="449" customFormat="1" ht="12" hidden="1" customHeight="1">
      <c r="A1515" s="448"/>
    </row>
    <row r="1516" spans="1:1" s="449" customFormat="1" ht="12" hidden="1" customHeight="1">
      <c r="A1516" s="448"/>
    </row>
    <row r="1517" spans="1:1" s="449" customFormat="1" ht="12" hidden="1" customHeight="1">
      <c r="A1517" s="448"/>
    </row>
    <row r="1518" spans="1:1" s="449" customFormat="1" ht="12" hidden="1" customHeight="1">
      <c r="A1518" s="448"/>
    </row>
    <row r="1519" spans="1:1" s="449" customFormat="1" ht="12" hidden="1" customHeight="1">
      <c r="A1519" s="448"/>
    </row>
    <row r="1520" spans="1:1" s="449" customFormat="1" ht="12" hidden="1" customHeight="1">
      <c r="A1520" s="448"/>
    </row>
    <row r="1521" spans="1:1" s="449" customFormat="1" ht="12" hidden="1" customHeight="1">
      <c r="A1521" s="448"/>
    </row>
    <row r="1522" spans="1:1" s="449" customFormat="1" ht="12" hidden="1" customHeight="1">
      <c r="A1522" s="448"/>
    </row>
    <row r="1523" spans="1:1" s="449" customFormat="1" ht="12" hidden="1" customHeight="1">
      <c r="A1523" s="448"/>
    </row>
    <row r="1524" spans="1:1" s="449" customFormat="1" ht="12" hidden="1" customHeight="1">
      <c r="A1524" s="448"/>
    </row>
    <row r="1525" spans="1:1" s="449" customFormat="1" ht="12" hidden="1" customHeight="1">
      <c r="A1525" s="448"/>
    </row>
    <row r="1526" spans="1:1" s="449" customFormat="1" ht="12" hidden="1" customHeight="1">
      <c r="A1526" s="448"/>
    </row>
    <row r="1527" spans="1:1" s="449" customFormat="1" ht="12" hidden="1" customHeight="1">
      <c r="A1527" s="448"/>
    </row>
    <row r="1528" spans="1:1" s="449" customFormat="1" ht="12" hidden="1" customHeight="1">
      <c r="A1528" s="448"/>
    </row>
    <row r="1529" spans="1:1" s="449" customFormat="1" ht="12" hidden="1" customHeight="1">
      <c r="A1529" s="448"/>
    </row>
    <row r="1530" spans="1:1" s="449" customFormat="1" ht="12" hidden="1" customHeight="1">
      <c r="A1530" s="448"/>
    </row>
    <row r="1531" spans="1:1" s="449" customFormat="1" ht="12" hidden="1" customHeight="1">
      <c r="A1531" s="448"/>
    </row>
    <row r="1532" spans="1:1" s="449" customFormat="1" ht="12" hidden="1" customHeight="1">
      <c r="A1532" s="448"/>
    </row>
    <row r="1533" spans="1:1" s="449" customFormat="1" ht="12" hidden="1" customHeight="1">
      <c r="A1533" s="448"/>
    </row>
    <row r="1534" spans="1:1" s="449" customFormat="1" ht="12" hidden="1" customHeight="1">
      <c r="A1534" s="448"/>
    </row>
    <row r="1535" spans="1:1" s="449" customFormat="1" ht="12" hidden="1" customHeight="1">
      <c r="A1535" s="448"/>
    </row>
    <row r="1536" spans="1:1" s="449" customFormat="1" ht="12" hidden="1" customHeight="1">
      <c r="A1536" s="448"/>
    </row>
    <row r="1537" spans="1:1" s="449" customFormat="1" ht="12" hidden="1" customHeight="1">
      <c r="A1537" s="448"/>
    </row>
    <row r="1538" spans="1:1" s="449" customFormat="1" ht="12" hidden="1" customHeight="1">
      <c r="A1538" s="448"/>
    </row>
    <row r="1539" spans="1:1" s="449" customFormat="1" ht="12" hidden="1" customHeight="1">
      <c r="A1539" s="448"/>
    </row>
    <row r="1540" spans="1:1" s="449" customFormat="1" ht="12" hidden="1" customHeight="1">
      <c r="A1540" s="448"/>
    </row>
    <row r="1541" spans="1:1" s="449" customFormat="1" ht="12" hidden="1" customHeight="1">
      <c r="A1541" s="448"/>
    </row>
    <row r="1542" spans="1:1" s="449" customFormat="1" ht="12" hidden="1" customHeight="1">
      <c r="A1542" s="448"/>
    </row>
    <row r="1543" spans="1:1" s="449" customFormat="1" ht="12" hidden="1" customHeight="1">
      <c r="A1543" s="448"/>
    </row>
    <row r="1544" spans="1:1" s="449" customFormat="1" ht="12" hidden="1" customHeight="1">
      <c r="A1544" s="448"/>
    </row>
    <row r="1545" spans="1:1" s="449" customFormat="1" ht="12" hidden="1" customHeight="1">
      <c r="A1545" s="448"/>
    </row>
    <row r="1546" spans="1:1" s="449" customFormat="1" ht="12" hidden="1" customHeight="1">
      <c r="A1546" s="448"/>
    </row>
    <row r="1547" spans="1:1" s="449" customFormat="1" ht="12" hidden="1" customHeight="1">
      <c r="A1547" s="448"/>
    </row>
    <row r="1548" spans="1:1" s="449" customFormat="1" ht="12" hidden="1" customHeight="1">
      <c r="A1548" s="448"/>
    </row>
    <row r="1549" spans="1:1" s="449" customFormat="1" ht="12" hidden="1" customHeight="1">
      <c r="A1549" s="448"/>
    </row>
    <row r="1550" spans="1:1" s="449" customFormat="1" ht="12" hidden="1" customHeight="1">
      <c r="A1550" s="448"/>
    </row>
    <row r="1551" spans="1:1" s="449" customFormat="1" ht="12" hidden="1" customHeight="1">
      <c r="A1551" s="448"/>
    </row>
    <row r="1552" spans="1:1" s="449" customFormat="1" ht="12" hidden="1" customHeight="1">
      <c r="A1552" s="448"/>
    </row>
    <row r="1553" spans="1:1" s="449" customFormat="1" ht="12" hidden="1" customHeight="1">
      <c r="A1553" s="448"/>
    </row>
    <row r="1554" spans="1:1" s="449" customFormat="1" ht="12" hidden="1" customHeight="1">
      <c r="A1554" s="448"/>
    </row>
    <row r="1555" spans="1:1" s="449" customFormat="1" ht="12" hidden="1" customHeight="1">
      <c r="A1555" s="448"/>
    </row>
    <row r="1556" spans="1:1" s="449" customFormat="1" ht="12" hidden="1" customHeight="1">
      <c r="A1556" s="448"/>
    </row>
    <row r="1557" spans="1:1" s="449" customFormat="1" ht="12" hidden="1" customHeight="1">
      <c r="A1557" s="448"/>
    </row>
    <row r="1558" spans="1:1" s="449" customFormat="1" ht="12" hidden="1" customHeight="1">
      <c r="A1558" s="448"/>
    </row>
    <row r="1559" spans="1:1" s="449" customFormat="1" ht="12" hidden="1" customHeight="1">
      <c r="A1559" s="448"/>
    </row>
    <row r="1560" spans="1:1" s="449" customFormat="1" ht="12" hidden="1" customHeight="1">
      <c r="A1560" s="448"/>
    </row>
    <row r="1561" spans="1:1" s="449" customFormat="1" ht="12" hidden="1" customHeight="1">
      <c r="A1561" s="448"/>
    </row>
    <row r="1562" spans="1:1" s="449" customFormat="1" ht="12" hidden="1" customHeight="1">
      <c r="A1562" s="448"/>
    </row>
    <row r="1563" spans="1:1" s="449" customFormat="1" ht="12" hidden="1" customHeight="1">
      <c r="A1563" s="448"/>
    </row>
    <row r="1564" spans="1:1" s="449" customFormat="1" ht="12" hidden="1" customHeight="1">
      <c r="A1564" s="448"/>
    </row>
    <row r="1565" spans="1:1" s="449" customFormat="1" ht="12" hidden="1" customHeight="1">
      <c r="A1565" s="448"/>
    </row>
    <row r="1566" spans="1:1" s="449" customFormat="1" ht="12" hidden="1" customHeight="1">
      <c r="A1566" s="448"/>
    </row>
    <row r="1567" spans="1:1" s="449" customFormat="1" ht="12" hidden="1" customHeight="1">
      <c r="A1567" s="448"/>
    </row>
    <row r="1568" spans="1:1" s="449" customFormat="1" ht="12" hidden="1" customHeight="1">
      <c r="A1568" s="448"/>
    </row>
    <row r="1569" spans="1:1" s="449" customFormat="1" ht="12" hidden="1" customHeight="1">
      <c r="A1569" s="448"/>
    </row>
    <row r="1570" spans="1:1" s="449" customFormat="1" ht="12" hidden="1" customHeight="1">
      <c r="A1570" s="448"/>
    </row>
    <row r="1571" spans="1:1" s="449" customFormat="1" ht="12" hidden="1" customHeight="1">
      <c r="A1571" s="448"/>
    </row>
    <row r="1572" spans="1:1" s="449" customFormat="1" ht="12" hidden="1" customHeight="1">
      <c r="A1572" s="448"/>
    </row>
    <row r="1573" spans="1:1" s="449" customFormat="1" ht="12" hidden="1" customHeight="1">
      <c r="A1573" s="448"/>
    </row>
    <row r="1574" spans="1:1" s="449" customFormat="1" ht="12" hidden="1" customHeight="1">
      <c r="A1574" s="448"/>
    </row>
    <row r="1575" spans="1:1" s="449" customFormat="1" ht="12" hidden="1" customHeight="1">
      <c r="A1575" s="448"/>
    </row>
    <row r="1576" spans="1:1" s="449" customFormat="1" ht="12" hidden="1" customHeight="1">
      <c r="A1576" s="448"/>
    </row>
    <row r="1577" spans="1:1" s="449" customFormat="1" ht="12" hidden="1" customHeight="1">
      <c r="A1577" s="448"/>
    </row>
    <row r="1578" spans="1:1" s="449" customFormat="1" ht="12" hidden="1" customHeight="1">
      <c r="A1578" s="448"/>
    </row>
    <row r="1579" spans="1:1" s="449" customFormat="1" ht="12" hidden="1" customHeight="1">
      <c r="A1579" s="448"/>
    </row>
    <row r="1580" spans="1:1" s="449" customFormat="1" ht="12" hidden="1" customHeight="1">
      <c r="A1580" s="448"/>
    </row>
    <row r="1581" spans="1:1" s="449" customFormat="1" ht="12" hidden="1" customHeight="1">
      <c r="A1581" s="448"/>
    </row>
    <row r="1582" spans="1:1" s="449" customFormat="1" ht="12" hidden="1" customHeight="1">
      <c r="A1582" s="448"/>
    </row>
    <row r="1583" spans="1:1" s="449" customFormat="1" ht="12" hidden="1" customHeight="1">
      <c r="A1583" s="448"/>
    </row>
    <row r="1584" spans="1:1" s="449" customFormat="1" ht="12" hidden="1" customHeight="1">
      <c r="A1584" s="448"/>
    </row>
    <row r="1585" spans="1:1" s="449" customFormat="1" ht="12" hidden="1" customHeight="1">
      <c r="A1585" s="448"/>
    </row>
    <row r="1586" spans="1:1" s="449" customFormat="1" ht="12" hidden="1" customHeight="1">
      <c r="A1586" s="448"/>
    </row>
    <row r="1587" spans="1:1" s="449" customFormat="1" ht="12" hidden="1" customHeight="1">
      <c r="A1587" s="448"/>
    </row>
    <row r="1588" spans="1:1" s="449" customFormat="1" ht="12" hidden="1" customHeight="1">
      <c r="A1588" s="448"/>
    </row>
    <row r="1589" spans="1:1" s="449" customFormat="1" ht="12" hidden="1" customHeight="1">
      <c r="A1589" s="448"/>
    </row>
    <row r="1590" spans="1:1" s="449" customFormat="1" ht="12" hidden="1" customHeight="1">
      <c r="A1590" s="448"/>
    </row>
    <row r="1591" spans="1:1" s="449" customFormat="1" ht="12" hidden="1" customHeight="1">
      <c r="A1591" s="448"/>
    </row>
    <row r="1592" spans="1:1" s="449" customFormat="1" ht="12" hidden="1" customHeight="1">
      <c r="A1592" s="448"/>
    </row>
    <row r="1593" spans="1:1" s="449" customFormat="1" ht="12" hidden="1" customHeight="1">
      <c r="A1593" s="448"/>
    </row>
    <row r="1594" spans="1:1" s="449" customFormat="1" ht="12" hidden="1" customHeight="1">
      <c r="A1594" s="448"/>
    </row>
    <row r="1595" spans="1:1" s="449" customFormat="1" ht="12" hidden="1" customHeight="1">
      <c r="A1595" s="448"/>
    </row>
    <row r="1596" spans="1:1" s="449" customFormat="1" ht="12" hidden="1" customHeight="1">
      <c r="A1596" s="448"/>
    </row>
    <row r="1597" spans="1:1" s="449" customFormat="1" ht="12" hidden="1" customHeight="1">
      <c r="A1597" s="448"/>
    </row>
    <row r="1598" spans="1:1" s="449" customFormat="1" ht="12" hidden="1" customHeight="1">
      <c r="A1598" s="448"/>
    </row>
    <row r="1599" spans="1:1" s="449" customFormat="1" ht="12" hidden="1" customHeight="1">
      <c r="A1599" s="448"/>
    </row>
    <row r="1600" spans="1:1" s="449" customFormat="1" ht="12" hidden="1" customHeight="1">
      <c r="A1600" s="448"/>
    </row>
    <row r="1601" spans="1:1" s="449" customFormat="1" ht="12" hidden="1" customHeight="1">
      <c r="A1601" s="448"/>
    </row>
    <row r="1602" spans="1:1" s="449" customFormat="1" ht="12" hidden="1" customHeight="1">
      <c r="A1602" s="448"/>
    </row>
    <row r="1603" spans="1:1" s="449" customFormat="1" ht="12" hidden="1" customHeight="1">
      <c r="A1603" s="448"/>
    </row>
    <row r="1604" spans="1:1" s="449" customFormat="1" ht="12" hidden="1" customHeight="1">
      <c r="A1604" s="448"/>
    </row>
    <row r="1605" spans="1:1" s="449" customFormat="1" ht="12" hidden="1" customHeight="1">
      <c r="A1605" s="448"/>
    </row>
    <row r="1606" spans="1:1" s="449" customFormat="1" ht="12" hidden="1" customHeight="1">
      <c r="A1606" s="448"/>
    </row>
    <row r="1607" spans="1:1" s="449" customFormat="1" ht="12" hidden="1" customHeight="1">
      <c r="A1607" s="448"/>
    </row>
    <row r="1608" spans="1:1" s="449" customFormat="1" ht="12" hidden="1" customHeight="1">
      <c r="A1608" s="448"/>
    </row>
    <row r="1609" spans="1:1" s="449" customFormat="1" ht="12" hidden="1" customHeight="1">
      <c r="A1609" s="448"/>
    </row>
    <row r="1610" spans="1:1" s="449" customFormat="1" ht="12" hidden="1" customHeight="1">
      <c r="A1610" s="448"/>
    </row>
    <row r="1611" spans="1:1" s="449" customFormat="1" ht="12" hidden="1" customHeight="1">
      <c r="A1611" s="448"/>
    </row>
    <row r="1612" spans="1:1" s="449" customFormat="1" ht="12" hidden="1" customHeight="1">
      <c r="A1612" s="448"/>
    </row>
    <row r="1613" spans="1:1" s="449" customFormat="1" ht="12" hidden="1" customHeight="1">
      <c r="A1613" s="448"/>
    </row>
    <row r="1614" spans="1:1" s="449" customFormat="1" ht="12" hidden="1" customHeight="1">
      <c r="A1614" s="448"/>
    </row>
    <row r="1615" spans="1:1" s="449" customFormat="1" ht="12" hidden="1" customHeight="1">
      <c r="A1615" s="448"/>
    </row>
    <row r="1616" spans="1:1" s="449" customFormat="1" ht="12" hidden="1" customHeight="1">
      <c r="A1616" s="448"/>
    </row>
    <row r="1617" spans="1:1" s="449" customFormat="1" ht="12" hidden="1" customHeight="1">
      <c r="A1617" s="448"/>
    </row>
    <row r="1618" spans="1:1" s="449" customFormat="1" ht="12" hidden="1" customHeight="1">
      <c r="A1618" s="448"/>
    </row>
    <row r="1619" spans="1:1" s="449" customFormat="1" ht="12" hidden="1" customHeight="1">
      <c r="A1619" s="448"/>
    </row>
    <row r="1620" spans="1:1" s="449" customFormat="1" ht="12" hidden="1" customHeight="1">
      <c r="A1620" s="448"/>
    </row>
    <row r="1621" spans="1:1" s="449" customFormat="1" ht="12" hidden="1" customHeight="1">
      <c r="A1621" s="448"/>
    </row>
    <row r="1622" spans="1:1" s="449" customFormat="1" ht="12" hidden="1" customHeight="1">
      <c r="A1622" s="448"/>
    </row>
    <row r="1623" spans="1:1" s="449" customFormat="1" ht="12" hidden="1" customHeight="1">
      <c r="A1623" s="448"/>
    </row>
    <row r="1624" spans="1:1" s="449" customFormat="1" ht="12" hidden="1" customHeight="1">
      <c r="A1624" s="448"/>
    </row>
    <row r="1625" spans="1:1" s="449" customFormat="1" ht="12" hidden="1" customHeight="1">
      <c r="A1625" s="448"/>
    </row>
    <row r="1626" spans="1:1" s="449" customFormat="1" ht="12" hidden="1" customHeight="1">
      <c r="A1626" s="448"/>
    </row>
    <row r="1627" spans="1:1" s="449" customFormat="1" ht="12" hidden="1" customHeight="1">
      <c r="A1627" s="448"/>
    </row>
    <row r="1628" spans="1:1" s="449" customFormat="1" ht="12" hidden="1" customHeight="1">
      <c r="A1628" s="448"/>
    </row>
    <row r="1629" spans="1:1" s="449" customFormat="1" ht="12" hidden="1" customHeight="1">
      <c r="A1629" s="448"/>
    </row>
    <row r="1630" spans="1:1" s="449" customFormat="1" ht="12" hidden="1" customHeight="1">
      <c r="A1630" s="448"/>
    </row>
    <row r="1631" spans="1:1" s="449" customFormat="1" ht="12" hidden="1" customHeight="1">
      <c r="A1631" s="448"/>
    </row>
    <row r="1632" spans="1:1" s="449" customFormat="1" ht="12" hidden="1" customHeight="1">
      <c r="A1632" s="448"/>
    </row>
    <row r="1633" spans="1:1" s="449" customFormat="1" ht="12" hidden="1" customHeight="1">
      <c r="A1633" s="448"/>
    </row>
    <row r="1634" spans="1:1" s="449" customFormat="1" ht="12" hidden="1" customHeight="1">
      <c r="A1634" s="448"/>
    </row>
    <row r="1635" spans="1:1" s="449" customFormat="1" ht="12" hidden="1" customHeight="1">
      <c r="A1635" s="448"/>
    </row>
    <row r="1636" spans="1:1" s="449" customFormat="1" ht="12" hidden="1" customHeight="1">
      <c r="A1636" s="448"/>
    </row>
    <row r="1637" spans="1:1" s="449" customFormat="1" ht="12" hidden="1" customHeight="1">
      <c r="A1637" s="448"/>
    </row>
    <row r="1638" spans="1:1" s="449" customFormat="1" ht="12" hidden="1" customHeight="1">
      <c r="A1638" s="448"/>
    </row>
    <row r="1639" spans="1:1" s="449" customFormat="1" ht="12" hidden="1" customHeight="1">
      <c r="A1639" s="448"/>
    </row>
    <row r="1640" spans="1:1" s="449" customFormat="1" ht="12" hidden="1" customHeight="1">
      <c r="A1640" s="448"/>
    </row>
    <row r="1641" spans="1:1" s="449" customFormat="1" ht="12" hidden="1" customHeight="1">
      <c r="A1641" s="448"/>
    </row>
    <row r="1642" spans="1:1" s="449" customFormat="1" ht="12" hidden="1" customHeight="1">
      <c r="A1642" s="448"/>
    </row>
    <row r="1643" spans="1:1" s="449" customFormat="1" ht="12" hidden="1" customHeight="1">
      <c r="A1643" s="448"/>
    </row>
    <row r="1644" spans="1:1" s="449" customFormat="1" ht="12" hidden="1" customHeight="1">
      <c r="A1644" s="448"/>
    </row>
    <row r="1645" spans="1:1" s="449" customFormat="1" ht="12" hidden="1" customHeight="1">
      <c r="A1645" s="448"/>
    </row>
    <row r="1646" spans="1:1" s="449" customFormat="1" ht="12" hidden="1" customHeight="1">
      <c r="A1646" s="448"/>
    </row>
    <row r="1647" spans="1:1" s="449" customFormat="1" ht="12" hidden="1" customHeight="1">
      <c r="A1647" s="448"/>
    </row>
    <row r="1648" spans="1:1" s="449" customFormat="1" ht="12" hidden="1" customHeight="1">
      <c r="A1648" s="448"/>
    </row>
    <row r="1649" spans="1:1" s="449" customFormat="1" ht="12" hidden="1" customHeight="1">
      <c r="A1649" s="448"/>
    </row>
    <row r="1650" spans="1:1" s="449" customFormat="1" ht="12" hidden="1" customHeight="1">
      <c r="A1650" s="448"/>
    </row>
    <row r="1651" spans="1:1" s="449" customFormat="1" ht="12" hidden="1" customHeight="1">
      <c r="A1651" s="448"/>
    </row>
    <row r="1652" spans="1:1" s="449" customFormat="1" ht="12" hidden="1" customHeight="1">
      <c r="A1652" s="448"/>
    </row>
    <row r="1653" spans="1:1" s="449" customFormat="1" ht="12" hidden="1" customHeight="1">
      <c r="A1653" s="448"/>
    </row>
    <row r="1654" spans="1:1" s="449" customFormat="1" ht="12" hidden="1" customHeight="1">
      <c r="A1654" s="448"/>
    </row>
    <row r="1655" spans="1:1" s="449" customFormat="1" ht="12" hidden="1" customHeight="1">
      <c r="A1655" s="448"/>
    </row>
    <row r="1656" spans="1:1" s="449" customFormat="1" ht="12" hidden="1" customHeight="1">
      <c r="A1656" s="448"/>
    </row>
    <row r="1657" spans="1:1" s="449" customFormat="1" ht="12" hidden="1" customHeight="1">
      <c r="A1657" s="448"/>
    </row>
    <row r="1658" spans="1:1" s="449" customFormat="1" ht="12" hidden="1" customHeight="1">
      <c r="A1658" s="448"/>
    </row>
    <row r="1659" spans="1:1" s="449" customFormat="1" ht="12" hidden="1" customHeight="1">
      <c r="A1659" s="448"/>
    </row>
    <row r="1660" spans="1:1" s="449" customFormat="1" ht="12" hidden="1" customHeight="1">
      <c r="A1660" s="448"/>
    </row>
    <row r="1661" spans="1:1" s="449" customFormat="1" ht="12" hidden="1" customHeight="1">
      <c r="A1661" s="448"/>
    </row>
    <row r="1662" spans="1:1" s="449" customFormat="1" ht="12" hidden="1" customHeight="1">
      <c r="A1662" s="448"/>
    </row>
    <row r="1663" spans="1:1" s="449" customFormat="1" ht="12" hidden="1" customHeight="1">
      <c r="A1663" s="448"/>
    </row>
    <row r="1664" spans="1:1" s="449" customFormat="1" ht="12" hidden="1" customHeight="1">
      <c r="A1664" s="448"/>
    </row>
    <row r="1665" spans="1:1" s="449" customFormat="1" ht="12" hidden="1" customHeight="1">
      <c r="A1665" s="448"/>
    </row>
    <row r="1666" spans="1:1" s="449" customFormat="1" ht="12" hidden="1" customHeight="1">
      <c r="A1666" s="448"/>
    </row>
    <row r="1667" spans="1:1" s="449" customFormat="1" ht="12" hidden="1" customHeight="1">
      <c r="A1667" s="448"/>
    </row>
    <row r="1668" spans="1:1" s="449" customFormat="1" ht="12" hidden="1" customHeight="1">
      <c r="A1668" s="448"/>
    </row>
    <row r="1669" spans="1:1" s="449" customFormat="1" ht="12" hidden="1" customHeight="1">
      <c r="A1669" s="448"/>
    </row>
    <row r="1670" spans="1:1" s="449" customFormat="1" ht="12" hidden="1" customHeight="1">
      <c r="A1670" s="448"/>
    </row>
    <row r="1671" spans="1:1" s="449" customFormat="1" ht="12" hidden="1" customHeight="1">
      <c r="A1671" s="448"/>
    </row>
    <row r="1672" spans="1:1" s="449" customFormat="1" ht="12" hidden="1" customHeight="1">
      <c r="A1672" s="448"/>
    </row>
    <row r="1673" spans="1:1" s="449" customFormat="1" ht="12" hidden="1" customHeight="1">
      <c r="A1673" s="448"/>
    </row>
    <row r="1674" spans="1:1" s="449" customFormat="1" ht="12" hidden="1" customHeight="1">
      <c r="A1674" s="448"/>
    </row>
    <row r="1675" spans="1:1" s="449" customFormat="1" ht="12" hidden="1" customHeight="1">
      <c r="A1675" s="448"/>
    </row>
    <row r="1676" spans="1:1" s="449" customFormat="1" ht="12" hidden="1" customHeight="1">
      <c r="A1676" s="448"/>
    </row>
    <row r="1677" spans="1:1" s="449" customFormat="1" ht="12" hidden="1" customHeight="1">
      <c r="A1677" s="448"/>
    </row>
    <row r="1678" spans="1:1" s="449" customFormat="1" ht="12" hidden="1" customHeight="1">
      <c r="A1678" s="448"/>
    </row>
    <row r="1679" spans="1:1" s="449" customFormat="1" ht="12" hidden="1" customHeight="1">
      <c r="A1679" s="448"/>
    </row>
    <row r="1680" spans="1:1" s="449" customFormat="1" ht="12" hidden="1" customHeight="1">
      <c r="A1680" s="448"/>
    </row>
    <row r="1681" spans="1:1" s="449" customFormat="1" ht="12" hidden="1" customHeight="1">
      <c r="A1681" s="448"/>
    </row>
    <row r="1682" spans="1:1" s="449" customFormat="1" ht="12" hidden="1" customHeight="1">
      <c r="A1682" s="448"/>
    </row>
    <row r="1683" spans="1:1" s="449" customFormat="1" ht="12" hidden="1" customHeight="1">
      <c r="A1683" s="448"/>
    </row>
    <row r="1684" spans="1:1" s="449" customFormat="1" ht="12" hidden="1" customHeight="1">
      <c r="A1684" s="448"/>
    </row>
    <row r="1685" spans="1:1" s="449" customFormat="1" ht="12" hidden="1" customHeight="1">
      <c r="A1685" s="448"/>
    </row>
    <row r="1686" spans="1:1" s="449" customFormat="1" ht="12" hidden="1" customHeight="1">
      <c r="A1686" s="448"/>
    </row>
    <row r="1687" spans="1:1" s="449" customFormat="1" ht="12" hidden="1" customHeight="1">
      <c r="A1687" s="448"/>
    </row>
    <row r="1688" spans="1:1" s="449" customFormat="1" ht="12" hidden="1" customHeight="1">
      <c r="A1688" s="448"/>
    </row>
    <row r="1689" spans="1:1" s="449" customFormat="1" ht="12" hidden="1" customHeight="1">
      <c r="A1689" s="448"/>
    </row>
    <row r="1690" spans="1:1" s="449" customFormat="1" ht="12" hidden="1" customHeight="1">
      <c r="A1690" s="448"/>
    </row>
    <row r="1691" spans="1:1" s="449" customFormat="1" ht="12" hidden="1" customHeight="1">
      <c r="A1691" s="448"/>
    </row>
    <row r="1692" spans="1:1" s="449" customFormat="1" ht="12" hidden="1" customHeight="1">
      <c r="A1692" s="448"/>
    </row>
    <row r="1693" spans="1:1" s="449" customFormat="1" ht="12" hidden="1" customHeight="1">
      <c r="A1693" s="448"/>
    </row>
    <row r="1694" spans="1:1" s="449" customFormat="1" ht="12" hidden="1" customHeight="1">
      <c r="A1694" s="448"/>
    </row>
    <row r="1695" spans="1:1" s="449" customFormat="1" ht="12" hidden="1" customHeight="1">
      <c r="A1695" s="448"/>
    </row>
    <row r="1696" spans="1:1" s="449" customFormat="1" ht="12" hidden="1" customHeight="1">
      <c r="A1696" s="448"/>
    </row>
    <row r="1697" spans="1:1" s="449" customFormat="1" ht="12" hidden="1" customHeight="1">
      <c r="A1697" s="448"/>
    </row>
    <row r="1698" spans="1:1" s="449" customFormat="1" ht="12" hidden="1" customHeight="1">
      <c r="A1698" s="448"/>
    </row>
    <row r="1699" spans="1:1" s="449" customFormat="1" ht="12" hidden="1" customHeight="1">
      <c r="A1699" s="448"/>
    </row>
    <row r="1700" spans="1:1" s="449" customFormat="1" ht="12" hidden="1" customHeight="1">
      <c r="A1700" s="448"/>
    </row>
    <row r="1701" spans="1:1" s="449" customFormat="1" ht="12" hidden="1" customHeight="1">
      <c r="A1701" s="448"/>
    </row>
    <row r="1702" spans="1:1" s="449" customFormat="1" ht="12" hidden="1" customHeight="1">
      <c r="A1702" s="448"/>
    </row>
    <row r="1703" spans="1:1" s="449" customFormat="1" ht="12" hidden="1" customHeight="1">
      <c r="A1703" s="448"/>
    </row>
    <row r="1704" spans="1:1" s="449" customFormat="1" ht="12" hidden="1" customHeight="1">
      <c r="A1704" s="448"/>
    </row>
    <row r="1705" spans="1:1" s="449" customFormat="1" ht="12" hidden="1" customHeight="1">
      <c r="A1705" s="448"/>
    </row>
    <row r="1706" spans="1:1" s="449" customFormat="1" ht="12" hidden="1" customHeight="1">
      <c r="A1706" s="448"/>
    </row>
    <row r="1707" spans="1:1" s="449" customFormat="1" ht="12" hidden="1" customHeight="1">
      <c r="A1707" s="448"/>
    </row>
    <row r="1708" spans="1:1" s="449" customFormat="1" ht="12" hidden="1" customHeight="1">
      <c r="A1708" s="448"/>
    </row>
    <row r="1709" spans="1:1" s="449" customFormat="1" ht="12" hidden="1" customHeight="1">
      <c r="A1709" s="448"/>
    </row>
    <row r="1710" spans="1:1" s="449" customFormat="1" ht="12" hidden="1" customHeight="1">
      <c r="A1710" s="448"/>
    </row>
    <row r="1711" spans="1:1" s="449" customFormat="1" ht="12" hidden="1" customHeight="1">
      <c r="A1711" s="448"/>
    </row>
    <row r="1712" spans="1:1" s="449" customFormat="1" ht="12" hidden="1" customHeight="1">
      <c r="A1712" s="448"/>
    </row>
    <row r="1713" spans="1:1" s="449" customFormat="1" ht="12" hidden="1" customHeight="1">
      <c r="A1713" s="448"/>
    </row>
    <row r="1714" spans="1:1" s="449" customFormat="1" ht="12" hidden="1" customHeight="1">
      <c r="A1714" s="448"/>
    </row>
    <row r="1715" spans="1:1" s="449" customFormat="1" ht="12" hidden="1" customHeight="1">
      <c r="A1715" s="448"/>
    </row>
    <row r="1716" spans="1:1" s="449" customFormat="1" ht="12" hidden="1" customHeight="1">
      <c r="A1716" s="448"/>
    </row>
    <row r="1717" spans="1:1" s="449" customFormat="1" ht="12" hidden="1" customHeight="1">
      <c r="A1717" s="448"/>
    </row>
    <row r="1718" spans="1:1" s="449" customFormat="1" ht="12" hidden="1" customHeight="1">
      <c r="A1718" s="448"/>
    </row>
    <row r="1719" spans="1:1" s="449" customFormat="1" ht="12" hidden="1" customHeight="1">
      <c r="A1719" s="448"/>
    </row>
    <row r="1720" spans="1:1" s="449" customFormat="1" ht="12" hidden="1" customHeight="1">
      <c r="A1720" s="448"/>
    </row>
    <row r="1721" spans="1:1" s="449" customFormat="1" ht="12" hidden="1" customHeight="1">
      <c r="A1721" s="448"/>
    </row>
    <row r="1722" spans="1:1" s="449" customFormat="1" ht="12" hidden="1" customHeight="1">
      <c r="A1722" s="448"/>
    </row>
    <row r="1723" spans="1:1" s="449" customFormat="1" ht="12" hidden="1" customHeight="1">
      <c r="A1723" s="448"/>
    </row>
    <row r="1724" spans="1:1" s="449" customFormat="1" ht="12" hidden="1" customHeight="1">
      <c r="A1724" s="448"/>
    </row>
    <row r="1725" spans="1:1" s="449" customFormat="1" ht="12" hidden="1" customHeight="1">
      <c r="A1725" s="448"/>
    </row>
    <row r="1726" spans="1:1" s="449" customFormat="1" ht="12" hidden="1" customHeight="1">
      <c r="A1726" s="448"/>
    </row>
    <row r="1727" spans="1:1" s="449" customFormat="1" ht="12" hidden="1" customHeight="1">
      <c r="A1727" s="448"/>
    </row>
    <row r="1728" spans="1:1" s="449" customFormat="1" ht="12" hidden="1" customHeight="1">
      <c r="A1728" s="448"/>
    </row>
    <row r="1729" spans="1:1" s="449" customFormat="1" ht="12" hidden="1" customHeight="1">
      <c r="A1729" s="448"/>
    </row>
    <row r="1730" spans="1:1" s="449" customFormat="1" ht="12" hidden="1" customHeight="1">
      <c r="A1730" s="448"/>
    </row>
    <row r="1731" spans="1:1" s="449" customFormat="1" ht="12" hidden="1" customHeight="1">
      <c r="A1731" s="448"/>
    </row>
    <row r="1732" spans="1:1" s="449" customFormat="1" ht="12" hidden="1" customHeight="1">
      <c r="A1732" s="448"/>
    </row>
    <row r="1733" spans="1:1" s="449" customFormat="1" ht="12" hidden="1" customHeight="1">
      <c r="A1733" s="448"/>
    </row>
    <row r="1734" spans="1:1" s="449" customFormat="1" ht="12" hidden="1" customHeight="1">
      <c r="A1734" s="448"/>
    </row>
    <row r="1735" spans="1:1" s="449" customFormat="1" ht="12" hidden="1" customHeight="1">
      <c r="A1735" s="448"/>
    </row>
    <row r="1736" spans="1:1" s="449" customFormat="1" ht="12" hidden="1" customHeight="1">
      <c r="A1736" s="448"/>
    </row>
    <row r="1737" spans="1:1" s="449" customFormat="1" ht="12" hidden="1" customHeight="1">
      <c r="A1737" s="448"/>
    </row>
    <row r="1738" spans="1:1" s="449" customFormat="1" ht="12" hidden="1" customHeight="1">
      <c r="A1738" s="448"/>
    </row>
    <row r="1739" spans="1:1" s="449" customFormat="1" ht="12" hidden="1" customHeight="1">
      <c r="A1739" s="448"/>
    </row>
    <row r="1740" spans="1:1" s="449" customFormat="1" ht="12" hidden="1" customHeight="1">
      <c r="A1740" s="448"/>
    </row>
    <row r="1741" spans="1:1" s="449" customFormat="1" ht="12" hidden="1" customHeight="1">
      <c r="A1741" s="448"/>
    </row>
    <row r="1742" spans="1:1" s="449" customFormat="1" ht="12" hidden="1" customHeight="1">
      <c r="A1742" s="448"/>
    </row>
    <row r="1743" spans="1:1" s="449" customFormat="1" ht="12" hidden="1" customHeight="1">
      <c r="A1743" s="448"/>
    </row>
    <row r="1744" spans="1:1" s="449" customFormat="1" ht="12" hidden="1" customHeight="1">
      <c r="A1744" s="448"/>
    </row>
    <row r="1745" spans="1:1" s="449" customFormat="1" ht="12" hidden="1" customHeight="1">
      <c r="A1745" s="448"/>
    </row>
    <row r="1746" spans="1:1" s="449" customFormat="1" ht="12" hidden="1" customHeight="1">
      <c r="A1746" s="448"/>
    </row>
    <row r="1747" spans="1:1" s="449" customFormat="1" ht="12" hidden="1" customHeight="1">
      <c r="A1747" s="448"/>
    </row>
    <row r="1748" spans="1:1" s="449" customFormat="1" ht="12" hidden="1" customHeight="1">
      <c r="A1748" s="448"/>
    </row>
    <row r="1749" spans="1:1" s="449" customFormat="1" ht="12" hidden="1" customHeight="1">
      <c r="A1749" s="448"/>
    </row>
    <row r="1750" spans="1:1" s="449" customFormat="1" ht="12" hidden="1" customHeight="1">
      <c r="A1750" s="448"/>
    </row>
    <row r="1751" spans="1:1" s="449" customFormat="1" ht="12" hidden="1" customHeight="1">
      <c r="A1751" s="448"/>
    </row>
    <row r="1752" spans="1:1" s="449" customFormat="1" ht="12" hidden="1" customHeight="1">
      <c r="A1752" s="448"/>
    </row>
    <row r="1753" spans="1:1" s="449" customFormat="1" ht="12" hidden="1" customHeight="1">
      <c r="A1753" s="448"/>
    </row>
    <row r="1754" spans="1:1" s="449" customFormat="1" ht="12" hidden="1" customHeight="1">
      <c r="A1754" s="448"/>
    </row>
    <row r="1755" spans="1:1" s="449" customFormat="1" ht="12" hidden="1" customHeight="1">
      <c r="A1755" s="448"/>
    </row>
    <row r="1756" spans="1:1" s="449" customFormat="1" ht="12" hidden="1" customHeight="1">
      <c r="A1756" s="448"/>
    </row>
    <row r="1757" spans="1:1" s="449" customFormat="1" ht="12" hidden="1" customHeight="1">
      <c r="A1757" s="448"/>
    </row>
    <row r="1758" spans="1:1" s="449" customFormat="1" ht="12" hidden="1" customHeight="1">
      <c r="A1758" s="448"/>
    </row>
    <row r="1759" spans="1:1" s="449" customFormat="1" ht="12" hidden="1" customHeight="1">
      <c r="A1759" s="448"/>
    </row>
    <row r="1760" spans="1:1" s="449" customFormat="1" ht="12" hidden="1" customHeight="1">
      <c r="A1760" s="448"/>
    </row>
    <row r="1761" spans="1:1" s="449" customFormat="1" ht="12" hidden="1" customHeight="1">
      <c r="A1761" s="448"/>
    </row>
    <row r="1762" spans="1:1" s="449" customFormat="1" ht="12" hidden="1" customHeight="1">
      <c r="A1762" s="448"/>
    </row>
    <row r="1763" spans="1:1" s="449" customFormat="1" ht="12" hidden="1" customHeight="1">
      <c r="A1763" s="448"/>
    </row>
    <row r="1764" spans="1:1" s="449" customFormat="1" ht="12" hidden="1" customHeight="1">
      <c r="A1764" s="448"/>
    </row>
    <row r="1765" spans="1:1" s="449" customFormat="1" ht="12" hidden="1" customHeight="1">
      <c r="A1765" s="448"/>
    </row>
    <row r="1766" spans="1:1" s="449" customFormat="1" ht="12" hidden="1" customHeight="1">
      <c r="A1766" s="448"/>
    </row>
    <row r="1767" spans="1:1" s="449" customFormat="1" ht="12" hidden="1" customHeight="1">
      <c r="A1767" s="448"/>
    </row>
    <row r="1768" spans="1:1" s="449" customFormat="1" ht="12" hidden="1" customHeight="1">
      <c r="A1768" s="448"/>
    </row>
    <row r="1769" spans="1:1" s="449" customFormat="1" ht="12" hidden="1" customHeight="1">
      <c r="A1769" s="448"/>
    </row>
    <row r="1770" spans="1:1" s="449" customFormat="1" ht="12" hidden="1" customHeight="1">
      <c r="A1770" s="448"/>
    </row>
    <row r="1771" spans="1:1" s="449" customFormat="1" ht="12" hidden="1" customHeight="1">
      <c r="A1771" s="448"/>
    </row>
    <row r="1772" spans="1:1" s="449" customFormat="1" ht="12" hidden="1" customHeight="1">
      <c r="A1772" s="448"/>
    </row>
    <row r="1773" spans="1:1" s="449" customFormat="1" ht="12" hidden="1" customHeight="1">
      <c r="A1773" s="448"/>
    </row>
    <row r="1774" spans="1:1" s="449" customFormat="1" ht="12" hidden="1" customHeight="1">
      <c r="A1774" s="448"/>
    </row>
    <row r="1775" spans="1:1" s="449" customFormat="1" ht="12" hidden="1" customHeight="1">
      <c r="A1775" s="448"/>
    </row>
    <row r="1776" spans="1:1" s="449" customFormat="1" ht="12" hidden="1" customHeight="1">
      <c r="A1776" s="448"/>
    </row>
    <row r="1777" spans="1:1" s="449" customFormat="1" ht="12" hidden="1" customHeight="1">
      <c r="A1777" s="448"/>
    </row>
    <row r="1778" spans="1:1" s="449" customFormat="1" ht="12" hidden="1" customHeight="1">
      <c r="A1778" s="448"/>
    </row>
    <row r="1779" spans="1:1" s="449" customFormat="1" ht="12" hidden="1" customHeight="1">
      <c r="A1779" s="448"/>
    </row>
    <row r="1780" spans="1:1" s="449" customFormat="1" ht="12" hidden="1" customHeight="1">
      <c r="A1780" s="448"/>
    </row>
    <row r="1781" spans="1:1" s="449" customFormat="1" ht="12" hidden="1" customHeight="1">
      <c r="A1781" s="448"/>
    </row>
    <row r="1782" spans="1:1" s="449" customFormat="1" ht="12" hidden="1" customHeight="1">
      <c r="A1782" s="448"/>
    </row>
    <row r="1783" spans="1:1" s="449" customFormat="1" ht="12" hidden="1" customHeight="1">
      <c r="A1783" s="448"/>
    </row>
    <row r="1784" spans="1:1" s="449" customFormat="1" ht="12" hidden="1" customHeight="1">
      <c r="A1784" s="448"/>
    </row>
    <row r="1785" spans="1:1" s="449" customFormat="1" ht="12" hidden="1" customHeight="1">
      <c r="A1785" s="448"/>
    </row>
    <row r="1786" spans="1:1" s="449" customFormat="1" ht="12" hidden="1" customHeight="1">
      <c r="A1786" s="448"/>
    </row>
    <row r="1787" spans="1:1" s="449" customFormat="1" ht="12" hidden="1" customHeight="1">
      <c r="A1787" s="448"/>
    </row>
    <row r="1788" spans="1:1" s="449" customFormat="1" ht="12" hidden="1" customHeight="1">
      <c r="A1788" s="448"/>
    </row>
    <row r="1789" spans="1:1" s="449" customFormat="1" ht="12" hidden="1" customHeight="1">
      <c r="A1789" s="448"/>
    </row>
    <row r="1790" spans="1:1" s="449" customFormat="1" ht="12" hidden="1" customHeight="1">
      <c r="A1790" s="448"/>
    </row>
    <row r="1791" spans="1:1" s="449" customFormat="1" ht="12" hidden="1" customHeight="1">
      <c r="A1791" s="448"/>
    </row>
    <row r="1792" spans="1:1" s="449" customFormat="1" ht="12" hidden="1" customHeight="1">
      <c r="A1792" s="448"/>
    </row>
    <row r="1793" spans="1:1" s="449" customFormat="1" ht="12" hidden="1" customHeight="1">
      <c r="A1793" s="448"/>
    </row>
    <row r="1794" spans="1:1" s="449" customFormat="1" ht="12" hidden="1" customHeight="1">
      <c r="A1794" s="448"/>
    </row>
    <row r="1795" spans="1:1" s="449" customFormat="1" ht="12" hidden="1" customHeight="1">
      <c r="A1795" s="448"/>
    </row>
    <row r="1796" spans="1:1" s="449" customFormat="1" ht="12" hidden="1" customHeight="1">
      <c r="A1796" s="448"/>
    </row>
    <row r="1797" spans="1:1" s="449" customFormat="1" ht="12" hidden="1" customHeight="1">
      <c r="A1797" s="448"/>
    </row>
    <row r="1798" spans="1:1" s="449" customFormat="1" ht="12" hidden="1" customHeight="1">
      <c r="A1798" s="448"/>
    </row>
    <row r="1799" spans="1:1" s="449" customFormat="1" ht="12" hidden="1" customHeight="1">
      <c r="A1799" s="448"/>
    </row>
    <row r="1800" spans="1:1" s="449" customFormat="1" ht="12" hidden="1" customHeight="1">
      <c r="A1800" s="448"/>
    </row>
    <row r="1801" spans="1:1" s="449" customFormat="1" ht="12" hidden="1" customHeight="1">
      <c r="A1801" s="448"/>
    </row>
    <row r="1802" spans="1:1" s="449" customFormat="1" ht="12" hidden="1" customHeight="1">
      <c r="A1802" s="448"/>
    </row>
    <row r="1803" spans="1:1" s="449" customFormat="1" ht="12" hidden="1" customHeight="1">
      <c r="A1803" s="448"/>
    </row>
    <row r="1804" spans="1:1" s="449" customFormat="1" ht="12" hidden="1" customHeight="1">
      <c r="A1804" s="448"/>
    </row>
    <row r="1805" spans="1:1" s="449" customFormat="1" ht="12" hidden="1" customHeight="1">
      <c r="A1805" s="448"/>
    </row>
    <row r="1806" spans="1:1" s="449" customFormat="1" ht="12" hidden="1" customHeight="1">
      <c r="A1806" s="448"/>
    </row>
    <row r="1807" spans="1:1" s="449" customFormat="1" ht="12" hidden="1" customHeight="1">
      <c r="A1807" s="448"/>
    </row>
    <row r="1808" spans="1:1" s="449" customFormat="1" ht="12" hidden="1" customHeight="1">
      <c r="A1808" s="448"/>
    </row>
    <row r="1809" spans="1:1" s="449" customFormat="1" ht="12" hidden="1" customHeight="1">
      <c r="A1809" s="448"/>
    </row>
    <row r="1810" spans="1:1" s="449" customFormat="1" ht="12" hidden="1" customHeight="1">
      <c r="A1810" s="448"/>
    </row>
    <row r="1811" spans="1:1" s="449" customFormat="1" ht="12" hidden="1" customHeight="1">
      <c r="A1811" s="448"/>
    </row>
    <row r="1812" spans="1:1" s="449" customFormat="1" ht="12" hidden="1" customHeight="1">
      <c r="A1812" s="448"/>
    </row>
    <row r="1813" spans="1:1" s="449" customFormat="1" ht="12" hidden="1" customHeight="1">
      <c r="A1813" s="448"/>
    </row>
    <row r="1814" spans="1:1" s="449" customFormat="1" ht="12" hidden="1" customHeight="1">
      <c r="A1814" s="448"/>
    </row>
    <row r="1815" spans="1:1" s="449" customFormat="1" ht="12" hidden="1" customHeight="1">
      <c r="A1815" s="448"/>
    </row>
    <row r="1816" spans="1:1" s="449" customFormat="1" ht="12" hidden="1" customHeight="1">
      <c r="A1816" s="448"/>
    </row>
    <row r="1817" spans="1:1" s="449" customFormat="1" ht="12" hidden="1" customHeight="1">
      <c r="A1817" s="448"/>
    </row>
    <row r="1818" spans="1:1" s="449" customFormat="1" ht="12" hidden="1" customHeight="1">
      <c r="A1818" s="448"/>
    </row>
    <row r="1819" spans="1:1" s="449" customFormat="1" ht="12" hidden="1" customHeight="1">
      <c r="A1819" s="448"/>
    </row>
    <row r="1820" spans="1:1" s="449" customFormat="1" ht="12" hidden="1" customHeight="1">
      <c r="A1820" s="448"/>
    </row>
    <row r="1821" spans="1:1" s="449" customFormat="1" ht="12" hidden="1" customHeight="1">
      <c r="A1821" s="448"/>
    </row>
    <row r="1822" spans="1:1" s="449" customFormat="1" ht="12" hidden="1" customHeight="1">
      <c r="A1822" s="448"/>
    </row>
    <row r="1823" spans="1:1" s="449" customFormat="1" ht="12" hidden="1" customHeight="1">
      <c r="A1823" s="448"/>
    </row>
    <row r="1824" spans="1:1" s="449" customFormat="1" ht="12" hidden="1" customHeight="1">
      <c r="A1824" s="448"/>
    </row>
    <row r="1825" spans="1:1" s="449" customFormat="1" ht="12" hidden="1" customHeight="1">
      <c r="A1825" s="448"/>
    </row>
    <row r="1826" spans="1:1" s="449" customFormat="1" ht="12" hidden="1" customHeight="1">
      <c r="A1826" s="448"/>
    </row>
    <row r="1827" spans="1:1" s="449" customFormat="1" ht="12" hidden="1" customHeight="1">
      <c r="A1827" s="448"/>
    </row>
    <row r="1828" spans="1:1" s="449" customFormat="1" ht="12" hidden="1" customHeight="1">
      <c r="A1828" s="448"/>
    </row>
    <row r="1829" spans="1:1" s="449" customFormat="1" ht="12" hidden="1" customHeight="1">
      <c r="A1829" s="448"/>
    </row>
    <row r="1830" spans="1:1" s="449" customFormat="1" ht="12" hidden="1" customHeight="1">
      <c r="A1830" s="448"/>
    </row>
    <row r="1831" spans="1:1" s="449" customFormat="1" ht="12" hidden="1" customHeight="1">
      <c r="A1831" s="448"/>
    </row>
    <row r="1832" spans="1:1" s="449" customFormat="1" ht="12" hidden="1" customHeight="1">
      <c r="A1832" s="448"/>
    </row>
    <row r="1833" spans="1:1" s="449" customFormat="1" ht="12" hidden="1" customHeight="1">
      <c r="A1833" s="448"/>
    </row>
    <row r="1834" spans="1:1" s="449" customFormat="1" ht="12" hidden="1" customHeight="1">
      <c r="A1834" s="448"/>
    </row>
    <row r="1835" spans="1:1" s="449" customFormat="1" ht="12" hidden="1" customHeight="1">
      <c r="A1835" s="448"/>
    </row>
    <row r="1836" spans="1:1" s="449" customFormat="1" ht="12" hidden="1" customHeight="1">
      <c r="A1836" s="448"/>
    </row>
    <row r="1837" spans="1:1" s="449" customFormat="1" ht="12" hidden="1" customHeight="1">
      <c r="A1837" s="448"/>
    </row>
    <row r="1838" spans="1:1" s="449" customFormat="1" ht="12" hidden="1" customHeight="1">
      <c r="A1838" s="448"/>
    </row>
    <row r="1839" spans="1:1" s="449" customFormat="1" ht="12" hidden="1" customHeight="1">
      <c r="A1839" s="448"/>
    </row>
    <row r="1840" spans="1:1" s="449" customFormat="1" ht="12" hidden="1" customHeight="1">
      <c r="A1840" s="448"/>
    </row>
    <row r="1841" spans="1:1" s="449" customFormat="1" ht="12" hidden="1" customHeight="1">
      <c r="A1841" s="448"/>
    </row>
    <row r="1842" spans="1:1" s="449" customFormat="1" ht="12" hidden="1" customHeight="1">
      <c r="A1842" s="448"/>
    </row>
    <row r="1843" spans="1:1" s="449" customFormat="1" ht="12" hidden="1" customHeight="1">
      <c r="A1843" s="448"/>
    </row>
    <row r="1844" spans="1:1" s="449" customFormat="1" ht="12" hidden="1" customHeight="1">
      <c r="A1844" s="448"/>
    </row>
    <row r="1845" spans="1:1" s="449" customFormat="1" ht="12" hidden="1" customHeight="1">
      <c r="A1845" s="448"/>
    </row>
    <row r="1846" spans="1:1" s="449" customFormat="1" ht="12" hidden="1" customHeight="1">
      <c r="A1846" s="448"/>
    </row>
    <row r="1847" spans="1:1" s="449" customFormat="1" ht="12" hidden="1" customHeight="1">
      <c r="A1847" s="448"/>
    </row>
    <row r="1848" spans="1:1" s="449" customFormat="1" ht="12" hidden="1" customHeight="1">
      <c r="A1848" s="448"/>
    </row>
    <row r="1849" spans="1:1" s="449" customFormat="1" ht="12" hidden="1" customHeight="1">
      <c r="A1849" s="448"/>
    </row>
    <row r="1850" spans="1:1" s="449" customFormat="1" ht="12" hidden="1" customHeight="1">
      <c r="A1850" s="448"/>
    </row>
    <row r="1851" spans="1:1" s="449" customFormat="1" ht="12" hidden="1" customHeight="1">
      <c r="A1851" s="448"/>
    </row>
    <row r="1852" spans="1:1" s="449" customFormat="1" ht="12" hidden="1" customHeight="1">
      <c r="A1852" s="448"/>
    </row>
    <row r="1853" spans="1:1" s="449" customFormat="1" ht="12" hidden="1" customHeight="1">
      <c r="A1853" s="448"/>
    </row>
    <row r="1854" spans="1:1" s="449" customFormat="1" ht="12" hidden="1" customHeight="1">
      <c r="A1854" s="448"/>
    </row>
    <row r="1855" spans="1:1" s="449" customFormat="1" ht="12" hidden="1" customHeight="1">
      <c r="A1855" s="448"/>
    </row>
    <row r="1856" spans="1:1" s="449" customFormat="1" ht="12" hidden="1" customHeight="1">
      <c r="A1856" s="448"/>
    </row>
    <row r="1857" spans="1:1" s="449" customFormat="1" ht="12" hidden="1" customHeight="1">
      <c r="A1857" s="448"/>
    </row>
    <row r="1858" spans="1:1" s="449" customFormat="1" ht="12" hidden="1" customHeight="1">
      <c r="A1858" s="448"/>
    </row>
    <row r="1859" spans="1:1" s="449" customFormat="1" ht="12" hidden="1" customHeight="1">
      <c r="A1859" s="448"/>
    </row>
    <row r="1860" spans="1:1" s="449" customFormat="1" ht="12" hidden="1" customHeight="1">
      <c r="A1860" s="448"/>
    </row>
    <row r="1861" spans="1:1" s="449" customFormat="1" ht="12" hidden="1" customHeight="1">
      <c r="A1861" s="448"/>
    </row>
    <row r="1862" spans="1:1" s="449" customFormat="1" ht="12" hidden="1" customHeight="1">
      <c r="A1862" s="448"/>
    </row>
    <row r="1863" spans="1:1" s="449" customFormat="1" ht="12" hidden="1" customHeight="1">
      <c r="A1863" s="448"/>
    </row>
    <row r="1864" spans="1:1" s="449" customFormat="1" ht="12" hidden="1" customHeight="1">
      <c r="A1864" s="448"/>
    </row>
    <row r="1865" spans="1:1" s="449" customFormat="1" ht="12" hidden="1" customHeight="1">
      <c r="A1865" s="448"/>
    </row>
    <row r="1866" spans="1:1" s="449" customFormat="1" ht="12" hidden="1" customHeight="1">
      <c r="A1866" s="448"/>
    </row>
    <row r="1867" spans="1:1" s="449" customFormat="1" ht="12" hidden="1" customHeight="1">
      <c r="A1867" s="448"/>
    </row>
    <row r="1868" spans="1:1" s="449" customFormat="1" ht="12" hidden="1" customHeight="1">
      <c r="A1868" s="448"/>
    </row>
    <row r="1869" spans="1:1" s="449" customFormat="1" ht="12" hidden="1" customHeight="1">
      <c r="A1869" s="448"/>
    </row>
    <row r="1870" spans="1:1" s="449" customFormat="1" ht="12" hidden="1" customHeight="1">
      <c r="A1870" s="448"/>
    </row>
    <row r="1871" spans="1:1" s="449" customFormat="1" ht="12" hidden="1" customHeight="1">
      <c r="A1871" s="448"/>
    </row>
    <row r="1872" spans="1:1" s="449" customFormat="1" ht="12" hidden="1" customHeight="1">
      <c r="A1872" s="448"/>
    </row>
    <row r="1873" spans="1:1" s="449" customFormat="1" ht="12" hidden="1" customHeight="1">
      <c r="A1873" s="448"/>
    </row>
    <row r="1874" spans="1:1" s="449" customFormat="1" ht="12" hidden="1" customHeight="1">
      <c r="A1874" s="448"/>
    </row>
    <row r="1875" spans="1:1" s="449" customFormat="1" ht="12" hidden="1" customHeight="1">
      <c r="A1875" s="448"/>
    </row>
    <row r="1876" spans="1:1" s="449" customFormat="1" ht="12" hidden="1" customHeight="1">
      <c r="A1876" s="448"/>
    </row>
    <row r="1877" spans="1:1" s="449" customFormat="1" ht="12" hidden="1" customHeight="1">
      <c r="A1877" s="448"/>
    </row>
    <row r="1878" spans="1:1" s="449" customFormat="1" ht="12" hidden="1" customHeight="1">
      <c r="A1878" s="448"/>
    </row>
    <row r="1879" spans="1:1" s="449" customFormat="1" ht="12" hidden="1" customHeight="1">
      <c r="A1879" s="448"/>
    </row>
    <row r="1880" spans="1:1" s="449" customFormat="1" ht="12" hidden="1" customHeight="1">
      <c r="A1880" s="448"/>
    </row>
    <row r="1881" spans="1:1" s="449" customFormat="1" ht="12" hidden="1" customHeight="1">
      <c r="A1881" s="448"/>
    </row>
    <row r="1882" spans="1:1" s="449" customFormat="1" ht="12" hidden="1" customHeight="1">
      <c r="A1882" s="448"/>
    </row>
    <row r="1883" spans="1:1" s="449" customFormat="1" ht="12" hidden="1" customHeight="1">
      <c r="A1883" s="448"/>
    </row>
    <row r="1884" spans="1:1" s="449" customFormat="1" ht="12" hidden="1" customHeight="1">
      <c r="A1884" s="448"/>
    </row>
    <row r="1885" spans="1:1" s="449" customFormat="1" ht="12" hidden="1" customHeight="1">
      <c r="A1885" s="448"/>
    </row>
    <row r="1886" spans="1:1" s="449" customFormat="1" ht="12" hidden="1" customHeight="1">
      <c r="A1886" s="448"/>
    </row>
    <row r="1887" spans="1:1" s="449" customFormat="1" ht="12" hidden="1" customHeight="1">
      <c r="A1887" s="448"/>
    </row>
    <row r="1888" spans="1:1" s="449" customFormat="1" ht="12" hidden="1" customHeight="1">
      <c r="A1888" s="448"/>
    </row>
    <row r="1889" spans="1:1" s="449" customFormat="1" ht="12" hidden="1" customHeight="1">
      <c r="A1889" s="448"/>
    </row>
    <row r="1890" spans="1:1" s="449" customFormat="1" ht="12" hidden="1" customHeight="1">
      <c r="A1890" s="448"/>
    </row>
    <row r="1891" spans="1:1" s="449" customFormat="1" ht="12" hidden="1" customHeight="1">
      <c r="A1891" s="448"/>
    </row>
    <row r="1892" spans="1:1" s="449" customFormat="1" ht="12" hidden="1" customHeight="1">
      <c r="A1892" s="448"/>
    </row>
    <row r="1893" spans="1:1" s="449" customFormat="1" ht="12" hidden="1" customHeight="1">
      <c r="A1893" s="448"/>
    </row>
    <row r="1894" spans="1:1" s="449" customFormat="1" ht="12" hidden="1" customHeight="1">
      <c r="A1894" s="448"/>
    </row>
    <row r="1895" spans="1:1" s="449" customFormat="1" ht="12" hidden="1" customHeight="1">
      <c r="A1895" s="448"/>
    </row>
    <row r="1896" spans="1:1" s="449" customFormat="1" ht="12" hidden="1" customHeight="1">
      <c r="A1896" s="448"/>
    </row>
    <row r="1897" spans="1:1" s="449" customFormat="1" ht="12" hidden="1" customHeight="1">
      <c r="A1897" s="448"/>
    </row>
    <row r="1898" spans="1:1" s="449" customFormat="1" ht="12" hidden="1" customHeight="1">
      <c r="A1898" s="448"/>
    </row>
    <row r="1899" spans="1:1" s="449" customFormat="1" ht="12" hidden="1" customHeight="1">
      <c r="A1899" s="448"/>
    </row>
    <row r="1900" spans="1:1" s="449" customFormat="1" ht="12" hidden="1" customHeight="1">
      <c r="A1900" s="448"/>
    </row>
    <row r="1901" spans="1:1" s="449" customFormat="1" ht="12" hidden="1" customHeight="1">
      <c r="A1901" s="448"/>
    </row>
    <row r="1902" spans="1:1" s="449" customFormat="1" ht="12" hidden="1" customHeight="1">
      <c r="A1902" s="448"/>
    </row>
    <row r="1903" spans="1:1" s="449" customFormat="1" ht="12" hidden="1" customHeight="1">
      <c r="A1903" s="448"/>
    </row>
    <row r="1904" spans="1:1" s="449" customFormat="1" ht="12" hidden="1" customHeight="1">
      <c r="A1904" s="448"/>
    </row>
    <row r="1905" spans="1:1" s="449" customFormat="1" ht="12" hidden="1" customHeight="1">
      <c r="A1905" s="448"/>
    </row>
    <row r="1906" spans="1:1" s="449" customFormat="1" ht="12" hidden="1" customHeight="1">
      <c r="A1906" s="448"/>
    </row>
    <row r="1907" spans="1:1" s="449" customFormat="1" ht="12" hidden="1" customHeight="1">
      <c r="A1907" s="448"/>
    </row>
    <row r="1908" spans="1:1" s="449" customFormat="1" ht="12" hidden="1" customHeight="1">
      <c r="A1908" s="448"/>
    </row>
    <row r="1909" spans="1:1" s="449" customFormat="1" ht="12" hidden="1" customHeight="1">
      <c r="A1909" s="448"/>
    </row>
    <row r="1910" spans="1:1" s="449" customFormat="1" ht="12" hidden="1" customHeight="1">
      <c r="A1910" s="448"/>
    </row>
    <row r="1911" spans="1:1" s="449" customFormat="1" ht="12" hidden="1" customHeight="1">
      <c r="A1911" s="448"/>
    </row>
    <row r="1912" spans="1:1" s="449" customFormat="1" ht="12" hidden="1" customHeight="1">
      <c r="A1912" s="448"/>
    </row>
    <row r="1913" spans="1:1" s="449" customFormat="1" ht="12" hidden="1" customHeight="1">
      <c r="A1913" s="448"/>
    </row>
    <row r="1914" spans="1:1" s="449" customFormat="1" ht="12" hidden="1" customHeight="1">
      <c r="A1914" s="448"/>
    </row>
    <row r="1915" spans="1:1" s="449" customFormat="1" ht="12" hidden="1" customHeight="1">
      <c r="A1915" s="448"/>
    </row>
    <row r="1916" spans="1:1" s="449" customFormat="1" ht="12" hidden="1" customHeight="1">
      <c r="A1916" s="448"/>
    </row>
    <row r="1917" spans="1:1" s="449" customFormat="1" ht="12" hidden="1" customHeight="1">
      <c r="A1917" s="448"/>
    </row>
    <row r="1918" spans="1:1" s="449" customFormat="1" ht="12" hidden="1" customHeight="1">
      <c r="A1918" s="448"/>
    </row>
    <row r="1919" spans="1:1" s="449" customFormat="1" ht="12" hidden="1" customHeight="1">
      <c r="A1919" s="448"/>
    </row>
    <row r="1920" spans="1:1" s="449" customFormat="1" ht="12" hidden="1" customHeight="1">
      <c r="A1920" s="448"/>
    </row>
    <row r="1921" spans="1:1" s="449" customFormat="1" ht="12" hidden="1" customHeight="1">
      <c r="A1921" s="448"/>
    </row>
    <row r="1922" spans="1:1" s="449" customFormat="1" ht="12" hidden="1" customHeight="1">
      <c r="A1922" s="448"/>
    </row>
    <row r="1923" spans="1:1" s="449" customFormat="1" ht="12" hidden="1" customHeight="1">
      <c r="A1923" s="448"/>
    </row>
    <row r="1924" spans="1:1" s="449" customFormat="1" ht="12" hidden="1" customHeight="1">
      <c r="A1924" s="448"/>
    </row>
    <row r="1925" spans="1:1" s="449" customFormat="1" ht="12" hidden="1" customHeight="1">
      <c r="A1925" s="448"/>
    </row>
    <row r="1926" spans="1:1" s="449" customFormat="1" ht="12" hidden="1" customHeight="1">
      <c r="A1926" s="448"/>
    </row>
    <row r="1927" spans="1:1" s="449" customFormat="1" ht="12" hidden="1" customHeight="1">
      <c r="A1927" s="448"/>
    </row>
    <row r="1928" spans="1:1" s="449" customFormat="1" ht="12" hidden="1" customHeight="1">
      <c r="A1928" s="448"/>
    </row>
    <row r="1929" spans="1:1" s="449" customFormat="1" ht="12" hidden="1" customHeight="1">
      <c r="A1929" s="448"/>
    </row>
    <row r="1930" spans="1:1" s="449" customFormat="1" ht="12" hidden="1" customHeight="1">
      <c r="A1930" s="448"/>
    </row>
    <row r="1931" spans="1:1" s="449" customFormat="1" ht="12" hidden="1" customHeight="1">
      <c r="A1931" s="448"/>
    </row>
    <row r="1932" spans="1:1" s="449" customFormat="1" ht="12" hidden="1" customHeight="1">
      <c r="A1932" s="448"/>
    </row>
    <row r="1933" spans="1:1" s="449" customFormat="1" ht="12" hidden="1" customHeight="1">
      <c r="A1933" s="448"/>
    </row>
    <row r="1934" spans="1:1" s="449" customFormat="1" ht="12" hidden="1" customHeight="1">
      <c r="A1934" s="448"/>
    </row>
    <row r="1935" spans="1:1" s="449" customFormat="1" ht="12" hidden="1" customHeight="1">
      <c r="A1935" s="448"/>
    </row>
    <row r="1936" spans="1:1" s="449" customFormat="1" ht="12" hidden="1" customHeight="1">
      <c r="A1936" s="448"/>
    </row>
    <row r="1937" spans="1:1" s="449" customFormat="1" ht="12" hidden="1" customHeight="1">
      <c r="A1937" s="448"/>
    </row>
    <row r="1938" spans="1:1" s="449" customFormat="1" ht="12" hidden="1" customHeight="1">
      <c r="A1938" s="448"/>
    </row>
    <row r="1939" spans="1:1" s="449" customFormat="1" ht="12" hidden="1" customHeight="1">
      <c r="A1939" s="448"/>
    </row>
    <row r="1940" spans="1:1" s="449" customFormat="1" ht="12" hidden="1" customHeight="1">
      <c r="A1940" s="448"/>
    </row>
    <row r="1941" spans="1:1" s="449" customFormat="1" ht="12" hidden="1" customHeight="1">
      <c r="A1941" s="448"/>
    </row>
    <row r="1942" spans="1:1" s="449" customFormat="1" ht="12" hidden="1" customHeight="1">
      <c r="A1942" s="448"/>
    </row>
    <row r="1943" spans="1:1" s="449" customFormat="1" ht="12" hidden="1" customHeight="1">
      <c r="A1943" s="448"/>
    </row>
    <row r="1944" spans="1:1" s="449" customFormat="1" ht="12" hidden="1" customHeight="1">
      <c r="A1944" s="448"/>
    </row>
    <row r="1945" spans="1:1" s="449" customFormat="1" ht="12" hidden="1" customHeight="1">
      <c r="A1945" s="448"/>
    </row>
    <row r="1946" spans="1:1" s="449" customFormat="1" ht="12" hidden="1" customHeight="1">
      <c r="A1946" s="448"/>
    </row>
    <row r="1947" spans="1:1" s="449" customFormat="1" ht="12" hidden="1" customHeight="1">
      <c r="A1947" s="448"/>
    </row>
    <row r="1948" spans="1:1" s="449" customFormat="1" ht="12" hidden="1" customHeight="1">
      <c r="A1948" s="448"/>
    </row>
    <row r="1949" spans="1:1" s="449" customFormat="1" ht="12" hidden="1" customHeight="1">
      <c r="A1949" s="448"/>
    </row>
    <row r="1950" spans="1:1" s="449" customFormat="1" ht="12" hidden="1" customHeight="1">
      <c r="A1950" s="448"/>
    </row>
    <row r="1951" spans="1:1" s="449" customFormat="1" ht="12" hidden="1" customHeight="1">
      <c r="A1951" s="448"/>
    </row>
    <row r="1952" spans="1:1" s="449" customFormat="1" ht="12" hidden="1" customHeight="1">
      <c r="A1952" s="448"/>
    </row>
    <row r="1953" spans="1:1" s="449" customFormat="1" ht="12" hidden="1" customHeight="1">
      <c r="A1953" s="448"/>
    </row>
    <row r="1954" spans="1:1" s="449" customFormat="1" ht="12" hidden="1" customHeight="1">
      <c r="A1954" s="448"/>
    </row>
    <row r="1955" spans="1:1" s="449" customFormat="1" ht="12" hidden="1" customHeight="1">
      <c r="A1955" s="448"/>
    </row>
    <row r="1956" spans="1:1" s="449" customFormat="1" ht="12" hidden="1" customHeight="1">
      <c r="A1956" s="448"/>
    </row>
    <row r="1957" spans="1:1" s="449" customFormat="1" ht="12" hidden="1" customHeight="1">
      <c r="A1957" s="448"/>
    </row>
    <row r="1958" spans="1:1" s="449" customFormat="1" ht="12" hidden="1" customHeight="1">
      <c r="A1958" s="448"/>
    </row>
    <row r="1959" spans="1:1" s="449" customFormat="1" ht="12" hidden="1" customHeight="1">
      <c r="A1959" s="448"/>
    </row>
    <row r="1960" spans="1:1" s="449" customFormat="1" ht="12" hidden="1" customHeight="1">
      <c r="A1960" s="448"/>
    </row>
    <row r="1961" spans="1:1" s="449" customFormat="1" ht="12" hidden="1" customHeight="1">
      <c r="A1961" s="448"/>
    </row>
    <row r="1962" spans="1:1" s="449" customFormat="1" ht="12" hidden="1" customHeight="1">
      <c r="A1962" s="448"/>
    </row>
    <row r="1963" spans="1:1" s="449" customFormat="1" ht="12" hidden="1" customHeight="1">
      <c r="A1963" s="448"/>
    </row>
    <row r="1964" spans="1:1" s="449" customFormat="1" ht="12" hidden="1" customHeight="1">
      <c r="A1964" s="448"/>
    </row>
    <row r="1965" spans="1:1" s="449" customFormat="1" ht="12" hidden="1" customHeight="1">
      <c r="A1965" s="448"/>
    </row>
    <row r="1966" spans="1:1" s="449" customFormat="1" ht="12" hidden="1" customHeight="1">
      <c r="A1966" s="448"/>
    </row>
    <row r="1967" spans="1:1" s="449" customFormat="1" ht="12" hidden="1" customHeight="1">
      <c r="A1967" s="448"/>
    </row>
    <row r="1968" spans="1:1" s="449" customFormat="1" ht="12" hidden="1" customHeight="1">
      <c r="A1968" s="448"/>
    </row>
    <row r="1969" spans="1:1" s="449" customFormat="1" ht="12" hidden="1" customHeight="1">
      <c r="A1969" s="448"/>
    </row>
    <row r="1970" spans="1:1" s="449" customFormat="1" ht="12" hidden="1" customHeight="1">
      <c r="A1970" s="448"/>
    </row>
    <row r="1971" spans="1:1" s="449" customFormat="1" ht="12" hidden="1" customHeight="1">
      <c r="A1971" s="448"/>
    </row>
    <row r="1972" spans="1:1" s="449" customFormat="1" ht="12" hidden="1" customHeight="1">
      <c r="A1972" s="448"/>
    </row>
    <row r="1973" spans="1:1" s="449" customFormat="1" ht="12" hidden="1" customHeight="1">
      <c r="A1973" s="448"/>
    </row>
    <row r="1974" spans="1:1" s="449" customFormat="1" ht="12" hidden="1" customHeight="1">
      <c r="A1974" s="448"/>
    </row>
    <row r="1975" spans="1:1" s="449" customFormat="1" ht="12" hidden="1" customHeight="1">
      <c r="A1975" s="448"/>
    </row>
    <row r="1976" spans="1:1" s="449" customFormat="1" ht="12" hidden="1" customHeight="1">
      <c r="A1976" s="448"/>
    </row>
    <row r="1977" spans="1:1" s="449" customFormat="1" ht="12" hidden="1" customHeight="1">
      <c r="A1977" s="448"/>
    </row>
    <row r="1978" spans="1:1" s="449" customFormat="1" ht="12" hidden="1" customHeight="1">
      <c r="A1978" s="448"/>
    </row>
    <row r="1979" spans="1:1" s="449" customFormat="1" ht="12" hidden="1" customHeight="1">
      <c r="A1979" s="448"/>
    </row>
    <row r="1980" spans="1:1" s="449" customFormat="1" ht="12" hidden="1" customHeight="1">
      <c r="A1980" s="448"/>
    </row>
    <row r="1981" spans="1:1" s="449" customFormat="1" ht="12" hidden="1" customHeight="1">
      <c r="A1981" s="448"/>
    </row>
    <row r="1982" spans="1:1" s="449" customFormat="1" ht="12" hidden="1" customHeight="1">
      <c r="A1982" s="448"/>
    </row>
    <row r="1983" spans="1:1" s="449" customFormat="1" ht="12" hidden="1" customHeight="1">
      <c r="A1983" s="448"/>
    </row>
    <row r="1984" spans="1:1" s="449" customFormat="1" ht="12" hidden="1" customHeight="1">
      <c r="A1984" s="448"/>
    </row>
    <row r="1985" spans="1:1" s="449" customFormat="1" ht="12" hidden="1" customHeight="1">
      <c r="A1985" s="448"/>
    </row>
    <row r="1986" spans="1:1" s="449" customFormat="1" ht="12" hidden="1" customHeight="1">
      <c r="A1986" s="448"/>
    </row>
    <row r="1987" spans="1:1" s="449" customFormat="1" ht="12" hidden="1" customHeight="1">
      <c r="A1987" s="448"/>
    </row>
    <row r="1988" spans="1:1" s="449" customFormat="1" ht="12" hidden="1" customHeight="1">
      <c r="A1988" s="448"/>
    </row>
    <row r="1989" spans="1:1" s="449" customFormat="1" ht="12" hidden="1" customHeight="1">
      <c r="A1989" s="448"/>
    </row>
    <row r="1990" spans="1:1" s="449" customFormat="1" ht="12" hidden="1" customHeight="1">
      <c r="A1990" s="448"/>
    </row>
    <row r="1991" spans="1:1" s="449" customFormat="1" ht="12" hidden="1" customHeight="1">
      <c r="A1991" s="448"/>
    </row>
    <row r="1992" spans="1:1" s="449" customFormat="1" ht="12" hidden="1" customHeight="1">
      <c r="A1992" s="448"/>
    </row>
    <row r="1993" spans="1:1" s="449" customFormat="1" ht="12" hidden="1" customHeight="1">
      <c r="A1993" s="448"/>
    </row>
    <row r="1994" spans="1:1" s="449" customFormat="1" ht="12" hidden="1" customHeight="1">
      <c r="A1994" s="448"/>
    </row>
    <row r="1995" spans="1:1" s="449" customFormat="1" ht="12" hidden="1" customHeight="1">
      <c r="A1995" s="448"/>
    </row>
    <row r="1996" spans="1:1" s="449" customFormat="1" ht="12" hidden="1" customHeight="1">
      <c r="A1996" s="448"/>
    </row>
    <row r="1997" spans="1:1" s="449" customFormat="1" ht="12" hidden="1" customHeight="1">
      <c r="A1997" s="448"/>
    </row>
    <row r="1998" spans="1:1" s="449" customFormat="1" ht="12" hidden="1" customHeight="1">
      <c r="A1998" s="448"/>
    </row>
    <row r="1999" spans="1:1" s="449" customFormat="1" ht="12" hidden="1" customHeight="1">
      <c r="A1999" s="448"/>
    </row>
    <row r="2000" spans="1:1" s="449" customFormat="1" ht="12" hidden="1" customHeight="1">
      <c r="A2000" s="448"/>
    </row>
    <row r="2001" spans="1:1" s="449" customFormat="1" ht="12" hidden="1" customHeight="1">
      <c r="A2001" s="448"/>
    </row>
    <row r="2002" spans="1:1" s="449" customFormat="1" ht="12" hidden="1" customHeight="1">
      <c r="A2002" s="448"/>
    </row>
    <row r="2003" spans="1:1" s="449" customFormat="1" ht="12" hidden="1" customHeight="1">
      <c r="A2003" s="448"/>
    </row>
    <row r="2004" spans="1:1" s="449" customFormat="1" ht="12" hidden="1" customHeight="1">
      <c r="A2004" s="448"/>
    </row>
    <row r="2005" spans="1:1" s="449" customFormat="1" ht="12" hidden="1" customHeight="1">
      <c r="A2005" s="448"/>
    </row>
    <row r="2006" spans="1:1" s="449" customFormat="1" ht="12" hidden="1" customHeight="1">
      <c r="A2006" s="448"/>
    </row>
    <row r="2007" spans="1:1" s="449" customFormat="1" ht="12" hidden="1" customHeight="1">
      <c r="A2007" s="448"/>
    </row>
    <row r="2008" spans="1:1" s="449" customFormat="1" ht="12" hidden="1" customHeight="1">
      <c r="A2008" s="448"/>
    </row>
    <row r="2009" spans="1:1" s="449" customFormat="1" ht="12" hidden="1" customHeight="1">
      <c r="A2009" s="448"/>
    </row>
    <row r="2010" spans="1:1" s="449" customFormat="1" ht="12" hidden="1" customHeight="1">
      <c r="A2010" s="448"/>
    </row>
    <row r="2011" spans="1:1" s="449" customFormat="1" ht="12" hidden="1" customHeight="1">
      <c r="A2011" s="448"/>
    </row>
    <row r="2012" spans="1:1" s="449" customFormat="1" ht="12" hidden="1" customHeight="1">
      <c r="A2012" s="448"/>
    </row>
    <row r="2013" spans="1:1" s="449" customFormat="1" ht="12" hidden="1" customHeight="1">
      <c r="A2013" s="448"/>
    </row>
    <row r="2014" spans="1:1" s="449" customFormat="1" ht="12" hidden="1" customHeight="1">
      <c r="A2014" s="448"/>
    </row>
    <row r="2015" spans="1:1" s="449" customFormat="1" ht="12" hidden="1" customHeight="1">
      <c r="A2015" s="448"/>
    </row>
    <row r="2016" spans="1:1" s="449" customFormat="1" ht="12" hidden="1" customHeight="1">
      <c r="A2016" s="448"/>
    </row>
    <row r="2017" spans="1:1" s="449" customFormat="1" ht="12" hidden="1" customHeight="1">
      <c r="A2017" s="448"/>
    </row>
    <row r="2018" spans="1:1" s="449" customFormat="1" ht="12" hidden="1" customHeight="1">
      <c r="A2018" s="448"/>
    </row>
    <row r="2019" spans="1:1" s="449" customFormat="1" ht="12" hidden="1" customHeight="1">
      <c r="A2019" s="448"/>
    </row>
    <row r="2020" spans="1:1" s="449" customFormat="1" ht="12" hidden="1" customHeight="1">
      <c r="A2020" s="448"/>
    </row>
    <row r="2021" spans="1:1" s="449" customFormat="1" ht="12" hidden="1" customHeight="1">
      <c r="A2021" s="448"/>
    </row>
    <row r="2022" spans="1:1" s="449" customFormat="1" ht="12" hidden="1" customHeight="1">
      <c r="A2022" s="448"/>
    </row>
    <row r="2023" spans="1:1" s="449" customFormat="1" ht="12" hidden="1" customHeight="1">
      <c r="A2023" s="448"/>
    </row>
    <row r="2024" spans="1:1" s="449" customFormat="1" ht="12" hidden="1" customHeight="1">
      <c r="A2024" s="448"/>
    </row>
    <row r="2025" spans="1:1" s="449" customFormat="1" ht="12" hidden="1" customHeight="1">
      <c r="A2025" s="448"/>
    </row>
    <row r="2026" spans="1:1" s="449" customFormat="1" ht="12" hidden="1" customHeight="1">
      <c r="A2026" s="448"/>
    </row>
    <row r="2027" spans="1:1" s="449" customFormat="1" ht="12" hidden="1" customHeight="1">
      <c r="A2027" s="448"/>
    </row>
    <row r="2028" spans="1:1" s="449" customFormat="1" ht="12" hidden="1" customHeight="1">
      <c r="A2028" s="448"/>
    </row>
    <row r="2029" spans="1:1" s="449" customFormat="1" ht="12" hidden="1" customHeight="1">
      <c r="A2029" s="448"/>
    </row>
    <row r="2030" spans="1:1" s="449" customFormat="1" ht="12" hidden="1" customHeight="1">
      <c r="A2030" s="448"/>
    </row>
    <row r="2031" spans="1:1" s="449" customFormat="1" ht="12" hidden="1" customHeight="1">
      <c r="A2031" s="448"/>
    </row>
    <row r="2032" spans="1:1" s="449" customFormat="1" ht="12" hidden="1" customHeight="1">
      <c r="A2032" s="448"/>
    </row>
    <row r="2033" spans="1:1" s="449" customFormat="1" ht="12" hidden="1" customHeight="1">
      <c r="A2033" s="448"/>
    </row>
    <row r="2034" spans="1:1" s="449" customFormat="1" ht="12" hidden="1" customHeight="1">
      <c r="A2034" s="448"/>
    </row>
    <row r="2035" spans="1:1" s="449" customFormat="1" ht="12" hidden="1" customHeight="1">
      <c r="A2035" s="448"/>
    </row>
    <row r="2036" spans="1:1" s="449" customFormat="1" ht="12" hidden="1" customHeight="1">
      <c r="A2036" s="448"/>
    </row>
    <row r="2037" spans="1:1" s="449" customFormat="1" ht="12" hidden="1" customHeight="1">
      <c r="A2037" s="448"/>
    </row>
    <row r="2038" spans="1:1" s="449" customFormat="1" ht="12" hidden="1" customHeight="1">
      <c r="A2038" s="448"/>
    </row>
    <row r="2039" spans="1:1" s="449" customFormat="1" ht="12" hidden="1" customHeight="1">
      <c r="A2039" s="448"/>
    </row>
    <row r="2040" spans="1:1" s="449" customFormat="1" ht="12" hidden="1" customHeight="1">
      <c r="A2040" s="448"/>
    </row>
    <row r="2041" spans="1:1" s="449" customFormat="1" ht="12" hidden="1" customHeight="1">
      <c r="A2041" s="448"/>
    </row>
    <row r="2042" spans="1:1" s="449" customFormat="1" ht="12" hidden="1" customHeight="1">
      <c r="A2042" s="448"/>
    </row>
    <row r="2043" spans="1:1" s="449" customFormat="1" ht="12" hidden="1" customHeight="1">
      <c r="A2043" s="448"/>
    </row>
    <row r="2044" spans="1:1" s="449" customFormat="1" ht="12" hidden="1" customHeight="1">
      <c r="A2044" s="448"/>
    </row>
    <row r="2045" spans="1:1" s="449" customFormat="1" ht="12" hidden="1" customHeight="1">
      <c r="A2045" s="448"/>
    </row>
    <row r="2046" spans="1:1" s="449" customFormat="1" ht="12" hidden="1" customHeight="1">
      <c r="A2046" s="448"/>
    </row>
    <row r="2047" spans="1:1" s="449" customFormat="1" ht="12" hidden="1" customHeight="1">
      <c r="A2047" s="448"/>
    </row>
    <row r="2048" spans="1:1" s="449" customFormat="1" ht="12" hidden="1" customHeight="1">
      <c r="A2048" s="448"/>
    </row>
    <row r="2049" spans="1:1" s="449" customFormat="1" ht="12" hidden="1" customHeight="1">
      <c r="A2049" s="448"/>
    </row>
    <row r="2050" spans="1:1" s="449" customFormat="1" ht="12" hidden="1" customHeight="1">
      <c r="A2050" s="448"/>
    </row>
    <row r="2051" spans="1:1" s="449" customFormat="1" ht="12" hidden="1" customHeight="1">
      <c r="A2051" s="448"/>
    </row>
    <row r="2052" spans="1:1" s="449" customFormat="1" ht="12" hidden="1" customHeight="1">
      <c r="A2052" s="448"/>
    </row>
    <row r="2053" spans="1:1" s="449" customFormat="1" ht="12" hidden="1" customHeight="1">
      <c r="A2053" s="448"/>
    </row>
    <row r="2054" spans="1:1" s="449" customFormat="1" ht="12" hidden="1" customHeight="1">
      <c r="A2054" s="448"/>
    </row>
    <row r="2055" spans="1:1" s="449" customFormat="1" ht="12" hidden="1" customHeight="1">
      <c r="A2055" s="448"/>
    </row>
    <row r="2056" spans="1:1" s="449" customFormat="1" ht="12" hidden="1" customHeight="1">
      <c r="A2056" s="448"/>
    </row>
    <row r="2057" spans="1:1" s="449" customFormat="1" ht="12" hidden="1" customHeight="1">
      <c r="A2057" s="448"/>
    </row>
    <row r="2058" spans="1:1" s="449" customFormat="1" ht="12" hidden="1" customHeight="1">
      <c r="A2058" s="448"/>
    </row>
    <row r="2059" spans="1:1" s="449" customFormat="1" ht="12" hidden="1" customHeight="1">
      <c r="A2059" s="448"/>
    </row>
    <row r="2060" spans="1:1" s="449" customFormat="1" ht="12" hidden="1" customHeight="1">
      <c r="A2060" s="448"/>
    </row>
    <row r="2061" spans="1:1" s="449" customFormat="1" ht="12" hidden="1" customHeight="1">
      <c r="A2061" s="448"/>
    </row>
    <row r="2062" spans="1:1" s="449" customFormat="1" ht="12" hidden="1" customHeight="1">
      <c r="A2062" s="448"/>
    </row>
    <row r="2063" spans="1:1" s="449" customFormat="1" ht="12" hidden="1" customHeight="1">
      <c r="A2063" s="448"/>
    </row>
    <row r="2064" spans="1:1" s="449" customFormat="1" ht="12" hidden="1" customHeight="1">
      <c r="A2064" s="448"/>
    </row>
    <row r="2065" spans="1:1" s="449" customFormat="1" ht="12" hidden="1" customHeight="1">
      <c r="A2065" s="448"/>
    </row>
    <row r="2066" spans="1:1" s="449" customFormat="1" ht="12" hidden="1" customHeight="1">
      <c r="A2066" s="448"/>
    </row>
    <row r="2067" spans="1:1" s="449" customFormat="1" ht="12" hidden="1" customHeight="1">
      <c r="A2067" s="448"/>
    </row>
    <row r="2068" spans="1:1" s="449" customFormat="1" ht="12" hidden="1" customHeight="1">
      <c r="A2068" s="448"/>
    </row>
    <row r="2069" spans="1:1" s="449" customFormat="1" ht="12" hidden="1" customHeight="1">
      <c r="A2069" s="448"/>
    </row>
    <row r="2070" spans="1:1" s="449" customFormat="1" ht="12" hidden="1" customHeight="1">
      <c r="A2070" s="448"/>
    </row>
    <row r="2071" spans="1:1" s="449" customFormat="1" ht="12" hidden="1" customHeight="1">
      <c r="A2071" s="448"/>
    </row>
    <row r="2072" spans="1:1" s="449" customFormat="1" ht="12" hidden="1" customHeight="1">
      <c r="A2072" s="448"/>
    </row>
    <row r="2073" spans="1:1" s="449" customFormat="1" ht="12" hidden="1" customHeight="1">
      <c r="A2073" s="448"/>
    </row>
    <row r="2074" spans="1:1" s="449" customFormat="1" ht="12" hidden="1" customHeight="1">
      <c r="A2074" s="448"/>
    </row>
    <row r="2075" spans="1:1" s="449" customFormat="1" ht="12" hidden="1" customHeight="1">
      <c r="A2075" s="448"/>
    </row>
    <row r="2076" spans="1:1" s="449" customFormat="1" ht="12" hidden="1" customHeight="1">
      <c r="A2076" s="448"/>
    </row>
    <row r="2077" spans="1:1" s="449" customFormat="1" ht="12" hidden="1" customHeight="1">
      <c r="A2077" s="448"/>
    </row>
    <row r="2078" spans="1:1" s="449" customFormat="1" ht="12" hidden="1" customHeight="1">
      <c r="A2078" s="448"/>
    </row>
    <row r="2079" spans="1:1" s="449" customFormat="1" ht="12" hidden="1" customHeight="1">
      <c r="A2079" s="448"/>
    </row>
    <row r="2080" spans="1:1" s="449" customFormat="1" ht="12" hidden="1" customHeight="1">
      <c r="A2080" s="448"/>
    </row>
    <row r="2081" spans="1:1" s="449" customFormat="1" ht="12" hidden="1" customHeight="1">
      <c r="A2081" s="448"/>
    </row>
    <row r="2082" spans="1:1" s="449" customFormat="1" ht="12" hidden="1" customHeight="1">
      <c r="A2082" s="448"/>
    </row>
    <row r="2083" spans="1:1" s="449" customFormat="1" ht="12" hidden="1" customHeight="1">
      <c r="A2083" s="448"/>
    </row>
    <row r="2084" spans="1:1" s="449" customFormat="1" ht="12" hidden="1" customHeight="1">
      <c r="A2084" s="448"/>
    </row>
    <row r="2085" spans="1:1" s="449" customFormat="1" ht="12" hidden="1" customHeight="1">
      <c r="A2085" s="448"/>
    </row>
    <row r="2086" spans="1:1" s="449" customFormat="1" ht="12" hidden="1" customHeight="1">
      <c r="A2086" s="448"/>
    </row>
    <row r="2087" spans="1:1" s="449" customFormat="1" ht="12" hidden="1" customHeight="1">
      <c r="A2087" s="448"/>
    </row>
    <row r="2088" spans="1:1" s="449" customFormat="1" ht="12" hidden="1" customHeight="1">
      <c r="A2088" s="448"/>
    </row>
    <row r="2089" spans="1:1" s="449" customFormat="1" ht="12" hidden="1" customHeight="1">
      <c r="A2089" s="448"/>
    </row>
    <row r="2090" spans="1:1" s="449" customFormat="1" ht="12" hidden="1" customHeight="1">
      <c r="A2090" s="448"/>
    </row>
    <row r="2091" spans="1:1" s="449" customFormat="1" ht="12" hidden="1" customHeight="1">
      <c r="A2091" s="448"/>
    </row>
    <row r="2092" spans="1:1" s="449" customFormat="1" ht="12" hidden="1" customHeight="1">
      <c r="A2092" s="448"/>
    </row>
    <row r="2093" spans="1:1" s="449" customFormat="1" ht="12" hidden="1" customHeight="1">
      <c r="A2093" s="448"/>
    </row>
    <row r="2094" spans="1:1" s="449" customFormat="1" ht="12" hidden="1" customHeight="1">
      <c r="A2094" s="448"/>
    </row>
    <row r="2095" spans="1:1" s="449" customFormat="1" ht="12" hidden="1" customHeight="1">
      <c r="A2095" s="448"/>
    </row>
    <row r="2096" spans="1:1" s="449" customFormat="1" ht="12" hidden="1" customHeight="1">
      <c r="A2096" s="448"/>
    </row>
    <row r="2097" spans="1:1" s="449" customFormat="1" ht="12" hidden="1" customHeight="1">
      <c r="A2097" s="448"/>
    </row>
    <row r="2098" spans="1:1" s="449" customFormat="1" ht="12" hidden="1" customHeight="1">
      <c r="A2098" s="448"/>
    </row>
    <row r="2099" spans="1:1" s="449" customFormat="1" ht="12" hidden="1" customHeight="1">
      <c r="A2099" s="448"/>
    </row>
    <row r="2100" spans="1:1" s="449" customFormat="1" ht="12" hidden="1" customHeight="1">
      <c r="A2100" s="448"/>
    </row>
    <row r="2101" spans="1:1" s="449" customFormat="1" ht="12" hidden="1" customHeight="1">
      <c r="A2101" s="448"/>
    </row>
    <row r="2102" spans="1:1" s="449" customFormat="1" ht="12" hidden="1" customHeight="1">
      <c r="A2102" s="448"/>
    </row>
    <row r="2103" spans="1:1" s="449" customFormat="1" ht="12" hidden="1" customHeight="1">
      <c r="A2103" s="448"/>
    </row>
    <row r="2104" spans="1:1" s="449" customFormat="1" ht="12" hidden="1" customHeight="1">
      <c r="A2104" s="448"/>
    </row>
    <row r="2105" spans="1:1" s="449" customFormat="1" ht="12" hidden="1" customHeight="1">
      <c r="A2105" s="448"/>
    </row>
    <row r="2106" spans="1:1" s="449" customFormat="1" ht="12" hidden="1" customHeight="1">
      <c r="A2106" s="448"/>
    </row>
    <row r="2107" spans="1:1" s="449" customFormat="1" ht="12" hidden="1" customHeight="1">
      <c r="A2107" s="448"/>
    </row>
    <row r="2108" spans="1:1" s="449" customFormat="1" ht="12" hidden="1" customHeight="1">
      <c r="A2108" s="448"/>
    </row>
    <row r="2109" spans="1:1" s="449" customFormat="1" ht="12" hidden="1" customHeight="1">
      <c r="A2109" s="448"/>
    </row>
    <row r="2110" spans="1:1" s="449" customFormat="1" ht="12" hidden="1" customHeight="1">
      <c r="A2110" s="448"/>
    </row>
    <row r="2111" spans="1:1" s="449" customFormat="1" ht="12" hidden="1" customHeight="1">
      <c r="A2111" s="448"/>
    </row>
    <row r="2112" spans="1:1" s="449" customFormat="1" ht="12" hidden="1" customHeight="1">
      <c r="A2112" s="448"/>
    </row>
    <row r="2113" spans="1:1" s="449" customFormat="1" ht="12" hidden="1" customHeight="1">
      <c r="A2113" s="448"/>
    </row>
    <row r="2114" spans="1:1" s="449" customFormat="1" ht="12" hidden="1" customHeight="1">
      <c r="A2114" s="448"/>
    </row>
    <row r="2115" spans="1:1" s="449" customFormat="1" ht="12" hidden="1" customHeight="1">
      <c r="A2115" s="448"/>
    </row>
    <row r="2116" spans="1:1" s="449" customFormat="1" ht="12" hidden="1" customHeight="1">
      <c r="A2116" s="448"/>
    </row>
    <row r="2117" spans="1:1" s="449" customFormat="1" ht="12" hidden="1" customHeight="1">
      <c r="A2117" s="448"/>
    </row>
    <row r="2118" spans="1:1" s="449" customFormat="1" ht="12" hidden="1" customHeight="1">
      <c r="A2118" s="448"/>
    </row>
    <row r="2119" spans="1:1" s="449" customFormat="1" ht="12" hidden="1" customHeight="1">
      <c r="A2119" s="448"/>
    </row>
    <row r="2120" spans="1:1" s="449" customFormat="1" ht="12" hidden="1" customHeight="1">
      <c r="A2120" s="448"/>
    </row>
    <row r="2121" spans="1:1" s="449" customFormat="1" ht="12" hidden="1" customHeight="1">
      <c r="A2121" s="448"/>
    </row>
    <row r="2122" spans="1:1" s="449" customFormat="1" ht="12" hidden="1" customHeight="1">
      <c r="A2122" s="448"/>
    </row>
    <row r="2123" spans="1:1" s="449" customFormat="1" ht="12" hidden="1" customHeight="1">
      <c r="A2123" s="448"/>
    </row>
    <row r="2124" spans="1:1" s="449" customFormat="1" ht="12" hidden="1" customHeight="1">
      <c r="A2124" s="448"/>
    </row>
    <row r="2125" spans="1:1" s="449" customFormat="1" ht="12" hidden="1" customHeight="1">
      <c r="A2125" s="448"/>
    </row>
    <row r="2126" spans="1:1" s="449" customFormat="1" ht="12" hidden="1" customHeight="1">
      <c r="A2126" s="448"/>
    </row>
    <row r="2127" spans="1:1" s="449" customFormat="1" ht="12" hidden="1" customHeight="1">
      <c r="A2127" s="448"/>
    </row>
    <row r="2128" spans="1:1" s="449" customFormat="1" ht="12" hidden="1" customHeight="1">
      <c r="A2128" s="448"/>
    </row>
    <row r="2129" spans="1:1" s="449" customFormat="1" ht="12" hidden="1" customHeight="1">
      <c r="A2129" s="448"/>
    </row>
    <row r="2130" spans="1:1" s="449" customFormat="1" ht="12" hidden="1" customHeight="1">
      <c r="A2130" s="448"/>
    </row>
    <row r="2131" spans="1:1" s="449" customFormat="1" ht="12" hidden="1" customHeight="1">
      <c r="A2131" s="448"/>
    </row>
    <row r="2132" spans="1:1" s="449" customFormat="1" ht="12" hidden="1" customHeight="1">
      <c r="A2132" s="448"/>
    </row>
    <row r="2133" spans="1:1" s="449" customFormat="1" ht="12" hidden="1" customHeight="1">
      <c r="A2133" s="448"/>
    </row>
    <row r="2134" spans="1:1" s="449" customFormat="1" ht="12" hidden="1" customHeight="1">
      <c r="A2134" s="448"/>
    </row>
    <row r="2135" spans="1:1" s="449" customFormat="1" ht="12" hidden="1" customHeight="1">
      <c r="A2135" s="448"/>
    </row>
    <row r="2136" spans="1:1" s="449" customFormat="1" ht="12" hidden="1" customHeight="1">
      <c r="A2136" s="448"/>
    </row>
    <row r="2137" spans="1:1" s="449" customFormat="1" ht="12" hidden="1" customHeight="1">
      <c r="A2137" s="448"/>
    </row>
    <row r="2138" spans="1:1" s="449" customFormat="1" ht="12" hidden="1" customHeight="1">
      <c r="A2138" s="448"/>
    </row>
    <row r="2139" spans="1:1" s="449" customFormat="1" ht="12" hidden="1" customHeight="1">
      <c r="A2139" s="448"/>
    </row>
    <row r="2140" spans="1:1" s="449" customFormat="1" ht="12" hidden="1" customHeight="1">
      <c r="A2140" s="448"/>
    </row>
    <row r="2141" spans="1:1" s="449" customFormat="1" ht="12" hidden="1" customHeight="1">
      <c r="A2141" s="448"/>
    </row>
    <row r="2142" spans="1:1" s="449" customFormat="1" ht="12" hidden="1" customHeight="1">
      <c r="A2142" s="448"/>
    </row>
    <row r="2143" spans="1:1" s="449" customFormat="1" ht="12" hidden="1" customHeight="1">
      <c r="A2143" s="448"/>
    </row>
    <row r="2144" spans="1:1" s="449" customFormat="1" ht="12" hidden="1" customHeight="1">
      <c r="A2144" s="448"/>
    </row>
    <row r="2145" spans="1:1" s="449" customFormat="1" ht="12" hidden="1" customHeight="1">
      <c r="A2145" s="448"/>
    </row>
    <row r="2146" spans="1:1" s="449" customFormat="1" ht="12" hidden="1" customHeight="1">
      <c r="A2146" s="448"/>
    </row>
    <row r="2147" spans="1:1" s="449" customFormat="1" ht="12" hidden="1" customHeight="1">
      <c r="A2147" s="448"/>
    </row>
    <row r="2148" spans="1:1" s="449" customFormat="1" ht="12" hidden="1" customHeight="1">
      <c r="A2148" s="448"/>
    </row>
    <row r="2149" spans="1:1" s="449" customFormat="1" ht="12" hidden="1" customHeight="1">
      <c r="A2149" s="448"/>
    </row>
    <row r="2150" spans="1:1" s="449" customFormat="1" ht="12" hidden="1" customHeight="1">
      <c r="A2150" s="448"/>
    </row>
    <row r="2151" spans="1:1" s="449" customFormat="1" ht="12" hidden="1" customHeight="1">
      <c r="A2151" s="448"/>
    </row>
    <row r="2152" spans="1:1" s="449" customFormat="1" ht="12" hidden="1" customHeight="1">
      <c r="A2152" s="448"/>
    </row>
    <row r="2153" spans="1:1" s="449" customFormat="1" ht="12" hidden="1" customHeight="1">
      <c r="A2153" s="448"/>
    </row>
    <row r="2154" spans="1:1" s="449" customFormat="1" ht="12" hidden="1" customHeight="1">
      <c r="A2154" s="448"/>
    </row>
    <row r="2155" spans="1:1" s="449" customFormat="1" ht="12" hidden="1" customHeight="1">
      <c r="A2155" s="448"/>
    </row>
    <row r="2156" spans="1:1" s="449" customFormat="1" ht="12" hidden="1" customHeight="1">
      <c r="A2156" s="448"/>
    </row>
    <row r="2157" spans="1:1" s="449" customFormat="1" ht="12" hidden="1" customHeight="1">
      <c r="A2157" s="448"/>
    </row>
    <row r="2158" spans="1:1" s="449" customFormat="1" ht="12" hidden="1" customHeight="1">
      <c r="A2158" s="448"/>
    </row>
    <row r="2159" spans="1:1" s="449" customFormat="1" ht="12" hidden="1" customHeight="1">
      <c r="A2159" s="448"/>
    </row>
    <row r="2160" spans="1:1" s="449" customFormat="1" ht="12" hidden="1" customHeight="1">
      <c r="A2160" s="448"/>
    </row>
    <row r="2161" spans="1:1" s="449" customFormat="1" ht="12" hidden="1" customHeight="1">
      <c r="A2161" s="448"/>
    </row>
    <row r="2162" spans="1:1" s="449" customFormat="1" ht="12" hidden="1" customHeight="1">
      <c r="A2162" s="448"/>
    </row>
    <row r="2163" spans="1:1" s="449" customFormat="1" ht="12" hidden="1" customHeight="1">
      <c r="A2163" s="448"/>
    </row>
    <row r="2164" spans="1:1" s="449" customFormat="1" ht="12" hidden="1" customHeight="1">
      <c r="A2164" s="448"/>
    </row>
    <row r="2165" spans="1:1" s="449" customFormat="1" ht="12" hidden="1" customHeight="1">
      <c r="A2165" s="448"/>
    </row>
    <row r="2166" spans="1:1" s="449" customFormat="1" ht="12" hidden="1" customHeight="1">
      <c r="A2166" s="448"/>
    </row>
    <row r="2167" spans="1:1" s="449" customFormat="1" ht="12" hidden="1" customHeight="1">
      <c r="A2167" s="448"/>
    </row>
    <row r="2168" spans="1:1" s="449" customFormat="1" ht="12" hidden="1" customHeight="1">
      <c r="A2168" s="448"/>
    </row>
    <row r="2169" spans="1:1" s="449" customFormat="1" ht="12" hidden="1" customHeight="1">
      <c r="A2169" s="448"/>
    </row>
    <row r="2170" spans="1:1" s="449" customFormat="1" ht="12" hidden="1" customHeight="1">
      <c r="A2170" s="448"/>
    </row>
    <row r="2171" spans="1:1" s="449" customFormat="1" ht="12" hidden="1" customHeight="1">
      <c r="A2171" s="448"/>
    </row>
    <row r="2172" spans="1:1" s="449" customFormat="1" ht="12" hidden="1" customHeight="1">
      <c r="A2172" s="448"/>
    </row>
    <row r="2173" spans="1:1" s="449" customFormat="1" ht="12" hidden="1" customHeight="1">
      <c r="A2173" s="448"/>
    </row>
    <row r="2174" spans="1:1" s="449" customFormat="1" ht="12" hidden="1" customHeight="1">
      <c r="A2174" s="448"/>
    </row>
    <row r="2175" spans="1:1" s="449" customFormat="1" ht="12" hidden="1" customHeight="1">
      <c r="A2175" s="448"/>
    </row>
    <row r="2176" spans="1:1" s="449" customFormat="1" ht="12" hidden="1" customHeight="1">
      <c r="A2176" s="448"/>
    </row>
    <row r="2177" spans="1:1" s="449" customFormat="1" ht="12" hidden="1" customHeight="1">
      <c r="A2177" s="448"/>
    </row>
    <row r="2178" spans="1:1" s="449" customFormat="1" ht="12" hidden="1" customHeight="1">
      <c r="A2178" s="448"/>
    </row>
    <row r="2179" spans="1:1" s="449" customFormat="1" ht="12" hidden="1" customHeight="1">
      <c r="A2179" s="448"/>
    </row>
    <row r="2180" spans="1:1" s="449" customFormat="1" ht="12" hidden="1" customHeight="1">
      <c r="A2180" s="448"/>
    </row>
    <row r="2181" spans="1:1" s="449" customFormat="1" ht="12" hidden="1" customHeight="1">
      <c r="A2181" s="448"/>
    </row>
    <row r="2182" spans="1:1" s="449" customFormat="1" ht="12" hidden="1" customHeight="1">
      <c r="A2182" s="448"/>
    </row>
    <row r="2183" spans="1:1" s="449" customFormat="1" ht="12" hidden="1" customHeight="1">
      <c r="A2183" s="448"/>
    </row>
    <row r="2184" spans="1:1" s="449" customFormat="1" ht="12" hidden="1" customHeight="1">
      <c r="A2184" s="448"/>
    </row>
    <row r="2185" spans="1:1" s="449" customFormat="1" ht="12" hidden="1" customHeight="1">
      <c r="A2185" s="448"/>
    </row>
    <row r="2186" spans="1:1" s="449" customFormat="1" ht="12" hidden="1" customHeight="1">
      <c r="A2186" s="448"/>
    </row>
    <row r="2187" spans="1:1" s="449" customFormat="1" ht="12" hidden="1" customHeight="1">
      <c r="A2187" s="448"/>
    </row>
    <row r="2188" spans="1:1" s="449" customFormat="1" ht="12" hidden="1" customHeight="1">
      <c r="A2188" s="448"/>
    </row>
    <row r="2189" spans="1:1" s="449" customFormat="1" ht="12" hidden="1" customHeight="1">
      <c r="A2189" s="448"/>
    </row>
    <row r="2190" spans="1:1" s="449" customFormat="1" ht="12" hidden="1" customHeight="1">
      <c r="A2190" s="448"/>
    </row>
    <row r="2191" spans="1:1" s="449" customFormat="1" ht="12" hidden="1" customHeight="1">
      <c r="A2191" s="448"/>
    </row>
    <row r="2192" spans="1:1" s="449" customFormat="1" ht="12" hidden="1" customHeight="1">
      <c r="A2192" s="448"/>
    </row>
    <row r="2193" spans="1:1" s="449" customFormat="1" ht="12" hidden="1" customHeight="1">
      <c r="A2193" s="448"/>
    </row>
    <row r="2194" spans="1:1" s="449" customFormat="1" ht="12" hidden="1" customHeight="1">
      <c r="A2194" s="448"/>
    </row>
    <row r="2195" spans="1:1" s="449" customFormat="1" ht="12" hidden="1" customHeight="1">
      <c r="A2195" s="448"/>
    </row>
    <row r="2196" spans="1:1" s="449" customFormat="1" ht="12" hidden="1" customHeight="1">
      <c r="A2196" s="448"/>
    </row>
    <row r="2197" spans="1:1" s="449" customFormat="1" ht="12" hidden="1" customHeight="1">
      <c r="A2197" s="448"/>
    </row>
    <row r="2198" spans="1:1" s="449" customFormat="1" ht="12" hidden="1" customHeight="1">
      <c r="A2198" s="448"/>
    </row>
    <row r="2199" spans="1:1" s="449" customFormat="1" ht="12" hidden="1" customHeight="1">
      <c r="A2199" s="448"/>
    </row>
    <row r="2200" spans="1:1" s="449" customFormat="1" ht="12" hidden="1" customHeight="1">
      <c r="A2200" s="448"/>
    </row>
    <row r="2201" spans="1:1" s="449" customFormat="1" ht="12" hidden="1" customHeight="1">
      <c r="A2201" s="448"/>
    </row>
    <row r="2202" spans="1:1" s="449" customFormat="1" ht="12" hidden="1" customHeight="1">
      <c r="A2202" s="448"/>
    </row>
    <row r="2203" spans="1:1" s="449" customFormat="1" ht="12" hidden="1" customHeight="1">
      <c r="A2203" s="448"/>
    </row>
    <row r="2204" spans="1:1" s="449" customFormat="1" ht="12" hidden="1" customHeight="1">
      <c r="A2204" s="448"/>
    </row>
    <row r="2205" spans="1:1" s="449" customFormat="1" ht="12" hidden="1" customHeight="1">
      <c r="A2205" s="448"/>
    </row>
    <row r="2206" spans="1:1" s="449" customFormat="1" ht="12" hidden="1" customHeight="1">
      <c r="A2206" s="448"/>
    </row>
    <row r="2207" spans="1:1" s="449" customFormat="1" ht="12" hidden="1" customHeight="1">
      <c r="A2207" s="448"/>
    </row>
    <row r="2208" spans="1:1" s="449" customFormat="1" ht="12" hidden="1" customHeight="1">
      <c r="A2208" s="448"/>
    </row>
    <row r="2209" spans="1:1" s="449" customFormat="1" ht="12" hidden="1" customHeight="1">
      <c r="A2209" s="448"/>
    </row>
    <row r="2210" spans="1:1" s="449" customFormat="1" ht="12" hidden="1" customHeight="1">
      <c r="A2210" s="448"/>
    </row>
    <row r="2211" spans="1:1" s="449" customFormat="1" ht="12" hidden="1" customHeight="1">
      <c r="A2211" s="448"/>
    </row>
    <row r="2212" spans="1:1" s="449" customFormat="1" ht="12" hidden="1" customHeight="1">
      <c r="A2212" s="448"/>
    </row>
    <row r="2213" spans="1:1" s="449" customFormat="1" ht="12" hidden="1" customHeight="1">
      <c r="A2213" s="448"/>
    </row>
    <row r="2214" spans="1:1" s="449" customFormat="1" ht="12" hidden="1" customHeight="1">
      <c r="A2214" s="448"/>
    </row>
    <row r="2215" spans="1:1" s="449" customFormat="1" ht="12" hidden="1" customHeight="1">
      <c r="A2215" s="448"/>
    </row>
    <row r="2216" spans="1:1" s="449" customFormat="1" ht="12" hidden="1" customHeight="1">
      <c r="A2216" s="448"/>
    </row>
    <row r="2217" spans="1:1" s="449" customFormat="1" ht="12" hidden="1" customHeight="1">
      <c r="A2217" s="448"/>
    </row>
    <row r="2218" spans="1:1" s="449" customFormat="1" ht="12" hidden="1" customHeight="1">
      <c r="A2218" s="448"/>
    </row>
    <row r="2219" spans="1:1" s="449" customFormat="1" ht="12" hidden="1" customHeight="1">
      <c r="A2219" s="448"/>
    </row>
    <row r="2220" spans="1:1" s="449" customFormat="1" ht="12" hidden="1" customHeight="1">
      <c r="A2220" s="448"/>
    </row>
    <row r="2221" spans="1:1" s="449" customFormat="1" ht="12" hidden="1" customHeight="1">
      <c r="A2221" s="448"/>
    </row>
    <row r="2222" spans="1:1" s="449" customFormat="1" ht="12" hidden="1" customHeight="1">
      <c r="A2222" s="448"/>
    </row>
    <row r="2223" spans="1:1" s="449" customFormat="1" ht="12" hidden="1" customHeight="1">
      <c r="A2223" s="448"/>
    </row>
    <row r="2224" spans="1:1" s="449" customFormat="1" ht="12" hidden="1" customHeight="1">
      <c r="A2224" s="448"/>
    </row>
    <row r="2225" spans="1:1" s="449" customFormat="1" ht="12" hidden="1" customHeight="1">
      <c r="A2225" s="448"/>
    </row>
    <row r="2226" spans="1:1" s="449" customFormat="1" ht="12" hidden="1" customHeight="1">
      <c r="A2226" s="448"/>
    </row>
    <row r="2227" spans="1:1" s="449" customFormat="1" ht="12" hidden="1" customHeight="1">
      <c r="A2227" s="448"/>
    </row>
    <row r="2228" spans="1:1" s="449" customFormat="1" ht="12" hidden="1" customHeight="1">
      <c r="A2228" s="448"/>
    </row>
    <row r="2229" spans="1:1" s="449" customFormat="1" ht="12" hidden="1" customHeight="1">
      <c r="A2229" s="448"/>
    </row>
    <row r="2230" spans="1:1" s="449" customFormat="1" ht="12" hidden="1" customHeight="1">
      <c r="A2230" s="448"/>
    </row>
    <row r="2231" spans="1:1" s="449" customFormat="1" ht="12" hidden="1" customHeight="1">
      <c r="A2231" s="448"/>
    </row>
    <row r="2232" spans="1:1" s="449" customFormat="1" ht="12" hidden="1" customHeight="1">
      <c r="A2232" s="448"/>
    </row>
    <row r="2233" spans="1:1" s="449" customFormat="1" ht="12" hidden="1" customHeight="1">
      <c r="A2233" s="448"/>
    </row>
    <row r="2234" spans="1:1" s="449" customFormat="1" ht="12" hidden="1" customHeight="1">
      <c r="A2234" s="448"/>
    </row>
    <row r="2235" spans="1:1" s="449" customFormat="1" ht="12" hidden="1" customHeight="1">
      <c r="A2235" s="448"/>
    </row>
    <row r="2236" spans="1:1" s="449" customFormat="1" ht="12" hidden="1" customHeight="1">
      <c r="A2236" s="448"/>
    </row>
    <row r="2237" spans="1:1" s="449" customFormat="1" ht="12" hidden="1" customHeight="1">
      <c r="A2237" s="448"/>
    </row>
    <row r="2238" spans="1:1" s="449" customFormat="1" ht="12" hidden="1" customHeight="1">
      <c r="A2238" s="448"/>
    </row>
    <row r="2239" spans="1:1" s="449" customFormat="1" ht="12" hidden="1" customHeight="1">
      <c r="A2239" s="448"/>
    </row>
    <row r="2240" spans="1:1" s="449" customFormat="1" ht="12" hidden="1" customHeight="1">
      <c r="A2240" s="448"/>
    </row>
    <row r="2241" spans="1:1" s="449" customFormat="1" ht="12" hidden="1" customHeight="1">
      <c r="A2241" s="448"/>
    </row>
    <row r="2242" spans="1:1" s="449" customFormat="1" ht="12" hidden="1" customHeight="1">
      <c r="A2242" s="448"/>
    </row>
    <row r="2243" spans="1:1" s="449" customFormat="1" ht="12" hidden="1" customHeight="1">
      <c r="A2243" s="448"/>
    </row>
    <row r="2244" spans="1:1" s="449" customFormat="1" ht="12" hidden="1" customHeight="1">
      <c r="A2244" s="448"/>
    </row>
    <row r="2245" spans="1:1" s="449" customFormat="1" ht="12" hidden="1" customHeight="1">
      <c r="A2245" s="448"/>
    </row>
    <row r="2246" spans="1:1" s="449" customFormat="1" ht="12" hidden="1" customHeight="1">
      <c r="A2246" s="448"/>
    </row>
    <row r="2247" spans="1:1" s="449" customFormat="1" ht="12" hidden="1" customHeight="1">
      <c r="A2247" s="448"/>
    </row>
    <row r="2248" spans="1:1" s="449" customFormat="1" ht="12" hidden="1" customHeight="1">
      <c r="A2248" s="448"/>
    </row>
    <row r="2249" spans="1:1" s="449" customFormat="1" ht="12" hidden="1" customHeight="1">
      <c r="A2249" s="448"/>
    </row>
    <row r="2250" spans="1:1" s="449" customFormat="1" ht="12" hidden="1" customHeight="1">
      <c r="A2250" s="448"/>
    </row>
    <row r="2251" spans="1:1" s="449" customFormat="1" ht="12" hidden="1" customHeight="1">
      <c r="A2251" s="448"/>
    </row>
    <row r="2252" spans="1:1" s="449" customFormat="1" ht="12" hidden="1" customHeight="1">
      <c r="A2252" s="448"/>
    </row>
    <row r="2253" spans="1:1" s="449" customFormat="1" ht="12" hidden="1" customHeight="1">
      <c r="A2253" s="448"/>
    </row>
    <row r="2254" spans="1:1" s="449" customFormat="1" ht="12" hidden="1" customHeight="1">
      <c r="A2254" s="448"/>
    </row>
    <row r="2255" spans="1:1" s="449" customFormat="1" ht="12" hidden="1" customHeight="1">
      <c r="A2255" s="448"/>
    </row>
    <row r="2256" spans="1:1" s="449" customFormat="1" ht="12" hidden="1" customHeight="1">
      <c r="A2256" s="448"/>
    </row>
    <row r="2257" spans="1:1" s="449" customFormat="1" ht="12" hidden="1" customHeight="1">
      <c r="A2257" s="448"/>
    </row>
    <row r="2258" spans="1:1" s="449" customFormat="1" ht="12" hidden="1" customHeight="1">
      <c r="A2258" s="448"/>
    </row>
    <row r="2259" spans="1:1" s="449" customFormat="1" ht="12" hidden="1" customHeight="1">
      <c r="A2259" s="448"/>
    </row>
    <row r="2260" spans="1:1" s="449" customFormat="1" ht="12" hidden="1" customHeight="1">
      <c r="A2260" s="448"/>
    </row>
    <row r="2261" spans="1:1" s="449" customFormat="1" ht="12" hidden="1" customHeight="1">
      <c r="A2261" s="448"/>
    </row>
    <row r="2262" spans="1:1" s="449" customFormat="1" ht="12" hidden="1" customHeight="1">
      <c r="A2262" s="448"/>
    </row>
    <row r="2263" spans="1:1" s="449" customFormat="1" ht="12" hidden="1" customHeight="1">
      <c r="A2263" s="448"/>
    </row>
    <row r="2264" spans="1:1" s="449" customFormat="1" ht="12" hidden="1" customHeight="1">
      <c r="A2264" s="448"/>
    </row>
    <row r="2265" spans="1:1" s="449" customFormat="1" ht="12" hidden="1" customHeight="1">
      <c r="A2265" s="448"/>
    </row>
    <row r="2266" spans="1:1" s="449" customFormat="1" ht="12" hidden="1" customHeight="1">
      <c r="A2266" s="448"/>
    </row>
    <row r="2267" spans="1:1" s="449" customFormat="1" ht="12" hidden="1" customHeight="1">
      <c r="A2267" s="448"/>
    </row>
    <row r="2268" spans="1:1" s="449" customFormat="1" ht="12" hidden="1" customHeight="1">
      <c r="A2268" s="448"/>
    </row>
    <row r="2269" spans="1:1" s="449" customFormat="1" ht="12" hidden="1" customHeight="1">
      <c r="A2269" s="448"/>
    </row>
    <row r="2270" spans="1:1" s="449" customFormat="1" ht="12" hidden="1" customHeight="1">
      <c r="A2270" s="448"/>
    </row>
    <row r="2271" spans="1:1" s="449" customFormat="1" ht="12" hidden="1" customHeight="1">
      <c r="A2271" s="448"/>
    </row>
    <row r="2272" spans="1:1" s="449" customFormat="1" ht="12" hidden="1" customHeight="1">
      <c r="A2272" s="448"/>
    </row>
    <row r="2273" spans="1:1" s="449" customFormat="1" ht="12" hidden="1" customHeight="1">
      <c r="A2273" s="448"/>
    </row>
    <row r="2274" spans="1:1" s="449" customFormat="1" ht="12" hidden="1" customHeight="1">
      <c r="A2274" s="448"/>
    </row>
    <row r="2275" spans="1:1" s="449" customFormat="1" ht="12" hidden="1" customHeight="1">
      <c r="A2275" s="448"/>
    </row>
    <row r="2276" spans="1:1" s="449" customFormat="1" ht="12" hidden="1" customHeight="1">
      <c r="A2276" s="448"/>
    </row>
    <row r="2277" spans="1:1" s="449" customFormat="1" ht="12" hidden="1" customHeight="1">
      <c r="A2277" s="448"/>
    </row>
    <row r="2278" spans="1:1" s="449" customFormat="1" ht="12" hidden="1" customHeight="1">
      <c r="A2278" s="448"/>
    </row>
    <row r="2279" spans="1:1" s="449" customFormat="1" ht="12" hidden="1" customHeight="1">
      <c r="A2279" s="448"/>
    </row>
    <row r="2280" spans="1:1" s="449" customFormat="1" ht="12" hidden="1" customHeight="1">
      <c r="A2280" s="448"/>
    </row>
    <row r="2281" spans="1:1" s="449" customFormat="1" ht="12" hidden="1" customHeight="1">
      <c r="A2281" s="448"/>
    </row>
    <row r="2282" spans="1:1" s="449" customFormat="1" ht="12" hidden="1" customHeight="1">
      <c r="A2282" s="448"/>
    </row>
    <row r="2283" spans="1:1" s="449" customFormat="1" ht="12" hidden="1" customHeight="1">
      <c r="A2283" s="448"/>
    </row>
    <row r="2284" spans="1:1" s="449" customFormat="1" ht="12" hidden="1" customHeight="1">
      <c r="A2284" s="448"/>
    </row>
    <row r="2285" spans="1:1" s="449" customFormat="1" ht="12" hidden="1" customHeight="1">
      <c r="A2285" s="448"/>
    </row>
    <row r="2286" spans="1:1" s="449" customFormat="1" ht="12" hidden="1" customHeight="1">
      <c r="A2286" s="448"/>
    </row>
    <row r="2287" spans="1:1" s="449" customFormat="1" ht="12" hidden="1" customHeight="1">
      <c r="A2287" s="448"/>
    </row>
    <row r="2288" spans="1:1" s="449" customFormat="1" ht="12" hidden="1" customHeight="1">
      <c r="A2288" s="448"/>
    </row>
    <row r="2289" spans="1:1" s="449" customFormat="1" ht="12" hidden="1" customHeight="1">
      <c r="A2289" s="448"/>
    </row>
    <row r="2290" spans="1:1" s="449" customFormat="1" ht="12" hidden="1" customHeight="1">
      <c r="A2290" s="448"/>
    </row>
    <row r="2291" spans="1:1" s="449" customFormat="1" ht="12" hidden="1" customHeight="1">
      <c r="A2291" s="448"/>
    </row>
    <row r="2292" spans="1:1" s="449" customFormat="1" ht="12" hidden="1" customHeight="1">
      <c r="A2292" s="448"/>
    </row>
    <row r="2293" spans="1:1" s="449" customFormat="1" ht="12" hidden="1" customHeight="1">
      <c r="A2293" s="448"/>
    </row>
    <row r="2294" spans="1:1" s="449" customFormat="1" ht="12" hidden="1" customHeight="1">
      <c r="A2294" s="448"/>
    </row>
    <row r="2295" spans="1:1" s="449" customFormat="1" ht="12" hidden="1" customHeight="1">
      <c r="A2295" s="448"/>
    </row>
    <row r="2296" spans="1:1" s="449" customFormat="1" ht="12" hidden="1" customHeight="1">
      <c r="A2296" s="448"/>
    </row>
    <row r="2297" spans="1:1" s="449" customFormat="1" ht="12" hidden="1" customHeight="1">
      <c r="A2297" s="448"/>
    </row>
    <row r="2298" spans="1:1" s="449" customFormat="1" ht="12" hidden="1" customHeight="1">
      <c r="A2298" s="448"/>
    </row>
    <row r="2299" spans="1:1" s="449" customFormat="1" ht="12" hidden="1" customHeight="1">
      <c r="A2299" s="448"/>
    </row>
    <row r="2300" spans="1:1" s="449" customFormat="1" ht="12" hidden="1" customHeight="1">
      <c r="A2300" s="448"/>
    </row>
    <row r="2301" spans="1:1" s="449" customFormat="1" ht="12" hidden="1" customHeight="1">
      <c r="A2301" s="448"/>
    </row>
    <row r="2302" spans="1:1" s="449" customFormat="1" ht="12" hidden="1" customHeight="1">
      <c r="A2302" s="448"/>
    </row>
    <row r="2303" spans="1:1" s="449" customFormat="1" ht="12" hidden="1" customHeight="1">
      <c r="A2303" s="448"/>
    </row>
    <row r="2304" spans="1:1" s="449" customFormat="1" ht="12" hidden="1" customHeight="1">
      <c r="A2304" s="448"/>
    </row>
    <row r="2305" spans="1:1" s="449" customFormat="1" ht="12" hidden="1" customHeight="1">
      <c r="A2305" s="448"/>
    </row>
    <row r="2306" spans="1:1" s="449" customFormat="1" ht="12" hidden="1" customHeight="1">
      <c r="A2306" s="448"/>
    </row>
    <row r="2307" spans="1:1" s="449" customFormat="1" ht="12" hidden="1" customHeight="1">
      <c r="A2307" s="448"/>
    </row>
    <row r="2308" spans="1:1" s="449" customFormat="1" ht="12" hidden="1" customHeight="1">
      <c r="A2308" s="448"/>
    </row>
    <row r="2309" spans="1:1" s="449" customFormat="1" ht="12" hidden="1" customHeight="1">
      <c r="A2309" s="448"/>
    </row>
    <row r="2310" spans="1:1" s="449" customFormat="1" ht="12" hidden="1" customHeight="1">
      <c r="A2310" s="448"/>
    </row>
    <row r="2311" spans="1:1" s="449" customFormat="1" ht="12" hidden="1" customHeight="1">
      <c r="A2311" s="448"/>
    </row>
    <row r="2312" spans="1:1" s="449" customFormat="1" ht="12" hidden="1" customHeight="1">
      <c r="A2312" s="448"/>
    </row>
    <row r="2313" spans="1:1" s="449" customFormat="1" ht="12" hidden="1" customHeight="1">
      <c r="A2313" s="448"/>
    </row>
    <row r="2314" spans="1:1" s="449" customFormat="1" ht="12" hidden="1" customHeight="1">
      <c r="A2314" s="448"/>
    </row>
    <row r="2315" spans="1:1" s="449" customFormat="1" ht="12" hidden="1" customHeight="1">
      <c r="A2315" s="448"/>
    </row>
    <row r="2316" spans="1:1" s="449" customFormat="1" ht="12" hidden="1" customHeight="1">
      <c r="A2316" s="448"/>
    </row>
    <row r="2317" spans="1:1" s="449" customFormat="1" ht="12" hidden="1" customHeight="1">
      <c r="A2317" s="448"/>
    </row>
    <row r="2318" spans="1:1" s="449" customFormat="1" ht="12" hidden="1" customHeight="1">
      <c r="A2318" s="448"/>
    </row>
    <row r="2319" spans="1:1" s="449" customFormat="1" ht="12" hidden="1" customHeight="1">
      <c r="A2319" s="448"/>
    </row>
    <row r="2320" spans="1:1" s="449" customFormat="1" ht="12" hidden="1" customHeight="1">
      <c r="A2320" s="448"/>
    </row>
    <row r="2321" spans="1:1" s="449" customFormat="1" ht="12" hidden="1" customHeight="1">
      <c r="A2321" s="448"/>
    </row>
    <row r="2322" spans="1:1" s="449" customFormat="1" ht="12" hidden="1" customHeight="1">
      <c r="A2322" s="448"/>
    </row>
    <row r="2323" spans="1:1" s="449" customFormat="1" ht="12" hidden="1" customHeight="1">
      <c r="A2323" s="448"/>
    </row>
    <row r="2324" spans="1:1" s="449" customFormat="1" ht="12" hidden="1" customHeight="1">
      <c r="A2324" s="448"/>
    </row>
    <row r="2325" spans="1:1" s="449" customFormat="1" ht="12" hidden="1" customHeight="1">
      <c r="A2325" s="448"/>
    </row>
    <row r="2326" spans="1:1" s="449" customFormat="1" ht="12" hidden="1" customHeight="1">
      <c r="A2326" s="448"/>
    </row>
    <row r="2327" spans="1:1" s="449" customFormat="1" ht="12" hidden="1" customHeight="1">
      <c r="A2327" s="448"/>
    </row>
    <row r="2328" spans="1:1" s="449" customFormat="1" ht="12" hidden="1" customHeight="1">
      <c r="A2328" s="448"/>
    </row>
    <row r="2329" spans="1:1" s="449" customFormat="1" ht="12" hidden="1" customHeight="1">
      <c r="A2329" s="448"/>
    </row>
    <row r="2330" spans="1:1" s="449" customFormat="1" ht="12" hidden="1" customHeight="1">
      <c r="A2330" s="448"/>
    </row>
    <row r="2331" spans="1:1" s="449" customFormat="1" ht="12" hidden="1" customHeight="1">
      <c r="A2331" s="448"/>
    </row>
    <row r="2332" spans="1:1" s="449" customFormat="1" ht="12" hidden="1" customHeight="1">
      <c r="A2332" s="448"/>
    </row>
    <row r="2333" spans="1:1" s="449" customFormat="1" ht="12" hidden="1" customHeight="1">
      <c r="A2333" s="448"/>
    </row>
    <row r="2334" spans="1:1" s="449" customFormat="1" ht="12" hidden="1" customHeight="1">
      <c r="A2334" s="448"/>
    </row>
    <row r="2335" spans="1:1" s="449" customFormat="1" ht="12" hidden="1" customHeight="1">
      <c r="A2335" s="448"/>
    </row>
    <row r="2336" spans="1:1" s="449" customFormat="1" ht="12" hidden="1" customHeight="1">
      <c r="A2336" s="448"/>
    </row>
    <row r="2337" spans="1:1" s="449" customFormat="1" ht="12" hidden="1" customHeight="1">
      <c r="A2337" s="448"/>
    </row>
    <row r="2338" spans="1:1" s="449" customFormat="1" ht="12" hidden="1" customHeight="1">
      <c r="A2338" s="448"/>
    </row>
    <row r="2339" spans="1:1" s="449" customFormat="1" ht="12" hidden="1" customHeight="1">
      <c r="A2339" s="448"/>
    </row>
    <row r="2340" spans="1:1" s="449" customFormat="1" ht="12" hidden="1" customHeight="1">
      <c r="A2340" s="448"/>
    </row>
    <row r="2341" spans="1:1" s="449" customFormat="1" ht="12" hidden="1" customHeight="1">
      <c r="A2341" s="448"/>
    </row>
    <row r="2342" spans="1:1" s="449" customFormat="1" ht="12" hidden="1" customHeight="1">
      <c r="A2342" s="448"/>
    </row>
    <row r="2343" spans="1:1" s="449" customFormat="1" ht="12" hidden="1" customHeight="1">
      <c r="A2343" s="448"/>
    </row>
    <row r="2344" spans="1:1" s="449" customFormat="1" ht="12" hidden="1" customHeight="1">
      <c r="A2344" s="448"/>
    </row>
    <row r="2345" spans="1:1" s="449" customFormat="1" ht="12" hidden="1" customHeight="1">
      <c r="A2345" s="448"/>
    </row>
    <row r="2346" spans="1:1" s="449" customFormat="1" ht="12" hidden="1" customHeight="1">
      <c r="A2346" s="448"/>
    </row>
    <row r="2347" spans="1:1" s="449" customFormat="1" ht="12" hidden="1" customHeight="1">
      <c r="A2347" s="448"/>
    </row>
    <row r="2348" spans="1:1" s="449" customFormat="1" ht="12" hidden="1" customHeight="1">
      <c r="A2348" s="448"/>
    </row>
    <row r="2349" spans="1:1" s="449" customFormat="1" ht="12" hidden="1" customHeight="1">
      <c r="A2349" s="448"/>
    </row>
    <row r="2350" spans="1:1" s="449" customFormat="1" ht="12" hidden="1" customHeight="1">
      <c r="A2350" s="448"/>
    </row>
    <row r="2351" spans="1:1" s="449" customFormat="1" ht="12" hidden="1" customHeight="1">
      <c r="A2351" s="448"/>
    </row>
    <row r="2352" spans="1:1" s="449" customFormat="1" ht="12" hidden="1" customHeight="1">
      <c r="A2352" s="448"/>
    </row>
    <row r="2353" spans="1:1" s="449" customFormat="1" ht="12" hidden="1" customHeight="1">
      <c r="A2353" s="448"/>
    </row>
    <row r="2354" spans="1:1" s="449" customFormat="1" ht="12" hidden="1" customHeight="1">
      <c r="A2354" s="448"/>
    </row>
    <row r="2355" spans="1:1" s="449" customFormat="1" ht="12" hidden="1" customHeight="1">
      <c r="A2355" s="448"/>
    </row>
    <row r="2356" spans="1:1" s="449" customFormat="1" ht="12" hidden="1" customHeight="1">
      <c r="A2356" s="448"/>
    </row>
    <row r="2357" spans="1:1" s="449" customFormat="1" ht="12" hidden="1" customHeight="1">
      <c r="A2357" s="448"/>
    </row>
    <row r="2358" spans="1:1" s="449" customFormat="1" ht="12" hidden="1" customHeight="1">
      <c r="A2358" s="448"/>
    </row>
    <row r="2359" spans="1:1" s="449" customFormat="1" ht="12" hidden="1" customHeight="1">
      <c r="A2359" s="448"/>
    </row>
    <row r="2360" spans="1:1" s="449" customFormat="1" ht="12" hidden="1" customHeight="1">
      <c r="A2360" s="448"/>
    </row>
    <row r="2361" spans="1:1" s="449" customFormat="1" ht="12" hidden="1" customHeight="1">
      <c r="A2361" s="448"/>
    </row>
    <row r="2362" spans="1:1" s="449" customFormat="1" ht="12" hidden="1" customHeight="1">
      <c r="A2362" s="448"/>
    </row>
    <row r="2363" spans="1:1" s="449" customFormat="1" ht="12" hidden="1" customHeight="1">
      <c r="A2363" s="448"/>
    </row>
    <row r="2364" spans="1:1" s="449" customFormat="1" ht="12" hidden="1" customHeight="1">
      <c r="A2364" s="448"/>
    </row>
    <row r="2365" spans="1:1" s="449" customFormat="1" ht="12" hidden="1" customHeight="1">
      <c r="A2365" s="448"/>
    </row>
    <row r="2366" spans="1:1" s="449" customFormat="1" ht="12" hidden="1" customHeight="1">
      <c r="A2366" s="448"/>
    </row>
    <row r="2367" spans="1:1" s="449" customFormat="1" ht="12" hidden="1" customHeight="1">
      <c r="A2367" s="448"/>
    </row>
    <row r="2368" spans="1:1" s="449" customFormat="1" ht="12" hidden="1" customHeight="1">
      <c r="A2368" s="448"/>
    </row>
    <row r="2369" spans="1:1" s="449" customFormat="1" ht="12" hidden="1" customHeight="1">
      <c r="A2369" s="448"/>
    </row>
    <row r="2370" spans="1:1" s="449" customFormat="1" ht="12" hidden="1" customHeight="1">
      <c r="A2370" s="448"/>
    </row>
    <row r="2371" spans="1:1" s="449" customFormat="1" ht="12" hidden="1" customHeight="1">
      <c r="A2371" s="448"/>
    </row>
    <row r="2372" spans="1:1" s="449" customFormat="1" ht="12" hidden="1" customHeight="1">
      <c r="A2372" s="448"/>
    </row>
    <row r="2373" spans="1:1" s="449" customFormat="1" ht="12" hidden="1" customHeight="1">
      <c r="A2373" s="448"/>
    </row>
    <row r="2374" spans="1:1" s="449" customFormat="1" ht="12" hidden="1" customHeight="1">
      <c r="A2374" s="448"/>
    </row>
    <row r="2375" spans="1:1" s="449" customFormat="1" ht="12" hidden="1" customHeight="1">
      <c r="A2375" s="448"/>
    </row>
    <row r="2376" spans="1:1" s="449" customFormat="1" ht="12" hidden="1" customHeight="1">
      <c r="A2376" s="448"/>
    </row>
    <row r="2377" spans="1:1" s="449" customFormat="1" ht="12" hidden="1" customHeight="1">
      <c r="A2377" s="448"/>
    </row>
    <row r="2378" spans="1:1" s="449" customFormat="1" ht="12" hidden="1" customHeight="1">
      <c r="A2378" s="448"/>
    </row>
    <row r="2379" spans="1:1" s="449" customFormat="1" ht="12" hidden="1" customHeight="1">
      <c r="A2379" s="448"/>
    </row>
    <row r="2380" spans="1:1" s="449" customFormat="1" ht="12" hidden="1" customHeight="1">
      <c r="A2380" s="448"/>
    </row>
    <row r="2381" spans="1:1" s="449" customFormat="1" ht="12" hidden="1" customHeight="1">
      <c r="A2381" s="448"/>
    </row>
    <row r="2382" spans="1:1" s="449" customFormat="1" ht="12" hidden="1" customHeight="1">
      <c r="A2382" s="448"/>
    </row>
    <row r="2383" spans="1:1" s="449" customFormat="1" ht="12" hidden="1" customHeight="1">
      <c r="A2383" s="448"/>
    </row>
    <row r="2384" spans="1:1" s="449" customFormat="1" ht="12" hidden="1" customHeight="1">
      <c r="A2384" s="448"/>
    </row>
    <row r="2385" spans="1:1" s="449" customFormat="1" ht="12" hidden="1" customHeight="1">
      <c r="A2385" s="448"/>
    </row>
    <row r="2386" spans="1:1" s="449" customFormat="1" ht="12" hidden="1" customHeight="1">
      <c r="A2386" s="448"/>
    </row>
    <row r="2387" spans="1:1" s="449" customFormat="1" ht="12" hidden="1" customHeight="1">
      <c r="A2387" s="448"/>
    </row>
    <row r="2388" spans="1:1" s="449" customFormat="1" ht="12" hidden="1" customHeight="1">
      <c r="A2388" s="448"/>
    </row>
    <row r="2389" spans="1:1" s="449" customFormat="1" ht="12" hidden="1" customHeight="1">
      <c r="A2389" s="448"/>
    </row>
    <row r="2390" spans="1:1" s="449" customFormat="1" ht="12" hidden="1" customHeight="1">
      <c r="A2390" s="448"/>
    </row>
    <row r="2391" spans="1:1" s="449" customFormat="1" ht="12" hidden="1" customHeight="1">
      <c r="A2391" s="448"/>
    </row>
    <row r="2392" spans="1:1" s="449" customFormat="1" ht="12" hidden="1" customHeight="1">
      <c r="A2392" s="448"/>
    </row>
    <row r="2393" spans="1:1" s="449" customFormat="1" ht="12" hidden="1" customHeight="1">
      <c r="A2393" s="448"/>
    </row>
    <row r="2394" spans="1:1" s="449" customFormat="1" ht="12" hidden="1" customHeight="1">
      <c r="A2394" s="448"/>
    </row>
    <row r="2395" spans="1:1" s="449" customFormat="1" ht="12" hidden="1" customHeight="1">
      <c r="A2395" s="448"/>
    </row>
    <row r="2396" spans="1:1" s="449" customFormat="1" ht="12" hidden="1" customHeight="1">
      <c r="A2396" s="448"/>
    </row>
    <row r="2397" spans="1:1" s="449" customFormat="1" ht="12" hidden="1" customHeight="1">
      <c r="A2397" s="448"/>
    </row>
    <row r="2398" spans="1:1" s="449" customFormat="1" ht="12" hidden="1" customHeight="1">
      <c r="A2398" s="448"/>
    </row>
    <row r="2399" spans="1:1" s="449" customFormat="1" ht="12" hidden="1" customHeight="1">
      <c r="A2399" s="448"/>
    </row>
    <row r="2400" spans="1:1" s="449" customFormat="1" ht="12" hidden="1" customHeight="1">
      <c r="A2400" s="448"/>
    </row>
    <row r="2401" spans="1:1" s="449" customFormat="1" ht="12" hidden="1" customHeight="1">
      <c r="A2401" s="448"/>
    </row>
    <row r="2402" spans="1:1" s="449" customFormat="1" ht="12" hidden="1" customHeight="1">
      <c r="A2402" s="448"/>
    </row>
    <row r="2403" spans="1:1" s="449" customFormat="1" ht="12" hidden="1" customHeight="1">
      <c r="A2403" s="448"/>
    </row>
    <row r="2404" spans="1:1" s="449" customFormat="1" ht="12" hidden="1" customHeight="1">
      <c r="A2404" s="448"/>
    </row>
    <row r="2405" spans="1:1" s="449" customFormat="1" ht="12" hidden="1" customHeight="1">
      <c r="A2405" s="448"/>
    </row>
    <row r="2406" spans="1:1" s="449" customFormat="1" ht="12" hidden="1" customHeight="1">
      <c r="A2406" s="448"/>
    </row>
    <row r="2407" spans="1:1" s="449" customFormat="1" ht="12" hidden="1" customHeight="1">
      <c r="A2407" s="448"/>
    </row>
    <row r="2408" spans="1:1" s="449" customFormat="1" ht="12" hidden="1" customHeight="1">
      <c r="A2408" s="448"/>
    </row>
    <row r="2409" spans="1:1" s="449" customFormat="1" ht="12" hidden="1" customHeight="1">
      <c r="A2409" s="448"/>
    </row>
    <row r="2410" spans="1:1" s="449" customFormat="1" ht="12" hidden="1" customHeight="1">
      <c r="A2410" s="448"/>
    </row>
    <row r="2411" spans="1:1" s="449" customFormat="1" ht="12" hidden="1" customHeight="1">
      <c r="A2411" s="448"/>
    </row>
    <row r="2412" spans="1:1" s="449" customFormat="1" ht="12" hidden="1" customHeight="1">
      <c r="A2412" s="448"/>
    </row>
    <row r="2413" spans="1:1" s="449" customFormat="1" ht="12" hidden="1" customHeight="1">
      <c r="A2413" s="448"/>
    </row>
    <row r="2414" spans="1:1" s="449" customFormat="1" ht="12" hidden="1" customHeight="1">
      <c r="A2414" s="448"/>
    </row>
    <row r="2415" spans="1:1" s="449" customFormat="1" ht="12" hidden="1" customHeight="1">
      <c r="A2415" s="448"/>
    </row>
    <row r="2416" spans="1:1" s="449" customFormat="1" ht="12" hidden="1" customHeight="1">
      <c r="A2416" s="448"/>
    </row>
    <row r="2417" spans="1:1" s="449" customFormat="1" ht="12" hidden="1" customHeight="1">
      <c r="A2417" s="448"/>
    </row>
    <row r="2418" spans="1:1" s="449" customFormat="1" ht="12" hidden="1" customHeight="1">
      <c r="A2418" s="448"/>
    </row>
    <row r="2419" spans="1:1" s="449" customFormat="1" ht="12" hidden="1" customHeight="1">
      <c r="A2419" s="448"/>
    </row>
    <row r="2420" spans="1:1" s="449" customFormat="1" ht="12" hidden="1" customHeight="1">
      <c r="A2420" s="448"/>
    </row>
    <row r="2421" spans="1:1" s="449" customFormat="1" ht="12" hidden="1" customHeight="1">
      <c r="A2421" s="448"/>
    </row>
    <row r="2422" spans="1:1" s="449" customFormat="1" ht="12" hidden="1" customHeight="1">
      <c r="A2422" s="448"/>
    </row>
    <row r="2423" spans="1:1" s="449" customFormat="1" ht="12" hidden="1" customHeight="1">
      <c r="A2423" s="448"/>
    </row>
    <row r="2424" spans="1:1" s="449" customFormat="1" ht="12" hidden="1" customHeight="1">
      <c r="A2424" s="448"/>
    </row>
    <row r="2425" spans="1:1" s="449" customFormat="1" ht="12" hidden="1" customHeight="1">
      <c r="A2425" s="448"/>
    </row>
    <row r="2426" spans="1:1" s="449" customFormat="1" ht="12" hidden="1" customHeight="1">
      <c r="A2426" s="448"/>
    </row>
    <row r="2427" spans="1:1" s="449" customFormat="1" ht="12" hidden="1" customHeight="1">
      <c r="A2427" s="448"/>
    </row>
    <row r="2428" spans="1:1" s="449" customFormat="1" ht="12" hidden="1" customHeight="1">
      <c r="A2428" s="448"/>
    </row>
    <row r="2429" spans="1:1" s="449" customFormat="1" ht="12" hidden="1" customHeight="1">
      <c r="A2429" s="448"/>
    </row>
    <row r="2430" spans="1:1" s="449" customFormat="1" ht="12" hidden="1" customHeight="1">
      <c r="A2430" s="448"/>
    </row>
    <row r="2431" spans="1:1" s="449" customFormat="1" ht="12" hidden="1" customHeight="1">
      <c r="A2431" s="448"/>
    </row>
    <row r="2432" spans="1:1" s="449" customFormat="1" ht="12" hidden="1" customHeight="1">
      <c r="A2432" s="448"/>
    </row>
    <row r="2433" spans="1:1" s="449" customFormat="1" ht="12" hidden="1" customHeight="1">
      <c r="A2433" s="448"/>
    </row>
    <row r="2434" spans="1:1" s="449" customFormat="1" ht="12" hidden="1" customHeight="1">
      <c r="A2434" s="448"/>
    </row>
    <row r="2435" spans="1:1" s="449" customFormat="1" ht="12" hidden="1" customHeight="1">
      <c r="A2435" s="448"/>
    </row>
    <row r="2436" spans="1:1" s="449" customFormat="1" ht="12" hidden="1" customHeight="1">
      <c r="A2436" s="448"/>
    </row>
    <row r="2437" spans="1:1" s="449" customFormat="1" ht="12" hidden="1" customHeight="1">
      <c r="A2437" s="448"/>
    </row>
    <row r="2438" spans="1:1" s="449" customFormat="1" ht="12" hidden="1" customHeight="1">
      <c r="A2438" s="448"/>
    </row>
    <row r="2439" spans="1:1" s="449" customFormat="1" ht="12" hidden="1" customHeight="1">
      <c r="A2439" s="448"/>
    </row>
    <row r="2440" spans="1:1" s="449" customFormat="1" ht="12" hidden="1" customHeight="1">
      <c r="A2440" s="448"/>
    </row>
    <row r="2441" spans="1:1" s="449" customFormat="1" ht="12" hidden="1" customHeight="1">
      <c r="A2441" s="448"/>
    </row>
    <row r="2442" spans="1:1" s="449" customFormat="1" ht="12" hidden="1" customHeight="1">
      <c r="A2442" s="448"/>
    </row>
    <row r="2443" spans="1:1" s="449" customFormat="1" ht="12" hidden="1" customHeight="1">
      <c r="A2443" s="448"/>
    </row>
    <row r="2444" spans="1:1" s="449" customFormat="1" ht="12" hidden="1" customHeight="1">
      <c r="A2444" s="448"/>
    </row>
    <row r="2445" spans="1:1" s="449" customFormat="1" ht="12" hidden="1" customHeight="1">
      <c r="A2445" s="448"/>
    </row>
    <row r="2446" spans="1:1" s="449" customFormat="1" ht="12" hidden="1" customHeight="1">
      <c r="A2446" s="448"/>
    </row>
    <row r="2447" spans="1:1" s="449" customFormat="1" ht="12" hidden="1" customHeight="1">
      <c r="A2447" s="448"/>
    </row>
    <row r="2448" spans="1:1" s="449" customFormat="1" ht="12" hidden="1" customHeight="1">
      <c r="A2448" s="448"/>
    </row>
    <row r="2449" spans="1:1" s="449" customFormat="1" ht="12" hidden="1" customHeight="1">
      <c r="A2449" s="448"/>
    </row>
    <row r="2450" spans="1:1" s="449" customFormat="1" ht="12" hidden="1" customHeight="1">
      <c r="A2450" s="448"/>
    </row>
    <row r="2451" spans="1:1" s="449" customFormat="1" ht="12" hidden="1" customHeight="1">
      <c r="A2451" s="448"/>
    </row>
    <row r="2452" spans="1:1" s="449" customFormat="1" ht="12" hidden="1" customHeight="1">
      <c r="A2452" s="448"/>
    </row>
    <row r="2453" spans="1:1" s="449" customFormat="1" ht="12" hidden="1" customHeight="1">
      <c r="A2453" s="448"/>
    </row>
    <row r="2454" spans="1:1" s="449" customFormat="1" ht="12" hidden="1" customHeight="1">
      <c r="A2454" s="448"/>
    </row>
    <row r="2455" spans="1:1" s="449" customFormat="1" ht="12" hidden="1" customHeight="1">
      <c r="A2455" s="448"/>
    </row>
    <row r="2456" spans="1:1" s="449" customFormat="1" ht="12" hidden="1" customHeight="1">
      <c r="A2456" s="448"/>
    </row>
    <row r="2457" spans="1:1" s="449" customFormat="1" ht="12" hidden="1" customHeight="1">
      <c r="A2457" s="448"/>
    </row>
    <row r="2458" spans="1:1" s="449" customFormat="1" ht="12" hidden="1" customHeight="1">
      <c r="A2458" s="448"/>
    </row>
    <row r="2459" spans="1:1" s="449" customFormat="1" ht="12" hidden="1" customHeight="1">
      <c r="A2459" s="448"/>
    </row>
    <row r="2460" spans="1:1" s="449" customFormat="1" ht="12" hidden="1" customHeight="1">
      <c r="A2460" s="448"/>
    </row>
    <row r="2461" spans="1:1" s="449" customFormat="1" ht="12" hidden="1" customHeight="1">
      <c r="A2461" s="448"/>
    </row>
    <row r="2462" spans="1:1" s="449" customFormat="1" ht="12" hidden="1" customHeight="1">
      <c r="A2462" s="448"/>
    </row>
    <row r="2463" spans="1:1" s="449" customFormat="1" ht="12" hidden="1" customHeight="1">
      <c r="A2463" s="448"/>
    </row>
    <row r="2464" spans="1:1" s="449" customFormat="1" ht="12" hidden="1" customHeight="1">
      <c r="A2464" s="448"/>
    </row>
    <row r="2465" spans="1:1" s="449" customFormat="1" ht="12" hidden="1" customHeight="1">
      <c r="A2465" s="448"/>
    </row>
    <row r="2466" spans="1:1" s="449" customFormat="1" ht="12" hidden="1" customHeight="1">
      <c r="A2466" s="448"/>
    </row>
    <row r="2467" spans="1:1" s="449" customFormat="1" ht="12" hidden="1" customHeight="1">
      <c r="A2467" s="448"/>
    </row>
    <row r="2468" spans="1:1" s="449" customFormat="1" ht="12" hidden="1" customHeight="1">
      <c r="A2468" s="448"/>
    </row>
    <row r="2469" spans="1:1" s="449" customFormat="1" ht="12" hidden="1" customHeight="1">
      <c r="A2469" s="448"/>
    </row>
    <row r="2470" spans="1:1" s="449" customFormat="1" ht="12" hidden="1" customHeight="1">
      <c r="A2470" s="448"/>
    </row>
    <row r="2471" spans="1:1" s="449" customFormat="1" ht="12" hidden="1" customHeight="1">
      <c r="A2471" s="448"/>
    </row>
    <row r="2472" spans="1:1" s="449" customFormat="1" ht="12" hidden="1" customHeight="1">
      <c r="A2472" s="448"/>
    </row>
    <row r="2473" spans="1:1" s="449" customFormat="1" ht="12" hidden="1" customHeight="1">
      <c r="A2473" s="448"/>
    </row>
    <row r="2474" spans="1:1" s="449" customFormat="1" ht="12" hidden="1" customHeight="1">
      <c r="A2474" s="448"/>
    </row>
    <row r="2475" spans="1:1" s="449" customFormat="1" ht="12" hidden="1" customHeight="1">
      <c r="A2475" s="448"/>
    </row>
    <row r="2476" spans="1:1" s="449" customFormat="1" ht="12" hidden="1" customHeight="1">
      <c r="A2476" s="448"/>
    </row>
    <row r="2477" spans="1:1" s="449" customFormat="1" ht="12" hidden="1" customHeight="1">
      <c r="A2477" s="448"/>
    </row>
    <row r="2478" spans="1:1" s="449" customFormat="1" ht="12" hidden="1" customHeight="1">
      <c r="A2478" s="448"/>
    </row>
    <row r="2479" spans="1:1" s="449" customFormat="1" ht="12" hidden="1" customHeight="1">
      <c r="A2479" s="448"/>
    </row>
    <row r="2480" spans="1:1" s="449" customFormat="1" ht="12" hidden="1" customHeight="1">
      <c r="A2480" s="448"/>
    </row>
    <row r="2481" spans="1:1" s="449" customFormat="1" ht="12" hidden="1" customHeight="1">
      <c r="A2481" s="448"/>
    </row>
    <row r="2482" spans="1:1" s="449" customFormat="1" ht="12" hidden="1" customHeight="1">
      <c r="A2482" s="448"/>
    </row>
    <row r="2483" spans="1:1" s="449" customFormat="1" ht="12" hidden="1" customHeight="1">
      <c r="A2483" s="448"/>
    </row>
    <row r="2484" spans="1:1" s="449" customFormat="1" ht="12" hidden="1" customHeight="1">
      <c r="A2484" s="448"/>
    </row>
    <row r="2485" spans="1:1" s="449" customFormat="1" ht="12" hidden="1" customHeight="1">
      <c r="A2485" s="448"/>
    </row>
    <row r="2486" spans="1:1" s="449" customFormat="1" ht="12" hidden="1" customHeight="1">
      <c r="A2486" s="448"/>
    </row>
    <row r="2487" spans="1:1" s="449" customFormat="1" ht="12" hidden="1" customHeight="1">
      <c r="A2487" s="448"/>
    </row>
    <row r="2488" spans="1:1" s="449" customFormat="1" ht="12" hidden="1" customHeight="1">
      <c r="A2488" s="448"/>
    </row>
    <row r="2489" spans="1:1" s="449" customFormat="1" ht="12" hidden="1" customHeight="1">
      <c r="A2489" s="448"/>
    </row>
    <row r="2490" spans="1:1" s="449" customFormat="1" ht="12" hidden="1" customHeight="1">
      <c r="A2490" s="448"/>
    </row>
    <row r="2491" spans="1:1" s="449" customFormat="1" ht="12" hidden="1" customHeight="1">
      <c r="A2491" s="448"/>
    </row>
    <row r="2492" spans="1:1" s="449" customFormat="1" ht="12" hidden="1" customHeight="1">
      <c r="A2492" s="448"/>
    </row>
    <row r="2493" spans="1:1" s="449" customFormat="1" ht="12" hidden="1" customHeight="1">
      <c r="A2493" s="448"/>
    </row>
    <row r="2494" spans="1:1" s="449" customFormat="1" ht="12" hidden="1" customHeight="1">
      <c r="A2494" s="448"/>
    </row>
    <row r="2495" spans="1:1" s="449" customFormat="1" ht="12" hidden="1" customHeight="1">
      <c r="A2495" s="448"/>
    </row>
    <row r="2496" spans="1:1" s="449" customFormat="1" ht="12" hidden="1" customHeight="1">
      <c r="A2496" s="448"/>
    </row>
    <row r="2497" spans="1:1" s="449" customFormat="1" ht="12" hidden="1" customHeight="1">
      <c r="A2497" s="448"/>
    </row>
    <row r="2498" spans="1:1" s="449" customFormat="1" ht="12" hidden="1" customHeight="1">
      <c r="A2498" s="448"/>
    </row>
    <row r="2499" spans="1:1" s="449" customFormat="1" ht="12" hidden="1" customHeight="1">
      <c r="A2499" s="448"/>
    </row>
    <row r="2500" spans="1:1" s="449" customFormat="1" ht="12" hidden="1" customHeight="1">
      <c r="A2500" s="448"/>
    </row>
    <row r="2501" spans="1:1" s="449" customFormat="1" ht="12" hidden="1" customHeight="1">
      <c r="A2501" s="448"/>
    </row>
    <row r="2502" spans="1:1" s="449" customFormat="1" ht="12" hidden="1" customHeight="1">
      <c r="A2502" s="448"/>
    </row>
    <row r="2503" spans="1:1" s="449" customFormat="1" ht="12" hidden="1" customHeight="1">
      <c r="A2503" s="448"/>
    </row>
    <row r="2504" spans="1:1" s="449" customFormat="1" ht="12" hidden="1" customHeight="1">
      <c r="A2504" s="448"/>
    </row>
    <row r="2505" spans="1:1" s="449" customFormat="1" ht="12" hidden="1" customHeight="1">
      <c r="A2505" s="448"/>
    </row>
    <row r="2506" spans="1:1" s="449" customFormat="1" ht="12" hidden="1" customHeight="1">
      <c r="A2506" s="448"/>
    </row>
    <row r="2507" spans="1:1" s="449" customFormat="1" ht="12" hidden="1" customHeight="1">
      <c r="A2507" s="448"/>
    </row>
    <row r="2508" spans="1:1" s="449" customFormat="1" ht="12" hidden="1" customHeight="1">
      <c r="A2508" s="448"/>
    </row>
    <row r="2509" spans="1:1" s="449" customFormat="1" ht="12" hidden="1" customHeight="1">
      <c r="A2509" s="448"/>
    </row>
    <row r="2510" spans="1:1" s="449" customFormat="1" ht="12" hidden="1" customHeight="1">
      <c r="A2510" s="448"/>
    </row>
    <row r="2511" spans="1:1" s="449" customFormat="1" ht="12" hidden="1" customHeight="1">
      <c r="A2511" s="448"/>
    </row>
    <row r="2512" spans="1:1" s="449" customFormat="1" ht="12" hidden="1" customHeight="1">
      <c r="A2512" s="448"/>
    </row>
    <row r="2513" spans="1:1" s="449" customFormat="1" ht="12" hidden="1" customHeight="1">
      <c r="A2513" s="448"/>
    </row>
    <row r="2514" spans="1:1" s="449" customFormat="1" ht="12" hidden="1" customHeight="1">
      <c r="A2514" s="448"/>
    </row>
    <row r="2515" spans="1:1" s="449" customFormat="1" ht="12" hidden="1" customHeight="1">
      <c r="A2515" s="448"/>
    </row>
    <row r="2516" spans="1:1" s="449" customFormat="1" ht="12" hidden="1" customHeight="1">
      <c r="A2516" s="448"/>
    </row>
    <row r="2517" spans="1:1" s="449" customFormat="1" ht="12" hidden="1" customHeight="1">
      <c r="A2517" s="448"/>
    </row>
    <row r="2518" spans="1:1" s="449" customFormat="1" ht="12" hidden="1" customHeight="1">
      <c r="A2518" s="448"/>
    </row>
    <row r="2519" spans="1:1" s="449" customFormat="1" ht="12" hidden="1" customHeight="1">
      <c r="A2519" s="448"/>
    </row>
    <row r="2520" spans="1:1" s="449" customFormat="1" ht="12" hidden="1" customHeight="1">
      <c r="A2520" s="448"/>
    </row>
    <row r="2521" spans="1:1" s="449" customFormat="1" ht="12" hidden="1" customHeight="1">
      <c r="A2521" s="448"/>
    </row>
    <row r="2522" spans="1:1" s="449" customFormat="1" ht="12" hidden="1" customHeight="1">
      <c r="A2522" s="448"/>
    </row>
    <row r="2523" spans="1:1" s="449" customFormat="1" ht="12" hidden="1" customHeight="1">
      <c r="A2523" s="448"/>
    </row>
    <row r="2524" spans="1:1" s="449" customFormat="1" ht="12" hidden="1" customHeight="1">
      <c r="A2524" s="448"/>
    </row>
    <row r="2525" spans="1:1" s="449" customFormat="1" ht="12" hidden="1" customHeight="1">
      <c r="A2525" s="448"/>
    </row>
    <row r="2526" spans="1:1" s="449" customFormat="1" ht="12" hidden="1" customHeight="1">
      <c r="A2526" s="448"/>
    </row>
    <row r="2527" spans="1:1" s="449" customFormat="1" ht="12" hidden="1" customHeight="1">
      <c r="A2527" s="448"/>
    </row>
    <row r="2528" spans="1:1" s="449" customFormat="1" ht="12" hidden="1" customHeight="1">
      <c r="A2528" s="448"/>
    </row>
    <row r="2529" spans="1:1" s="449" customFormat="1" ht="12" hidden="1" customHeight="1">
      <c r="A2529" s="448"/>
    </row>
    <row r="2530" spans="1:1" s="449" customFormat="1" ht="12" hidden="1" customHeight="1">
      <c r="A2530" s="448"/>
    </row>
    <row r="2531" spans="1:1" s="449" customFormat="1" ht="12" hidden="1" customHeight="1">
      <c r="A2531" s="448"/>
    </row>
    <row r="2532" spans="1:1" s="449" customFormat="1" ht="12" hidden="1" customHeight="1">
      <c r="A2532" s="448"/>
    </row>
    <row r="2533" spans="1:1" s="449" customFormat="1" ht="12" hidden="1" customHeight="1">
      <c r="A2533" s="448"/>
    </row>
    <row r="2534" spans="1:1" s="449" customFormat="1" ht="12" hidden="1" customHeight="1">
      <c r="A2534" s="448"/>
    </row>
    <row r="2535" spans="1:1" s="449" customFormat="1" ht="12" hidden="1" customHeight="1">
      <c r="A2535" s="448"/>
    </row>
    <row r="2536" spans="1:1" s="449" customFormat="1" ht="12" hidden="1" customHeight="1">
      <c r="A2536" s="448"/>
    </row>
    <row r="2537" spans="1:1" s="449" customFormat="1" ht="12" hidden="1" customHeight="1">
      <c r="A2537" s="448"/>
    </row>
    <row r="2538" spans="1:1" s="449" customFormat="1" ht="12" hidden="1" customHeight="1">
      <c r="A2538" s="448"/>
    </row>
    <row r="2539" spans="1:1" s="449" customFormat="1" ht="12" hidden="1" customHeight="1">
      <c r="A2539" s="448"/>
    </row>
    <row r="2540" spans="1:1" s="449" customFormat="1" ht="12" hidden="1" customHeight="1">
      <c r="A2540" s="448"/>
    </row>
    <row r="2541" spans="1:1" s="449" customFormat="1" ht="12" hidden="1" customHeight="1">
      <c r="A2541" s="448"/>
    </row>
    <row r="2542" spans="1:1" s="449" customFormat="1" ht="12" hidden="1" customHeight="1">
      <c r="A2542" s="448"/>
    </row>
    <row r="2543" spans="1:1" s="449" customFormat="1" ht="12" hidden="1" customHeight="1">
      <c r="A2543" s="448"/>
    </row>
    <row r="2544" spans="1:1" s="449" customFormat="1" ht="12" hidden="1" customHeight="1">
      <c r="A2544" s="448"/>
    </row>
    <row r="2545" spans="1:1" s="449" customFormat="1" ht="12" hidden="1" customHeight="1">
      <c r="A2545" s="448"/>
    </row>
    <row r="2546" spans="1:1" s="449" customFormat="1" ht="12" hidden="1" customHeight="1">
      <c r="A2546" s="448"/>
    </row>
    <row r="2547" spans="1:1" s="449" customFormat="1" ht="12" hidden="1" customHeight="1">
      <c r="A2547" s="448"/>
    </row>
    <row r="2548" spans="1:1" s="449" customFormat="1" ht="12" hidden="1" customHeight="1">
      <c r="A2548" s="448"/>
    </row>
    <row r="2549" spans="1:1" s="449" customFormat="1" ht="12" hidden="1" customHeight="1">
      <c r="A2549" s="448"/>
    </row>
    <row r="2550" spans="1:1" s="449" customFormat="1" ht="12" hidden="1" customHeight="1">
      <c r="A2550" s="448"/>
    </row>
    <row r="2551" spans="1:1" s="449" customFormat="1" ht="12" hidden="1" customHeight="1">
      <c r="A2551" s="448"/>
    </row>
    <row r="2552" spans="1:1" s="449" customFormat="1" ht="12" hidden="1" customHeight="1">
      <c r="A2552" s="448"/>
    </row>
    <row r="2553" spans="1:1" s="449" customFormat="1" ht="12" hidden="1" customHeight="1">
      <c r="A2553" s="448"/>
    </row>
    <row r="2554" spans="1:1" s="449" customFormat="1" ht="12" hidden="1" customHeight="1">
      <c r="A2554" s="448"/>
    </row>
    <row r="2555" spans="1:1" s="449" customFormat="1" ht="12" hidden="1" customHeight="1">
      <c r="A2555" s="448"/>
    </row>
    <row r="2556" spans="1:1" s="449" customFormat="1" ht="12" hidden="1" customHeight="1">
      <c r="A2556" s="448"/>
    </row>
    <row r="2557" spans="1:1" s="449" customFormat="1" ht="12" hidden="1" customHeight="1">
      <c r="A2557" s="448"/>
    </row>
    <row r="2558" spans="1:1" s="449" customFormat="1" ht="12" hidden="1" customHeight="1">
      <c r="A2558" s="448"/>
    </row>
    <row r="2559" spans="1:1" s="449" customFormat="1" ht="12" hidden="1" customHeight="1">
      <c r="A2559" s="448"/>
    </row>
    <row r="2560" spans="1:1" s="449" customFormat="1" ht="12" hidden="1" customHeight="1">
      <c r="A2560" s="448"/>
    </row>
    <row r="2561" spans="1:1" s="449" customFormat="1" ht="12" hidden="1" customHeight="1">
      <c r="A2561" s="448"/>
    </row>
    <row r="2562" spans="1:1" s="449" customFormat="1" ht="12" hidden="1" customHeight="1">
      <c r="A2562" s="448"/>
    </row>
    <row r="2563" spans="1:1" s="449" customFormat="1" ht="12" hidden="1" customHeight="1">
      <c r="A2563" s="448"/>
    </row>
    <row r="2564" spans="1:1" s="449" customFormat="1" ht="12" hidden="1" customHeight="1">
      <c r="A2564" s="448"/>
    </row>
    <row r="2565" spans="1:1" s="449" customFormat="1" ht="12" hidden="1" customHeight="1">
      <c r="A2565" s="448"/>
    </row>
    <row r="2566" spans="1:1" s="449" customFormat="1" ht="12" hidden="1" customHeight="1">
      <c r="A2566" s="448"/>
    </row>
    <row r="2567" spans="1:1" s="449" customFormat="1" ht="12" hidden="1" customHeight="1">
      <c r="A2567" s="448"/>
    </row>
    <row r="2568" spans="1:1" s="449" customFormat="1" ht="12" hidden="1" customHeight="1">
      <c r="A2568" s="448"/>
    </row>
    <row r="2569" spans="1:1" s="449" customFormat="1" ht="12" hidden="1" customHeight="1">
      <c r="A2569" s="448"/>
    </row>
    <row r="2570" spans="1:1" s="449" customFormat="1" ht="12" hidden="1" customHeight="1">
      <c r="A2570" s="448"/>
    </row>
    <row r="2571" spans="1:1" s="449" customFormat="1" ht="12" hidden="1" customHeight="1">
      <c r="A2571" s="448"/>
    </row>
    <row r="2572" spans="1:1" s="449" customFormat="1" ht="12" hidden="1" customHeight="1">
      <c r="A2572" s="448"/>
    </row>
    <row r="2573" spans="1:1" s="449" customFormat="1" ht="12" hidden="1" customHeight="1">
      <c r="A2573" s="448"/>
    </row>
    <row r="2574" spans="1:1" s="449" customFormat="1" ht="12" hidden="1" customHeight="1">
      <c r="A2574" s="448"/>
    </row>
    <row r="2575" spans="1:1" s="449" customFormat="1" ht="12" hidden="1" customHeight="1">
      <c r="A2575" s="448"/>
    </row>
    <row r="2576" spans="1:1" s="449" customFormat="1" ht="12" hidden="1" customHeight="1">
      <c r="A2576" s="448"/>
    </row>
    <row r="2577" spans="1:1" s="449" customFormat="1" ht="12" hidden="1" customHeight="1">
      <c r="A2577" s="448"/>
    </row>
    <row r="2578" spans="1:1" s="449" customFormat="1" ht="12" hidden="1" customHeight="1">
      <c r="A2578" s="448"/>
    </row>
    <row r="2579" spans="1:1" s="449" customFormat="1" ht="12" hidden="1" customHeight="1">
      <c r="A2579" s="448"/>
    </row>
    <row r="2580" spans="1:1" s="449" customFormat="1" ht="12" hidden="1" customHeight="1">
      <c r="A2580" s="448"/>
    </row>
    <row r="2581" spans="1:1" s="449" customFormat="1" ht="12" hidden="1" customHeight="1">
      <c r="A2581" s="448"/>
    </row>
    <row r="2582" spans="1:1" s="449" customFormat="1" ht="12" hidden="1" customHeight="1">
      <c r="A2582" s="448"/>
    </row>
    <row r="2583" spans="1:1" s="449" customFormat="1" ht="12" hidden="1" customHeight="1">
      <c r="A2583" s="448"/>
    </row>
    <row r="2584" spans="1:1" s="449" customFormat="1" ht="12" hidden="1" customHeight="1">
      <c r="A2584" s="448"/>
    </row>
    <row r="2585" spans="1:1" s="449" customFormat="1" ht="12" hidden="1" customHeight="1">
      <c r="A2585" s="448"/>
    </row>
    <row r="2586" spans="1:1" s="449" customFormat="1" ht="12" hidden="1" customHeight="1">
      <c r="A2586" s="448"/>
    </row>
    <row r="2587" spans="1:1" s="449" customFormat="1" ht="12" hidden="1" customHeight="1">
      <c r="A2587" s="448"/>
    </row>
    <row r="2588" spans="1:1" s="449" customFormat="1" ht="12" hidden="1" customHeight="1">
      <c r="A2588" s="448"/>
    </row>
    <row r="2589" spans="1:1" s="449" customFormat="1" ht="12" hidden="1" customHeight="1">
      <c r="A2589" s="448"/>
    </row>
    <row r="2590" spans="1:1" s="449" customFormat="1" ht="12" hidden="1" customHeight="1">
      <c r="A2590" s="448"/>
    </row>
    <row r="2591" spans="1:1" s="449" customFormat="1" ht="12" hidden="1" customHeight="1">
      <c r="A2591" s="448"/>
    </row>
    <row r="2592" spans="1:1" s="449" customFormat="1" ht="12" hidden="1" customHeight="1">
      <c r="A2592" s="448"/>
    </row>
    <row r="2593" spans="1:1" s="449" customFormat="1" ht="12" hidden="1" customHeight="1">
      <c r="A2593" s="448"/>
    </row>
    <row r="2594" spans="1:1" s="449" customFormat="1" ht="12" hidden="1" customHeight="1">
      <c r="A2594" s="448"/>
    </row>
    <row r="2595" spans="1:1" s="449" customFormat="1" ht="12" hidden="1" customHeight="1">
      <c r="A2595" s="448"/>
    </row>
    <row r="2596" spans="1:1" s="449" customFormat="1" ht="12" hidden="1" customHeight="1">
      <c r="A2596" s="448"/>
    </row>
    <row r="2597" spans="1:1" s="449" customFormat="1" ht="12" hidden="1" customHeight="1">
      <c r="A2597" s="448"/>
    </row>
    <row r="2598" spans="1:1" s="449" customFormat="1" ht="12" hidden="1" customHeight="1">
      <c r="A2598" s="448"/>
    </row>
    <row r="2599" spans="1:1" s="449" customFormat="1" ht="12" hidden="1" customHeight="1">
      <c r="A2599" s="448"/>
    </row>
    <row r="2600" spans="1:1" s="449" customFormat="1" ht="12" hidden="1" customHeight="1">
      <c r="A2600" s="448"/>
    </row>
    <row r="2601" spans="1:1" s="449" customFormat="1" ht="12" hidden="1" customHeight="1">
      <c r="A2601" s="448"/>
    </row>
    <row r="2602" spans="1:1" s="449" customFormat="1" ht="12" hidden="1" customHeight="1">
      <c r="A2602" s="448"/>
    </row>
    <row r="2603" spans="1:1" s="449" customFormat="1" ht="12" hidden="1" customHeight="1">
      <c r="A2603" s="448"/>
    </row>
    <row r="2604" spans="1:1" s="449" customFormat="1" ht="12" hidden="1" customHeight="1">
      <c r="A2604" s="448"/>
    </row>
    <row r="2605" spans="1:1" s="449" customFormat="1" ht="12" hidden="1" customHeight="1">
      <c r="A2605" s="448"/>
    </row>
    <row r="2606" spans="1:1" s="449" customFormat="1" ht="12" hidden="1" customHeight="1">
      <c r="A2606" s="448"/>
    </row>
    <row r="2607" spans="1:1" s="449" customFormat="1" ht="12" hidden="1" customHeight="1">
      <c r="A2607" s="448"/>
    </row>
    <row r="2608" spans="1:1" s="449" customFormat="1" ht="12" hidden="1" customHeight="1">
      <c r="A2608" s="448"/>
    </row>
    <row r="2609" spans="1:1" s="449" customFormat="1" ht="12" hidden="1" customHeight="1">
      <c r="A2609" s="448"/>
    </row>
    <row r="2610" spans="1:1" s="449" customFormat="1" ht="12" hidden="1" customHeight="1">
      <c r="A2610" s="448"/>
    </row>
    <row r="2611" spans="1:1" s="449" customFormat="1" ht="12" hidden="1" customHeight="1">
      <c r="A2611" s="448"/>
    </row>
    <row r="2612" spans="1:1" s="449" customFormat="1" ht="12" hidden="1" customHeight="1">
      <c r="A2612" s="448"/>
    </row>
    <row r="2613" spans="1:1" s="449" customFormat="1" ht="12" hidden="1" customHeight="1">
      <c r="A2613" s="448"/>
    </row>
    <row r="2614" spans="1:1" s="449" customFormat="1" ht="12" hidden="1" customHeight="1">
      <c r="A2614" s="448"/>
    </row>
    <row r="2615" spans="1:1" s="449" customFormat="1" ht="12" hidden="1" customHeight="1">
      <c r="A2615" s="448"/>
    </row>
    <row r="2616" spans="1:1" s="449" customFormat="1" ht="12" hidden="1" customHeight="1">
      <c r="A2616" s="448"/>
    </row>
    <row r="2617" spans="1:1" s="449" customFormat="1" ht="12" hidden="1" customHeight="1">
      <c r="A2617" s="448"/>
    </row>
    <row r="2618" spans="1:1" s="449" customFormat="1" ht="12" hidden="1" customHeight="1">
      <c r="A2618" s="448"/>
    </row>
    <row r="2619" spans="1:1" s="449" customFormat="1" ht="12" hidden="1" customHeight="1">
      <c r="A2619" s="448"/>
    </row>
    <row r="2620" spans="1:1" s="449" customFormat="1" ht="12" hidden="1" customHeight="1">
      <c r="A2620" s="448"/>
    </row>
    <row r="2621" spans="1:1" s="449" customFormat="1" ht="12" hidden="1" customHeight="1">
      <c r="A2621" s="448"/>
    </row>
    <row r="2622" spans="1:1" s="449" customFormat="1" ht="12" hidden="1" customHeight="1">
      <c r="A2622" s="448"/>
    </row>
    <row r="2623" spans="1:1" s="449" customFormat="1" ht="12" hidden="1" customHeight="1">
      <c r="A2623" s="448"/>
    </row>
    <row r="2624" spans="1:1" s="449" customFormat="1" ht="12" hidden="1" customHeight="1">
      <c r="A2624" s="448"/>
    </row>
    <row r="2625" spans="1:1" s="449" customFormat="1" ht="12" hidden="1" customHeight="1">
      <c r="A2625" s="448"/>
    </row>
    <row r="2626" spans="1:1" s="449" customFormat="1" ht="12" hidden="1" customHeight="1">
      <c r="A2626" s="448"/>
    </row>
    <row r="2627" spans="1:1" s="449" customFormat="1" ht="12" hidden="1" customHeight="1">
      <c r="A2627" s="448"/>
    </row>
    <row r="2628" spans="1:1" s="449" customFormat="1" ht="12" hidden="1" customHeight="1">
      <c r="A2628" s="448"/>
    </row>
    <row r="2629" spans="1:1" s="449" customFormat="1" ht="12" hidden="1" customHeight="1">
      <c r="A2629" s="448"/>
    </row>
    <row r="2630" spans="1:1" s="449" customFormat="1" ht="12" hidden="1" customHeight="1">
      <c r="A2630" s="448"/>
    </row>
    <row r="2631" spans="1:1" s="449" customFormat="1" ht="12" hidden="1" customHeight="1">
      <c r="A2631" s="448"/>
    </row>
    <row r="2632" spans="1:1" s="449" customFormat="1" ht="12" hidden="1" customHeight="1">
      <c r="A2632" s="448"/>
    </row>
    <row r="2633" spans="1:1" s="449" customFormat="1" ht="12" hidden="1" customHeight="1">
      <c r="A2633" s="448"/>
    </row>
    <row r="2634" spans="1:1" s="449" customFormat="1" ht="12" hidden="1" customHeight="1">
      <c r="A2634" s="448"/>
    </row>
    <row r="2635" spans="1:1" s="449" customFormat="1" ht="12" hidden="1" customHeight="1">
      <c r="A2635" s="448"/>
    </row>
    <row r="2636" spans="1:1" s="449" customFormat="1" ht="12" hidden="1" customHeight="1">
      <c r="A2636" s="448"/>
    </row>
    <row r="2637" spans="1:1" s="449" customFormat="1" ht="12" hidden="1" customHeight="1">
      <c r="A2637" s="448"/>
    </row>
    <row r="2638" spans="1:1" s="449" customFormat="1" ht="12" hidden="1" customHeight="1">
      <c r="A2638" s="448"/>
    </row>
    <row r="2639" spans="1:1" s="449" customFormat="1" ht="12" hidden="1" customHeight="1">
      <c r="A2639" s="448"/>
    </row>
    <row r="2640" spans="1:1" s="449" customFormat="1" ht="12" hidden="1" customHeight="1">
      <c r="A2640" s="448"/>
    </row>
    <row r="2641" spans="1:1" s="449" customFormat="1" ht="12" hidden="1" customHeight="1">
      <c r="A2641" s="448"/>
    </row>
    <row r="2642" spans="1:1" s="449" customFormat="1" ht="12" hidden="1" customHeight="1">
      <c r="A2642" s="448"/>
    </row>
    <row r="2643" spans="1:1" s="449" customFormat="1" ht="12" hidden="1" customHeight="1">
      <c r="A2643" s="448"/>
    </row>
    <row r="2644" spans="1:1" s="449" customFormat="1" ht="12" hidden="1" customHeight="1">
      <c r="A2644" s="448"/>
    </row>
    <row r="2645" spans="1:1" s="449" customFormat="1" ht="12" hidden="1" customHeight="1">
      <c r="A2645" s="448"/>
    </row>
    <row r="2646" spans="1:1" s="449" customFormat="1" ht="12" hidden="1" customHeight="1">
      <c r="A2646" s="448"/>
    </row>
    <row r="2647" spans="1:1" s="449" customFormat="1" ht="12" hidden="1" customHeight="1">
      <c r="A2647" s="448"/>
    </row>
    <row r="2648" spans="1:1" s="449" customFormat="1" ht="12" hidden="1" customHeight="1">
      <c r="A2648" s="448"/>
    </row>
    <row r="2649" spans="1:1" s="449" customFormat="1" ht="12" hidden="1" customHeight="1">
      <c r="A2649" s="448"/>
    </row>
    <row r="2650" spans="1:1" s="449" customFormat="1" ht="12" hidden="1" customHeight="1">
      <c r="A2650" s="448"/>
    </row>
    <row r="2651" spans="1:1" s="449" customFormat="1" ht="12" hidden="1" customHeight="1">
      <c r="A2651" s="448"/>
    </row>
    <row r="2652" spans="1:1" s="449" customFormat="1" ht="12" hidden="1" customHeight="1">
      <c r="A2652" s="448"/>
    </row>
    <row r="2653" spans="1:1" s="449" customFormat="1" ht="12" hidden="1" customHeight="1">
      <c r="A2653" s="448"/>
    </row>
    <row r="2654" spans="1:1" s="449" customFormat="1" ht="12" hidden="1" customHeight="1">
      <c r="A2654" s="448"/>
    </row>
    <row r="2655" spans="1:1" s="449" customFormat="1" ht="12" hidden="1" customHeight="1">
      <c r="A2655" s="448"/>
    </row>
    <row r="2656" spans="1:1" s="449" customFormat="1" ht="12" hidden="1" customHeight="1">
      <c r="A2656" s="448"/>
    </row>
    <row r="2657" spans="1:1" s="449" customFormat="1" ht="12" hidden="1" customHeight="1">
      <c r="A2657" s="448"/>
    </row>
    <row r="2658" spans="1:1" s="449" customFormat="1" ht="12" hidden="1" customHeight="1">
      <c r="A2658" s="448"/>
    </row>
    <row r="2659" spans="1:1" s="449" customFormat="1" ht="12" hidden="1" customHeight="1">
      <c r="A2659" s="448"/>
    </row>
    <row r="2660" spans="1:1" s="449" customFormat="1" ht="12" hidden="1" customHeight="1">
      <c r="A2660" s="448"/>
    </row>
    <row r="2661" spans="1:1" s="449" customFormat="1" ht="12" hidden="1" customHeight="1">
      <c r="A2661" s="448"/>
    </row>
    <row r="2662" spans="1:1" s="449" customFormat="1" ht="12" hidden="1" customHeight="1">
      <c r="A2662" s="448"/>
    </row>
    <row r="2663" spans="1:1" s="449" customFormat="1" ht="12" hidden="1" customHeight="1">
      <c r="A2663" s="448"/>
    </row>
    <row r="2664" spans="1:1" s="449" customFormat="1" ht="12" hidden="1" customHeight="1">
      <c r="A2664" s="448"/>
    </row>
    <row r="2665" spans="1:1" s="449" customFormat="1" ht="12" hidden="1" customHeight="1">
      <c r="A2665" s="448"/>
    </row>
    <row r="2666" spans="1:1" s="449" customFormat="1" ht="12" hidden="1" customHeight="1">
      <c r="A2666" s="448"/>
    </row>
    <row r="2667" spans="1:1" s="449" customFormat="1" ht="12" hidden="1" customHeight="1">
      <c r="A2667" s="448"/>
    </row>
    <row r="2668" spans="1:1" s="449" customFormat="1" ht="12" hidden="1" customHeight="1">
      <c r="A2668" s="448"/>
    </row>
    <row r="2669" spans="1:1" s="449" customFormat="1" ht="12" hidden="1" customHeight="1">
      <c r="A2669" s="448"/>
    </row>
    <row r="2670" spans="1:1" s="449" customFormat="1" ht="12" hidden="1" customHeight="1">
      <c r="A2670" s="448"/>
    </row>
    <row r="2671" spans="1:1" s="449" customFormat="1" ht="12" hidden="1" customHeight="1">
      <c r="A2671" s="448"/>
    </row>
    <row r="2672" spans="1:1" s="449" customFormat="1" ht="12" hidden="1" customHeight="1">
      <c r="A2672" s="448"/>
    </row>
    <row r="2673" spans="1:1" s="449" customFormat="1" ht="12" hidden="1" customHeight="1">
      <c r="A2673" s="448"/>
    </row>
    <row r="2674" spans="1:1" s="449" customFormat="1" ht="12" hidden="1" customHeight="1">
      <c r="A2674" s="448"/>
    </row>
    <row r="2675" spans="1:1" s="449" customFormat="1" ht="12" hidden="1" customHeight="1">
      <c r="A2675" s="448"/>
    </row>
    <row r="2676" spans="1:1" s="449" customFormat="1" ht="12" hidden="1" customHeight="1">
      <c r="A2676" s="448"/>
    </row>
    <row r="2677" spans="1:1" s="449" customFormat="1" ht="12" hidden="1" customHeight="1">
      <c r="A2677" s="448"/>
    </row>
    <row r="2678" spans="1:1" s="449" customFormat="1" ht="12" hidden="1" customHeight="1">
      <c r="A2678" s="448"/>
    </row>
    <row r="2679" spans="1:1" s="449" customFormat="1" ht="12" hidden="1" customHeight="1">
      <c r="A2679" s="448"/>
    </row>
    <row r="2680" spans="1:1" s="449" customFormat="1" ht="12" hidden="1" customHeight="1">
      <c r="A2680" s="448"/>
    </row>
    <row r="2681" spans="1:1" s="449" customFormat="1" ht="12" hidden="1" customHeight="1">
      <c r="A2681" s="448"/>
    </row>
    <row r="2682" spans="1:1" s="449" customFormat="1" ht="12" hidden="1" customHeight="1">
      <c r="A2682" s="448"/>
    </row>
    <row r="2683" spans="1:1" s="449" customFormat="1" ht="12" hidden="1" customHeight="1">
      <c r="A2683" s="448"/>
    </row>
    <row r="2684" spans="1:1" s="449" customFormat="1" ht="12" hidden="1" customHeight="1">
      <c r="A2684" s="448"/>
    </row>
    <row r="2685" spans="1:1" s="449" customFormat="1" ht="12" hidden="1" customHeight="1">
      <c r="A2685" s="448"/>
    </row>
    <row r="2686" spans="1:1" s="449" customFormat="1" ht="12" hidden="1" customHeight="1">
      <c r="A2686" s="448"/>
    </row>
    <row r="2687" spans="1:1" s="449" customFormat="1" ht="12" hidden="1" customHeight="1">
      <c r="A2687" s="448"/>
    </row>
    <row r="2688" spans="1:1" s="449" customFormat="1" ht="12" hidden="1" customHeight="1">
      <c r="A2688" s="448"/>
    </row>
    <row r="2689" spans="1:1" s="449" customFormat="1" ht="12" hidden="1" customHeight="1">
      <c r="A2689" s="448"/>
    </row>
    <row r="2690" spans="1:1" s="449" customFormat="1" ht="12" hidden="1" customHeight="1">
      <c r="A2690" s="448"/>
    </row>
    <row r="2691" spans="1:1" s="449" customFormat="1" ht="12" hidden="1" customHeight="1">
      <c r="A2691" s="448"/>
    </row>
    <row r="2692" spans="1:1" s="449" customFormat="1" ht="12" hidden="1" customHeight="1">
      <c r="A2692" s="448"/>
    </row>
    <row r="2693" spans="1:1" s="449" customFormat="1" ht="12" hidden="1" customHeight="1">
      <c r="A2693" s="448"/>
    </row>
    <row r="2694" spans="1:1" s="449" customFormat="1" ht="12" hidden="1" customHeight="1">
      <c r="A2694" s="448"/>
    </row>
    <row r="2695" spans="1:1" s="449" customFormat="1" ht="12" hidden="1" customHeight="1">
      <c r="A2695" s="448"/>
    </row>
    <row r="2696" spans="1:1" s="449" customFormat="1" ht="12" hidden="1" customHeight="1">
      <c r="A2696" s="448"/>
    </row>
    <row r="2697" spans="1:1" s="449" customFormat="1" ht="12" hidden="1" customHeight="1">
      <c r="A2697" s="448"/>
    </row>
    <row r="2698" spans="1:1" s="449" customFormat="1" ht="12" hidden="1" customHeight="1">
      <c r="A2698" s="448"/>
    </row>
    <row r="2699" spans="1:1" s="449" customFormat="1" ht="12" hidden="1" customHeight="1">
      <c r="A2699" s="448"/>
    </row>
    <row r="2700" spans="1:1" s="449" customFormat="1" ht="12" hidden="1" customHeight="1">
      <c r="A2700" s="448"/>
    </row>
    <row r="2701" spans="1:1" s="449" customFormat="1" ht="12" hidden="1" customHeight="1">
      <c r="A2701" s="448"/>
    </row>
    <row r="2702" spans="1:1" s="449" customFormat="1" ht="12" hidden="1" customHeight="1">
      <c r="A2702" s="448"/>
    </row>
    <row r="2703" spans="1:1" s="449" customFormat="1" ht="12" hidden="1" customHeight="1">
      <c r="A2703" s="448"/>
    </row>
    <row r="2704" spans="1:1" s="449" customFormat="1" ht="12" hidden="1" customHeight="1">
      <c r="A2704" s="448"/>
    </row>
    <row r="2705" spans="1:1" s="449" customFormat="1" ht="12" hidden="1" customHeight="1">
      <c r="A2705" s="448"/>
    </row>
    <row r="2706" spans="1:1" s="449" customFormat="1" ht="12" hidden="1" customHeight="1">
      <c r="A2706" s="448"/>
    </row>
    <row r="2707" spans="1:1" s="449" customFormat="1" ht="12" hidden="1" customHeight="1">
      <c r="A2707" s="448"/>
    </row>
    <row r="2708" spans="1:1" s="449" customFormat="1" ht="12" hidden="1" customHeight="1">
      <c r="A2708" s="448"/>
    </row>
    <row r="2709" spans="1:1" s="449" customFormat="1" ht="12" hidden="1" customHeight="1">
      <c r="A2709" s="448"/>
    </row>
    <row r="2710" spans="1:1" s="449" customFormat="1" ht="12" hidden="1" customHeight="1">
      <c r="A2710" s="448"/>
    </row>
    <row r="2711" spans="1:1" s="449" customFormat="1" ht="12" hidden="1" customHeight="1">
      <c r="A2711" s="448"/>
    </row>
    <row r="2712" spans="1:1" s="449" customFormat="1" ht="12" hidden="1" customHeight="1">
      <c r="A2712" s="448"/>
    </row>
    <row r="2713" spans="1:1" s="449" customFormat="1" ht="12" hidden="1" customHeight="1">
      <c r="A2713" s="448"/>
    </row>
    <row r="2714" spans="1:1" s="449" customFormat="1" ht="12" hidden="1" customHeight="1">
      <c r="A2714" s="448"/>
    </row>
    <row r="2715" spans="1:1" s="449" customFormat="1" ht="12" hidden="1" customHeight="1">
      <c r="A2715" s="448"/>
    </row>
    <row r="2716" spans="1:1" s="449" customFormat="1" ht="12" hidden="1" customHeight="1">
      <c r="A2716" s="448"/>
    </row>
    <row r="2717" spans="1:1" s="449" customFormat="1" ht="12" hidden="1" customHeight="1">
      <c r="A2717" s="448"/>
    </row>
    <row r="2718" spans="1:1" s="449" customFormat="1" ht="12" hidden="1" customHeight="1">
      <c r="A2718" s="448"/>
    </row>
    <row r="2719" spans="1:1" s="449" customFormat="1" ht="12" hidden="1" customHeight="1">
      <c r="A2719" s="448"/>
    </row>
    <row r="2720" spans="1:1" s="449" customFormat="1" ht="12" hidden="1" customHeight="1">
      <c r="A2720" s="448"/>
    </row>
    <row r="2721" spans="1:1" s="449" customFormat="1" ht="12" hidden="1" customHeight="1">
      <c r="A2721" s="448"/>
    </row>
    <row r="2722" spans="1:1" s="449" customFormat="1" ht="12" hidden="1" customHeight="1">
      <c r="A2722" s="448"/>
    </row>
    <row r="2723" spans="1:1" s="449" customFormat="1" ht="12" hidden="1" customHeight="1">
      <c r="A2723" s="448"/>
    </row>
    <row r="2724" spans="1:1" s="449" customFormat="1" ht="12" hidden="1" customHeight="1">
      <c r="A2724" s="448"/>
    </row>
    <row r="2725" spans="1:1" s="449" customFormat="1" ht="12" hidden="1" customHeight="1">
      <c r="A2725" s="448"/>
    </row>
    <row r="2726" spans="1:1" s="449" customFormat="1" ht="12" hidden="1" customHeight="1">
      <c r="A2726" s="448"/>
    </row>
    <row r="2727" spans="1:1" s="449" customFormat="1" ht="12" hidden="1" customHeight="1">
      <c r="A2727" s="448"/>
    </row>
    <row r="2728" spans="1:1" s="449" customFormat="1" ht="12" hidden="1" customHeight="1">
      <c r="A2728" s="448"/>
    </row>
    <row r="2729" spans="1:1" s="449" customFormat="1" ht="12" hidden="1" customHeight="1">
      <c r="A2729" s="448"/>
    </row>
    <row r="2730" spans="1:1" s="449" customFormat="1" ht="12" hidden="1" customHeight="1">
      <c r="A2730" s="448"/>
    </row>
    <row r="2731" spans="1:1" s="449" customFormat="1" ht="12" hidden="1" customHeight="1">
      <c r="A2731" s="448"/>
    </row>
    <row r="2732" spans="1:1" s="449" customFormat="1" ht="12" hidden="1" customHeight="1">
      <c r="A2732" s="448"/>
    </row>
    <row r="2733" spans="1:1" s="449" customFormat="1" ht="12" hidden="1" customHeight="1">
      <c r="A2733" s="448"/>
    </row>
    <row r="2734" spans="1:1" s="449" customFormat="1" ht="12" hidden="1" customHeight="1">
      <c r="A2734" s="448"/>
    </row>
    <row r="2735" spans="1:1" s="449" customFormat="1" ht="12" hidden="1" customHeight="1">
      <c r="A2735" s="448"/>
    </row>
    <row r="2736" spans="1:1" s="449" customFormat="1" ht="12" hidden="1" customHeight="1">
      <c r="A2736" s="448"/>
    </row>
    <row r="2737" spans="1:1" s="449" customFormat="1" ht="12" hidden="1" customHeight="1">
      <c r="A2737" s="448"/>
    </row>
    <row r="2738" spans="1:1" s="449" customFormat="1" ht="12" hidden="1" customHeight="1">
      <c r="A2738" s="448"/>
    </row>
    <row r="2739" spans="1:1" s="449" customFormat="1" ht="12" hidden="1" customHeight="1">
      <c r="A2739" s="448"/>
    </row>
    <row r="2740" spans="1:1" s="449" customFormat="1" ht="12" hidden="1" customHeight="1">
      <c r="A2740" s="448"/>
    </row>
    <row r="2741" spans="1:1" s="449" customFormat="1" ht="12" hidden="1" customHeight="1">
      <c r="A2741" s="448"/>
    </row>
    <row r="2742" spans="1:1" s="449" customFormat="1" ht="12" hidden="1" customHeight="1">
      <c r="A2742" s="448"/>
    </row>
    <row r="2743" spans="1:1" s="449" customFormat="1" ht="12" hidden="1" customHeight="1">
      <c r="A2743" s="448"/>
    </row>
    <row r="2744" spans="1:1" s="449" customFormat="1" ht="12" hidden="1" customHeight="1">
      <c r="A2744" s="448"/>
    </row>
    <row r="2745" spans="1:1" s="449" customFormat="1" ht="12" hidden="1" customHeight="1">
      <c r="A2745" s="448"/>
    </row>
    <row r="2746" spans="1:1" s="449" customFormat="1" ht="12" hidden="1" customHeight="1">
      <c r="A2746" s="448"/>
    </row>
    <row r="2747" spans="1:1" s="449" customFormat="1" ht="12" hidden="1" customHeight="1">
      <c r="A2747" s="448"/>
    </row>
    <row r="2748" spans="1:1" s="449" customFormat="1" ht="12" hidden="1" customHeight="1">
      <c r="A2748" s="448"/>
    </row>
    <row r="2749" spans="1:1" s="449" customFormat="1" ht="12" hidden="1" customHeight="1">
      <c r="A2749" s="448"/>
    </row>
    <row r="2750" spans="1:1" s="449" customFormat="1" ht="12" hidden="1" customHeight="1">
      <c r="A2750" s="448"/>
    </row>
    <row r="2751" spans="1:1" s="449" customFormat="1" ht="12" hidden="1" customHeight="1">
      <c r="A2751" s="448"/>
    </row>
    <row r="2752" spans="1:1" s="449" customFormat="1" ht="12" hidden="1" customHeight="1">
      <c r="A2752" s="448"/>
    </row>
    <row r="2753" spans="1:1" s="449" customFormat="1" ht="12" hidden="1" customHeight="1">
      <c r="A2753" s="448"/>
    </row>
    <row r="2754" spans="1:1" s="449" customFormat="1" ht="12" hidden="1" customHeight="1">
      <c r="A2754" s="448"/>
    </row>
    <row r="2755" spans="1:1" s="449" customFormat="1" ht="12" hidden="1" customHeight="1">
      <c r="A2755" s="448"/>
    </row>
    <row r="2756" spans="1:1" s="449" customFormat="1" ht="12" hidden="1" customHeight="1">
      <c r="A2756" s="448"/>
    </row>
    <row r="2757" spans="1:1" s="449" customFormat="1" ht="12" hidden="1" customHeight="1">
      <c r="A2757" s="448"/>
    </row>
    <row r="2758" spans="1:1" s="449" customFormat="1" ht="12" hidden="1" customHeight="1">
      <c r="A2758" s="448"/>
    </row>
    <row r="2759" spans="1:1" s="449" customFormat="1" ht="12" hidden="1" customHeight="1">
      <c r="A2759" s="448"/>
    </row>
    <row r="2760" spans="1:1" s="449" customFormat="1" ht="12" hidden="1" customHeight="1">
      <c r="A2760" s="448"/>
    </row>
    <row r="2761" spans="1:1" s="449" customFormat="1" ht="12" hidden="1" customHeight="1">
      <c r="A2761" s="448"/>
    </row>
    <row r="2762" spans="1:1" s="449" customFormat="1" ht="12" hidden="1" customHeight="1">
      <c r="A2762" s="448"/>
    </row>
    <row r="2763" spans="1:1" s="449" customFormat="1" ht="12" hidden="1" customHeight="1">
      <c r="A2763" s="448"/>
    </row>
    <row r="2764" spans="1:1" s="449" customFormat="1" ht="12" hidden="1" customHeight="1">
      <c r="A2764" s="448"/>
    </row>
    <row r="2765" spans="1:1" s="449" customFormat="1" ht="12" hidden="1" customHeight="1">
      <c r="A2765" s="448"/>
    </row>
    <row r="2766" spans="1:1" s="449" customFormat="1" ht="12" hidden="1" customHeight="1">
      <c r="A2766" s="448"/>
    </row>
    <row r="2767" spans="1:1" s="449" customFormat="1" ht="12" hidden="1" customHeight="1">
      <c r="A2767" s="448"/>
    </row>
    <row r="2768" spans="1:1" s="449" customFormat="1" ht="12" hidden="1" customHeight="1">
      <c r="A2768" s="448"/>
    </row>
    <row r="2769" spans="1:1" s="449" customFormat="1" ht="12" hidden="1" customHeight="1">
      <c r="A2769" s="448"/>
    </row>
    <row r="2770" spans="1:1" s="449" customFormat="1" ht="12" hidden="1" customHeight="1">
      <c r="A2770" s="448"/>
    </row>
    <row r="2771" spans="1:1" s="449" customFormat="1" ht="12" hidden="1" customHeight="1">
      <c r="A2771" s="448"/>
    </row>
    <row r="2772" spans="1:1" s="449" customFormat="1" ht="12" hidden="1" customHeight="1">
      <c r="A2772" s="448"/>
    </row>
    <row r="2773" spans="1:1" s="449" customFormat="1" ht="12" hidden="1" customHeight="1">
      <c r="A2773" s="448"/>
    </row>
    <row r="2774" spans="1:1" s="449" customFormat="1" ht="12" hidden="1" customHeight="1">
      <c r="A2774" s="448"/>
    </row>
    <row r="2775" spans="1:1" s="449" customFormat="1" ht="12" hidden="1" customHeight="1">
      <c r="A2775" s="448"/>
    </row>
    <row r="2776" spans="1:1" s="449" customFormat="1" ht="12" hidden="1" customHeight="1">
      <c r="A2776" s="448"/>
    </row>
    <row r="2777" spans="1:1" s="449" customFormat="1" ht="12" hidden="1" customHeight="1">
      <c r="A2777" s="448"/>
    </row>
    <row r="2778" spans="1:1" s="449" customFormat="1" ht="12" hidden="1" customHeight="1">
      <c r="A2778" s="448"/>
    </row>
    <row r="2779" spans="1:1" s="449" customFormat="1" ht="12" hidden="1" customHeight="1">
      <c r="A2779" s="448"/>
    </row>
    <row r="2780" spans="1:1" s="449" customFormat="1" ht="12" hidden="1" customHeight="1">
      <c r="A2780" s="448"/>
    </row>
    <row r="2781" spans="1:1" s="449" customFormat="1" ht="12" hidden="1" customHeight="1">
      <c r="A2781" s="448"/>
    </row>
    <row r="2782" spans="1:1" s="449" customFormat="1" ht="12" hidden="1" customHeight="1">
      <c r="A2782" s="448"/>
    </row>
    <row r="2783" spans="1:1" s="449" customFormat="1" ht="12" hidden="1" customHeight="1">
      <c r="A2783" s="448"/>
    </row>
    <row r="2784" spans="1:1" s="449" customFormat="1" ht="12" hidden="1" customHeight="1">
      <c r="A2784" s="448"/>
    </row>
    <row r="2785" spans="1:1" s="449" customFormat="1" ht="12" hidden="1" customHeight="1">
      <c r="A2785" s="448"/>
    </row>
    <row r="2786" spans="1:1" s="449" customFormat="1" ht="12" hidden="1" customHeight="1">
      <c r="A2786" s="448"/>
    </row>
    <row r="2787" spans="1:1" s="449" customFormat="1" ht="12" hidden="1" customHeight="1">
      <c r="A2787" s="448"/>
    </row>
    <row r="2788" spans="1:1" s="449" customFormat="1" ht="12" hidden="1" customHeight="1">
      <c r="A2788" s="448"/>
    </row>
    <row r="2789" spans="1:1" s="449" customFormat="1" ht="12" hidden="1" customHeight="1">
      <c r="A2789" s="448"/>
    </row>
    <row r="2790" spans="1:1" s="449" customFormat="1" ht="12" hidden="1" customHeight="1">
      <c r="A2790" s="448"/>
    </row>
    <row r="2791" spans="1:1" s="449" customFormat="1" ht="12" hidden="1" customHeight="1">
      <c r="A2791" s="448"/>
    </row>
    <row r="2792" spans="1:1" s="449" customFormat="1" ht="12" hidden="1" customHeight="1">
      <c r="A2792" s="448"/>
    </row>
    <row r="2793" spans="1:1" s="449" customFormat="1" ht="12" hidden="1" customHeight="1">
      <c r="A2793" s="448"/>
    </row>
    <row r="2794" spans="1:1" s="449" customFormat="1" ht="12" hidden="1" customHeight="1">
      <c r="A2794" s="448"/>
    </row>
    <row r="2795" spans="1:1" s="449" customFormat="1" ht="12" hidden="1" customHeight="1">
      <c r="A2795" s="448"/>
    </row>
    <row r="2796" spans="1:1" s="449" customFormat="1" ht="12" hidden="1" customHeight="1">
      <c r="A2796" s="448"/>
    </row>
    <row r="2797" spans="1:1" s="449" customFormat="1" ht="12" hidden="1" customHeight="1">
      <c r="A2797" s="448"/>
    </row>
    <row r="2798" spans="1:1" s="449" customFormat="1" ht="12" hidden="1" customHeight="1">
      <c r="A2798" s="448"/>
    </row>
    <row r="2799" spans="1:1" s="449" customFormat="1" ht="12" hidden="1" customHeight="1">
      <c r="A2799" s="448"/>
    </row>
    <row r="2800" spans="1:1" s="449" customFormat="1" ht="12" hidden="1" customHeight="1">
      <c r="A2800" s="448"/>
    </row>
    <row r="2801" spans="1:1" s="449" customFormat="1" ht="12" hidden="1" customHeight="1">
      <c r="A2801" s="448"/>
    </row>
    <row r="2802" spans="1:1" s="449" customFormat="1" ht="12" hidden="1" customHeight="1">
      <c r="A2802" s="448"/>
    </row>
    <row r="2803" spans="1:1" s="449" customFormat="1" ht="12" hidden="1" customHeight="1">
      <c r="A2803" s="448"/>
    </row>
    <row r="2804" spans="1:1" s="449" customFormat="1" ht="12" hidden="1" customHeight="1">
      <c r="A2804" s="448"/>
    </row>
    <row r="2805" spans="1:1" s="449" customFormat="1" ht="12" hidden="1" customHeight="1">
      <c r="A2805" s="448"/>
    </row>
    <row r="2806" spans="1:1" s="449" customFormat="1" ht="12" hidden="1" customHeight="1">
      <c r="A2806" s="448"/>
    </row>
    <row r="2807" spans="1:1" s="449" customFormat="1" ht="12" hidden="1" customHeight="1">
      <c r="A2807" s="448"/>
    </row>
    <row r="2808" spans="1:1" s="449" customFormat="1" ht="12" hidden="1" customHeight="1">
      <c r="A2808" s="448"/>
    </row>
    <row r="2809" spans="1:1" s="449" customFormat="1" ht="12" hidden="1" customHeight="1">
      <c r="A2809" s="448"/>
    </row>
    <row r="2810" spans="1:1" s="449" customFormat="1" ht="12" hidden="1" customHeight="1">
      <c r="A2810" s="448"/>
    </row>
    <row r="2811" spans="1:1" s="449" customFormat="1" ht="12" hidden="1" customHeight="1">
      <c r="A2811" s="448"/>
    </row>
    <row r="2812" spans="1:1" s="449" customFormat="1" ht="12" hidden="1" customHeight="1">
      <c r="A2812" s="448"/>
    </row>
    <row r="2813" spans="1:1" s="449" customFormat="1" ht="12" hidden="1" customHeight="1">
      <c r="A2813" s="448"/>
    </row>
    <row r="2814" spans="1:1" s="449" customFormat="1" ht="12" hidden="1" customHeight="1">
      <c r="A2814" s="448"/>
    </row>
    <row r="2815" spans="1:1" s="449" customFormat="1" ht="12" hidden="1" customHeight="1">
      <c r="A2815" s="448"/>
    </row>
    <row r="2816" spans="1:1" s="449" customFormat="1" ht="12" hidden="1" customHeight="1">
      <c r="A2816" s="448"/>
    </row>
    <row r="2817" spans="1:1" s="449" customFormat="1" ht="12" hidden="1" customHeight="1">
      <c r="A2817" s="448"/>
    </row>
    <row r="2818" spans="1:1" s="449" customFormat="1" ht="12" hidden="1" customHeight="1">
      <c r="A2818" s="448"/>
    </row>
    <row r="2819" spans="1:1" s="449" customFormat="1" ht="12" hidden="1" customHeight="1">
      <c r="A2819" s="448"/>
    </row>
    <row r="2820" spans="1:1" s="449" customFormat="1" ht="12" hidden="1" customHeight="1">
      <c r="A2820" s="448"/>
    </row>
    <row r="2821" spans="1:1" s="449" customFormat="1" ht="12" hidden="1" customHeight="1">
      <c r="A2821" s="448"/>
    </row>
    <row r="2822" spans="1:1" s="449" customFormat="1" ht="12" hidden="1" customHeight="1">
      <c r="A2822" s="448"/>
    </row>
    <row r="2823" spans="1:1" s="449" customFormat="1" ht="12" hidden="1" customHeight="1">
      <c r="A2823" s="448"/>
    </row>
    <row r="2824" spans="1:1" s="449" customFormat="1" ht="12" hidden="1" customHeight="1">
      <c r="A2824" s="448"/>
    </row>
    <row r="2825" spans="1:1" s="449" customFormat="1" ht="12" hidden="1" customHeight="1">
      <c r="A2825" s="448"/>
    </row>
    <row r="2826" spans="1:1" s="449" customFormat="1" ht="12" hidden="1" customHeight="1">
      <c r="A2826" s="448"/>
    </row>
    <row r="2827" spans="1:1" s="449" customFormat="1" ht="12" hidden="1" customHeight="1">
      <c r="A2827" s="448"/>
    </row>
    <row r="2828" spans="1:1" s="449" customFormat="1" ht="12" hidden="1" customHeight="1">
      <c r="A2828" s="448"/>
    </row>
    <row r="2829" spans="1:1" s="449" customFormat="1" ht="12" hidden="1" customHeight="1">
      <c r="A2829" s="448"/>
    </row>
    <row r="2830" spans="1:1" s="449" customFormat="1" ht="12" hidden="1" customHeight="1">
      <c r="A2830" s="448"/>
    </row>
    <row r="2831" spans="1:1" s="449" customFormat="1" ht="12" hidden="1" customHeight="1">
      <c r="A2831" s="448"/>
    </row>
    <row r="2832" spans="1:1" s="449" customFormat="1" ht="12" hidden="1" customHeight="1">
      <c r="A2832" s="448"/>
    </row>
    <row r="2833" spans="1:1" s="449" customFormat="1" ht="12" hidden="1" customHeight="1">
      <c r="A2833" s="448"/>
    </row>
    <row r="2834" spans="1:1" s="449" customFormat="1" ht="12" hidden="1" customHeight="1">
      <c r="A2834" s="448"/>
    </row>
    <row r="2835" spans="1:1" s="449" customFormat="1" ht="12" hidden="1" customHeight="1">
      <c r="A2835" s="448"/>
    </row>
    <row r="2836" spans="1:1" s="449" customFormat="1" ht="12" hidden="1" customHeight="1">
      <c r="A2836" s="448"/>
    </row>
    <row r="2837" spans="1:1" s="449" customFormat="1" ht="12" hidden="1" customHeight="1">
      <c r="A2837" s="448"/>
    </row>
    <row r="2838" spans="1:1" s="449" customFormat="1" ht="12" hidden="1" customHeight="1">
      <c r="A2838" s="448"/>
    </row>
    <row r="2839" spans="1:1" s="449" customFormat="1" ht="12" hidden="1" customHeight="1">
      <c r="A2839" s="448"/>
    </row>
    <row r="2840" spans="1:1" s="449" customFormat="1" ht="12" hidden="1" customHeight="1">
      <c r="A2840" s="448"/>
    </row>
    <row r="2841" spans="1:1" s="449" customFormat="1" ht="12" hidden="1" customHeight="1">
      <c r="A2841" s="448"/>
    </row>
    <row r="2842" spans="1:1" s="449" customFormat="1" ht="12" hidden="1" customHeight="1">
      <c r="A2842" s="448"/>
    </row>
    <row r="2843" spans="1:1" s="449" customFormat="1" ht="12" hidden="1" customHeight="1">
      <c r="A2843" s="448"/>
    </row>
    <row r="2844" spans="1:1" s="449" customFormat="1" ht="12" hidden="1" customHeight="1">
      <c r="A2844" s="448"/>
    </row>
    <row r="2845" spans="1:1" s="449" customFormat="1" ht="12" hidden="1" customHeight="1">
      <c r="A2845" s="448"/>
    </row>
    <row r="2846" spans="1:1" s="449" customFormat="1" ht="12" hidden="1" customHeight="1">
      <c r="A2846" s="448"/>
    </row>
    <row r="2847" spans="1:1" s="449" customFormat="1" ht="12" hidden="1" customHeight="1">
      <c r="A2847" s="448"/>
    </row>
    <row r="2848" spans="1:1" s="449" customFormat="1" ht="12" hidden="1" customHeight="1">
      <c r="A2848" s="448"/>
    </row>
    <row r="2849" spans="1:1" s="449" customFormat="1" ht="12" hidden="1" customHeight="1">
      <c r="A2849" s="448"/>
    </row>
    <row r="2850" spans="1:1" s="449" customFormat="1" ht="12" hidden="1" customHeight="1">
      <c r="A2850" s="448"/>
    </row>
    <row r="2851" spans="1:1" s="449" customFormat="1" ht="12" hidden="1" customHeight="1">
      <c r="A2851" s="448"/>
    </row>
    <row r="2852" spans="1:1" s="449" customFormat="1" ht="12" hidden="1" customHeight="1">
      <c r="A2852" s="448"/>
    </row>
    <row r="2853" spans="1:1" s="449" customFormat="1" ht="12" hidden="1" customHeight="1">
      <c r="A2853" s="448"/>
    </row>
    <row r="2854" spans="1:1" s="449" customFormat="1" ht="12" hidden="1" customHeight="1">
      <c r="A2854" s="448"/>
    </row>
    <row r="2855" spans="1:1" s="449" customFormat="1" ht="12" hidden="1" customHeight="1">
      <c r="A2855" s="448"/>
    </row>
    <row r="2856" spans="1:1" s="449" customFormat="1" ht="12" hidden="1" customHeight="1">
      <c r="A2856" s="448"/>
    </row>
    <row r="2857" spans="1:1" s="449" customFormat="1" ht="12" hidden="1" customHeight="1">
      <c r="A2857" s="448"/>
    </row>
    <row r="2858" spans="1:1" s="449" customFormat="1" ht="12" hidden="1" customHeight="1">
      <c r="A2858" s="448"/>
    </row>
    <row r="2859" spans="1:1" s="449" customFormat="1" ht="12" hidden="1" customHeight="1">
      <c r="A2859" s="448"/>
    </row>
    <row r="2860" spans="1:1" s="449" customFormat="1" ht="12" hidden="1" customHeight="1">
      <c r="A2860" s="448"/>
    </row>
    <row r="2861" spans="1:1" s="449" customFormat="1" ht="12" hidden="1" customHeight="1">
      <c r="A2861" s="448"/>
    </row>
    <row r="2862" spans="1:1" s="449" customFormat="1" ht="12" hidden="1" customHeight="1">
      <c r="A2862" s="448"/>
    </row>
    <row r="2863" spans="1:1" s="449" customFormat="1" ht="12" hidden="1" customHeight="1">
      <c r="A2863" s="448"/>
    </row>
    <row r="2864" spans="1:1" s="449" customFormat="1" ht="12" hidden="1" customHeight="1">
      <c r="A2864" s="448"/>
    </row>
    <row r="2865" spans="1:1" s="449" customFormat="1" ht="12" hidden="1" customHeight="1">
      <c r="A2865" s="448"/>
    </row>
    <row r="2866" spans="1:1" s="449" customFormat="1" ht="12" hidden="1" customHeight="1">
      <c r="A2866" s="448"/>
    </row>
    <row r="2867" spans="1:1" s="449" customFormat="1" ht="12" hidden="1" customHeight="1">
      <c r="A2867" s="448"/>
    </row>
    <row r="2868" spans="1:1" s="449" customFormat="1" ht="12" hidden="1" customHeight="1">
      <c r="A2868" s="448"/>
    </row>
    <row r="2869" spans="1:1" s="449" customFormat="1" ht="12" hidden="1" customHeight="1">
      <c r="A2869" s="448"/>
    </row>
    <row r="2870" spans="1:1" s="449" customFormat="1" ht="12" hidden="1" customHeight="1">
      <c r="A2870" s="448"/>
    </row>
    <row r="2871" spans="1:1" s="449" customFormat="1" ht="12" hidden="1" customHeight="1">
      <c r="A2871" s="448"/>
    </row>
    <row r="2872" spans="1:1" s="449" customFormat="1" ht="12" hidden="1" customHeight="1">
      <c r="A2872" s="448"/>
    </row>
    <row r="2873" spans="1:1" s="449" customFormat="1" ht="12" hidden="1" customHeight="1">
      <c r="A2873" s="448"/>
    </row>
    <row r="2874" spans="1:1" s="449" customFormat="1" ht="12" hidden="1" customHeight="1">
      <c r="A2874" s="448"/>
    </row>
    <row r="2875" spans="1:1" s="449" customFormat="1" ht="12" hidden="1" customHeight="1">
      <c r="A2875" s="448"/>
    </row>
    <row r="2876" spans="1:1" s="449" customFormat="1" ht="12" hidden="1" customHeight="1">
      <c r="A2876" s="448"/>
    </row>
    <row r="2877" spans="1:1" s="449" customFormat="1" ht="12" hidden="1" customHeight="1">
      <c r="A2877" s="448"/>
    </row>
    <row r="2878" spans="1:1" s="449" customFormat="1" ht="12" hidden="1" customHeight="1">
      <c r="A2878" s="448"/>
    </row>
    <row r="2879" spans="1:1" s="449" customFormat="1" ht="12" hidden="1" customHeight="1">
      <c r="A2879" s="448"/>
    </row>
    <row r="2880" spans="1:1" s="449" customFormat="1" ht="12" hidden="1" customHeight="1">
      <c r="A2880" s="448"/>
    </row>
    <row r="2881" spans="1:1" s="449" customFormat="1" ht="12" hidden="1" customHeight="1">
      <c r="A2881" s="448"/>
    </row>
    <row r="2882" spans="1:1" s="449" customFormat="1" ht="12" hidden="1" customHeight="1">
      <c r="A2882" s="448"/>
    </row>
    <row r="2883" spans="1:1" s="449" customFormat="1" ht="12" hidden="1" customHeight="1">
      <c r="A2883" s="448"/>
    </row>
    <row r="2884" spans="1:1" s="449" customFormat="1" ht="12" hidden="1" customHeight="1">
      <c r="A2884" s="448"/>
    </row>
    <row r="2885" spans="1:1" s="449" customFormat="1" ht="12" hidden="1" customHeight="1">
      <c r="A2885" s="448"/>
    </row>
    <row r="2886" spans="1:1" s="449" customFormat="1" ht="12" hidden="1" customHeight="1">
      <c r="A2886" s="448"/>
    </row>
    <row r="2887" spans="1:1" s="449" customFormat="1" ht="12" hidden="1" customHeight="1">
      <c r="A2887" s="448"/>
    </row>
    <row r="2888" spans="1:1" s="449" customFormat="1" ht="12" hidden="1" customHeight="1">
      <c r="A2888" s="448"/>
    </row>
    <row r="2889" spans="1:1" s="449" customFormat="1" ht="12" hidden="1" customHeight="1">
      <c r="A2889" s="448"/>
    </row>
    <row r="2890" spans="1:1" s="449" customFormat="1" ht="12" hidden="1" customHeight="1">
      <c r="A2890" s="448"/>
    </row>
    <row r="2891" spans="1:1" s="449" customFormat="1" ht="12" hidden="1" customHeight="1">
      <c r="A2891" s="448"/>
    </row>
    <row r="2892" spans="1:1" s="449" customFormat="1" ht="12" hidden="1" customHeight="1">
      <c r="A2892" s="448"/>
    </row>
    <row r="2893" spans="1:1" s="449" customFormat="1" ht="12" hidden="1" customHeight="1">
      <c r="A2893" s="448"/>
    </row>
    <row r="2894" spans="1:1" s="449" customFormat="1" ht="12" hidden="1" customHeight="1">
      <c r="A2894" s="448"/>
    </row>
    <row r="2895" spans="1:1" s="449" customFormat="1" ht="12" hidden="1" customHeight="1">
      <c r="A2895" s="448"/>
    </row>
    <row r="2896" spans="1:1" s="449" customFormat="1" ht="12" hidden="1" customHeight="1">
      <c r="A2896" s="448"/>
    </row>
    <row r="2897" spans="1:1" s="449" customFormat="1" ht="12" hidden="1" customHeight="1">
      <c r="A2897" s="448"/>
    </row>
    <row r="2898" spans="1:1" s="449" customFormat="1" ht="12" hidden="1" customHeight="1">
      <c r="A2898" s="448"/>
    </row>
    <row r="2899" spans="1:1" s="449" customFormat="1" ht="12" hidden="1" customHeight="1">
      <c r="A2899" s="448"/>
    </row>
    <row r="2900" spans="1:1" s="449" customFormat="1" ht="12" hidden="1" customHeight="1">
      <c r="A2900" s="448"/>
    </row>
    <row r="2901" spans="1:1" s="449" customFormat="1" ht="12" hidden="1" customHeight="1">
      <c r="A2901" s="448"/>
    </row>
    <row r="2902" spans="1:1" s="449" customFormat="1" ht="12" hidden="1" customHeight="1">
      <c r="A2902" s="448"/>
    </row>
    <row r="2903" spans="1:1" s="449" customFormat="1" ht="12" hidden="1" customHeight="1">
      <c r="A2903" s="448"/>
    </row>
    <row r="2904" spans="1:1" s="449" customFormat="1" ht="12" hidden="1" customHeight="1">
      <c r="A2904" s="448"/>
    </row>
    <row r="2905" spans="1:1" s="449" customFormat="1" ht="12" hidden="1" customHeight="1">
      <c r="A2905" s="448"/>
    </row>
    <row r="2906" spans="1:1" s="449" customFormat="1" ht="12" hidden="1" customHeight="1">
      <c r="A2906" s="448"/>
    </row>
    <row r="2907" spans="1:1" s="449" customFormat="1" ht="12" hidden="1" customHeight="1">
      <c r="A2907" s="448"/>
    </row>
    <row r="2908" spans="1:1" s="449" customFormat="1" ht="12" hidden="1" customHeight="1">
      <c r="A2908" s="448"/>
    </row>
    <row r="2909" spans="1:1" s="449" customFormat="1" ht="12" hidden="1" customHeight="1">
      <c r="A2909" s="448"/>
    </row>
    <row r="2910" spans="1:1" s="449" customFormat="1" ht="12" hidden="1" customHeight="1">
      <c r="A2910" s="448"/>
    </row>
    <row r="2911" spans="1:1" s="449" customFormat="1" ht="12" hidden="1" customHeight="1">
      <c r="A2911" s="448"/>
    </row>
    <row r="2912" spans="1:1" s="449" customFormat="1" ht="12" hidden="1" customHeight="1">
      <c r="A2912" s="448"/>
    </row>
    <row r="2913" spans="1:1" s="449" customFormat="1" ht="12" hidden="1" customHeight="1">
      <c r="A2913" s="448"/>
    </row>
    <row r="2914" spans="1:1" s="449" customFormat="1" ht="12" hidden="1" customHeight="1">
      <c r="A2914" s="448"/>
    </row>
    <row r="2915" spans="1:1" s="449" customFormat="1" ht="12" hidden="1" customHeight="1">
      <c r="A2915" s="448"/>
    </row>
    <row r="2916" spans="1:1" s="449" customFormat="1" ht="12" hidden="1" customHeight="1">
      <c r="A2916" s="448"/>
    </row>
    <row r="2917" spans="1:1" s="449" customFormat="1" ht="12" hidden="1" customHeight="1">
      <c r="A2917" s="448"/>
    </row>
    <row r="2918" spans="1:1" s="449" customFormat="1" ht="12" hidden="1" customHeight="1">
      <c r="A2918" s="448"/>
    </row>
    <row r="2919" spans="1:1" s="449" customFormat="1" ht="12" hidden="1" customHeight="1">
      <c r="A2919" s="448"/>
    </row>
    <row r="2920" spans="1:1" s="449" customFormat="1" ht="12" hidden="1" customHeight="1">
      <c r="A2920" s="448"/>
    </row>
    <row r="2921" spans="1:1" s="449" customFormat="1" ht="12" hidden="1" customHeight="1">
      <c r="A2921" s="448"/>
    </row>
    <row r="2922" spans="1:1" s="449" customFormat="1" ht="12" hidden="1" customHeight="1">
      <c r="A2922" s="448"/>
    </row>
    <row r="2923" spans="1:1" s="449" customFormat="1" ht="12" hidden="1" customHeight="1">
      <c r="A2923" s="448"/>
    </row>
    <row r="2924" spans="1:1" s="449" customFormat="1" ht="12" hidden="1" customHeight="1">
      <c r="A2924" s="448"/>
    </row>
    <row r="2925" spans="1:1" s="449" customFormat="1" ht="12" hidden="1" customHeight="1">
      <c r="A2925" s="448"/>
    </row>
    <row r="2926" spans="1:1" s="449" customFormat="1" ht="12" hidden="1" customHeight="1">
      <c r="A2926" s="448"/>
    </row>
    <row r="2927" spans="1:1" s="449" customFormat="1" ht="12" hidden="1" customHeight="1">
      <c r="A2927" s="448"/>
    </row>
    <row r="2928" spans="1:1" s="449" customFormat="1" ht="12" hidden="1" customHeight="1">
      <c r="A2928" s="448"/>
    </row>
    <row r="2929" spans="1:1" s="449" customFormat="1" ht="12" hidden="1" customHeight="1">
      <c r="A2929" s="448"/>
    </row>
    <row r="2930" spans="1:1" s="449" customFormat="1" ht="12" hidden="1" customHeight="1">
      <c r="A2930" s="448"/>
    </row>
    <row r="2931" spans="1:1" s="449" customFormat="1" ht="12" hidden="1" customHeight="1">
      <c r="A2931" s="448"/>
    </row>
    <row r="2932" spans="1:1" s="449" customFormat="1" ht="12" hidden="1" customHeight="1">
      <c r="A2932" s="448"/>
    </row>
    <row r="2933" spans="1:1" s="449" customFormat="1" ht="12" hidden="1" customHeight="1">
      <c r="A2933" s="448"/>
    </row>
    <row r="2934" spans="1:1" s="449" customFormat="1" ht="12" hidden="1" customHeight="1">
      <c r="A2934" s="448"/>
    </row>
    <row r="2935" spans="1:1" s="449" customFormat="1" ht="12" hidden="1" customHeight="1">
      <c r="A2935" s="448"/>
    </row>
    <row r="2936" spans="1:1" s="449" customFormat="1" ht="12" hidden="1" customHeight="1">
      <c r="A2936" s="448"/>
    </row>
    <row r="2937" spans="1:1" s="449" customFormat="1" ht="12" hidden="1" customHeight="1">
      <c r="A2937" s="448"/>
    </row>
    <row r="2938" spans="1:1" s="449" customFormat="1" ht="12" hidden="1" customHeight="1">
      <c r="A2938" s="448"/>
    </row>
    <row r="2939" spans="1:1" s="449" customFormat="1" ht="12" hidden="1" customHeight="1">
      <c r="A2939" s="448"/>
    </row>
    <row r="2940" spans="1:1" s="449" customFormat="1" ht="12" hidden="1" customHeight="1">
      <c r="A2940" s="448"/>
    </row>
    <row r="2941" spans="1:1" s="449" customFormat="1" ht="12" hidden="1" customHeight="1">
      <c r="A2941" s="448"/>
    </row>
    <row r="2942" spans="1:1" s="449" customFormat="1" ht="12" hidden="1" customHeight="1">
      <c r="A2942" s="448"/>
    </row>
    <row r="2943" spans="1:1" s="449" customFormat="1" ht="12" hidden="1" customHeight="1">
      <c r="A2943" s="448"/>
    </row>
    <row r="2944" spans="1:1" s="449" customFormat="1" ht="12" hidden="1" customHeight="1">
      <c r="A2944" s="448"/>
    </row>
    <row r="2945" spans="1:1" s="449" customFormat="1" ht="12" hidden="1" customHeight="1">
      <c r="A2945" s="448"/>
    </row>
    <row r="2946" spans="1:1" s="449" customFormat="1" ht="12" hidden="1" customHeight="1">
      <c r="A2946" s="448"/>
    </row>
    <row r="2947" spans="1:1" s="449" customFormat="1" ht="12" hidden="1" customHeight="1">
      <c r="A2947" s="448"/>
    </row>
    <row r="2948" spans="1:1" s="449" customFormat="1" ht="12" hidden="1" customHeight="1">
      <c r="A2948" s="448"/>
    </row>
    <row r="2949" spans="1:1" s="449" customFormat="1" ht="12" hidden="1" customHeight="1">
      <c r="A2949" s="448"/>
    </row>
    <row r="2950" spans="1:1" s="449" customFormat="1" ht="12" hidden="1" customHeight="1">
      <c r="A2950" s="448"/>
    </row>
    <row r="2951" spans="1:1" s="449" customFormat="1" ht="12" hidden="1" customHeight="1">
      <c r="A2951" s="448"/>
    </row>
    <row r="2952" spans="1:1" s="449" customFormat="1" ht="12" hidden="1" customHeight="1">
      <c r="A2952" s="448"/>
    </row>
    <row r="2953" spans="1:1" s="449" customFormat="1" ht="12" hidden="1" customHeight="1">
      <c r="A2953" s="448"/>
    </row>
    <row r="2954" spans="1:1" s="449" customFormat="1" ht="12" hidden="1" customHeight="1">
      <c r="A2954" s="448"/>
    </row>
    <row r="2955" spans="1:1" s="449" customFormat="1" ht="12" hidden="1" customHeight="1">
      <c r="A2955" s="448"/>
    </row>
    <row r="2956" spans="1:1" s="449" customFormat="1" ht="12" hidden="1" customHeight="1">
      <c r="A2956" s="448"/>
    </row>
    <row r="2957" spans="1:1" s="449" customFormat="1" ht="12" hidden="1" customHeight="1">
      <c r="A2957" s="448"/>
    </row>
    <row r="2958" spans="1:1" s="449" customFormat="1" ht="12" hidden="1" customHeight="1">
      <c r="A2958" s="448"/>
    </row>
    <row r="2959" spans="1:1" s="449" customFormat="1" ht="12" hidden="1" customHeight="1">
      <c r="A2959" s="448"/>
    </row>
    <row r="2960" spans="1:1" s="449" customFormat="1" ht="12" hidden="1" customHeight="1">
      <c r="A2960" s="448"/>
    </row>
    <row r="2961" spans="1:1" s="449" customFormat="1" ht="12" hidden="1" customHeight="1">
      <c r="A2961" s="448"/>
    </row>
    <row r="2962" spans="1:1" s="449" customFormat="1" ht="12" hidden="1" customHeight="1">
      <c r="A2962" s="448"/>
    </row>
    <row r="2963" spans="1:1" s="449" customFormat="1" ht="12" hidden="1" customHeight="1">
      <c r="A2963" s="448"/>
    </row>
    <row r="2964" spans="1:1" s="449" customFormat="1" ht="12" hidden="1" customHeight="1">
      <c r="A2964" s="448"/>
    </row>
    <row r="2965" spans="1:1" s="449" customFormat="1" ht="12" hidden="1" customHeight="1">
      <c r="A2965" s="448"/>
    </row>
    <row r="2966" spans="1:1" s="449" customFormat="1" ht="12" hidden="1" customHeight="1">
      <c r="A2966" s="448"/>
    </row>
    <row r="2967" spans="1:1" s="449" customFormat="1" ht="12" hidden="1" customHeight="1">
      <c r="A2967" s="448"/>
    </row>
    <row r="2968" spans="1:1" s="449" customFormat="1" ht="12" hidden="1" customHeight="1">
      <c r="A2968" s="448"/>
    </row>
    <row r="2969" spans="1:1" s="449" customFormat="1" ht="12" hidden="1" customHeight="1">
      <c r="A2969" s="448"/>
    </row>
    <row r="2970" spans="1:1" s="449" customFormat="1" ht="12" hidden="1" customHeight="1">
      <c r="A2970" s="448"/>
    </row>
    <row r="2971" spans="1:1" s="449" customFormat="1" ht="12" hidden="1" customHeight="1">
      <c r="A2971" s="448"/>
    </row>
    <row r="2972" spans="1:1" s="449" customFormat="1" ht="12" hidden="1" customHeight="1">
      <c r="A2972" s="448"/>
    </row>
    <row r="2973" spans="1:1" s="449" customFormat="1" ht="12" hidden="1" customHeight="1">
      <c r="A2973" s="448"/>
    </row>
    <row r="2974" spans="1:1" s="449" customFormat="1" ht="12" hidden="1" customHeight="1">
      <c r="A2974" s="448"/>
    </row>
    <row r="2975" spans="1:1" s="449" customFormat="1" ht="12" hidden="1" customHeight="1">
      <c r="A2975" s="448"/>
    </row>
    <row r="2976" spans="1:1" s="449" customFormat="1" ht="12" hidden="1" customHeight="1">
      <c r="A2976" s="448"/>
    </row>
    <row r="2977" spans="1:1" s="449" customFormat="1" ht="12" hidden="1" customHeight="1">
      <c r="A2977" s="448"/>
    </row>
    <row r="2978" spans="1:1" s="449" customFormat="1" ht="12" hidden="1" customHeight="1">
      <c r="A2978" s="448"/>
    </row>
    <row r="2979" spans="1:1" s="449" customFormat="1" ht="12" hidden="1" customHeight="1">
      <c r="A2979" s="448"/>
    </row>
    <row r="2980" spans="1:1" s="449" customFormat="1" ht="12" hidden="1" customHeight="1">
      <c r="A2980" s="448"/>
    </row>
    <row r="2981" spans="1:1" s="449" customFormat="1" ht="12" hidden="1" customHeight="1">
      <c r="A2981" s="448"/>
    </row>
    <row r="2982" spans="1:1" s="449" customFormat="1" ht="12" hidden="1" customHeight="1">
      <c r="A2982" s="448"/>
    </row>
    <row r="2983" spans="1:1" s="449" customFormat="1" ht="12" hidden="1" customHeight="1">
      <c r="A2983" s="448"/>
    </row>
    <row r="2984" spans="1:1" s="449" customFormat="1" ht="12" hidden="1" customHeight="1">
      <c r="A2984" s="448"/>
    </row>
    <row r="2985" spans="1:1" s="449" customFormat="1" ht="12" hidden="1" customHeight="1">
      <c r="A2985" s="448"/>
    </row>
    <row r="2986" spans="1:1" s="449" customFormat="1" ht="12" hidden="1" customHeight="1">
      <c r="A2986" s="448"/>
    </row>
    <row r="2987" spans="1:1" s="449" customFormat="1" ht="12" hidden="1" customHeight="1">
      <c r="A2987" s="448"/>
    </row>
    <row r="2988" spans="1:1" s="449" customFormat="1" ht="12" hidden="1" customHeight="1">
      <c r="A2988" s="448"/>
    </row>
    <row r="2989" spans="1:1" s="449" customFormat="1" ht="12" hidden="1" customHeight="1">
      <c r="A2989" s="448"/>
    </row>
    <row r="2990" spans="1:1" s="449" customFormat="1" ht="12" hidden="1" customHeight="1">
      <c r="A2990" s="448"/>
    </row>
    <row r="2991" spans="1:1" s="449" customFormat="1" ht="12" hidden="1" customHeight="1">
      <c r="A2991" s="448"/>
    </row>
    <row r="2992" spans="1:1" s="449" customFormat="1" ht="12" hidden="1" customHeight="1">
      <c r="A2992" s="448"/>
    </row>
    <row r="2993" spans="1:1" s="449" customFormat="1" ht="12" hidden="1" customHeight="1">
      <c r="A2993" s="448"/>
    </row>
    <row r="2994" spans="1:1" s="449" customFormat="1" ht="12" hidden="1" customHeight="1">
      <c r="A2994" s="448"/>
    </row>
    <row r="2995" spans="1:1" s="449" customFormat="1" ht="12" hidden="1" customHeight="1">
      <c r="A2995" s="448"/>
    </row>
    <row r="2996" spans="1:1" s="449" customFormat="1" ht="12" hidden="1" customHeight="1">
      <c r="A2996" s="448"/>
    </row>
    <row r="2997" spans="1:1" s="449" customFormat="1" ht="12" hidden="1" customHeight="1">
      <c r="A2997" s="448"/>
    </row>
    <row r="2998" spans="1:1" s="449" customFormat="1" ht="12" hidden="1" customHeight="1">
      <c r="A2998" s="448"/>
    </row>
    <row r="2999" spans="1:1" s="449" customFormat="1" ht="12" hidden="1" customHeight="1">
      <c r="A2999" s="448"/>
    </row>
    <row r="3000" spans="1:1" s="449" customFormat="1" ht="12" hidden="1" customHeight="1">
      <c r="A3000" s="448"/>
    </row>
    <row r="3001" spans="1:1" s="449" customFormat="1" ht="12" hidden="1" customHeight="1">
      <c r="A3001" s="448"/>
    </row>
    <row r="3002" spans="1:1" s="449" customFormat="1" ht="12" hidden="1" customHeight="1">
      <c r="A3002" s="448"/>
    </row>
    <row r="3003" spans="1:1" s="449" customFormat="1" ht="12" hidden="1" customHeight="1">
      <c r="A3003" s="448"/>
    </row>
    <row r="3004" spans="1:1" s="449" customFormat="1" ht="12" hidden="1" customHeight="1">
      <c r="A3004" s="448"/>
    </row>
    <row r="3005" spans="1:1" s="449" customFormat="1" ht="12" hidden="1" customHeight="1">
      <c r="A3005" s="448"/>
    </row>
    <row r="3006" spans="1:1" s="449" customFormat="1" ht="12" hidden="1" customHeight="1">
      <c r="A3006" s="448"/>
    </row>
    <row r="3007" spans="1:1" s="449" customFormat="1" ht="12" hidden="1" customHeight="1">
      <c r="A3007" s="448"/>
    </row>
    <row r="3008" spans="1:1" s="449" customFormat="1" ht="12" hidden="1" customHeight="1">
      <c r="A3008" s="448"/>
    </row>
    <row r="3009" spans="1:1" s="449" customFormat="1" ht="12" hidden="1" customHeight="1">
      <c r="A3009" s="448"/>
    </row>
    <row r="3010" spans="1:1" s="449" customFormat="1" ht="12" hidden="1" customHeight="1">
      <c r="A3010" s="448"/>
    </row>
    <row r="3011" spans="1:1" s="449" customFormat="1" ht="12" hidden="1" customHeight="1">
      <c r="A3011" s="448"/>
    </row>
    <row r="3012" spans="1:1" s="449" customFormat="1" ht="12" hidden="1" customHeight="1">
      <c r="A3012" s="448"/>
    </row>
    <row r="3013" spans="1:1" s="449" customFormat="1" ht="12" hidden="1" customHeight="1">
      <c r="A3013" s="448"/>
    </row>
    <row r="3014" spans="1:1" s="449" customFormat="1" ht="12" hidden="1" customHeight="1">
      <c r="A3014" s="448"/>
    </row>
    <row r="3015" spans="1:1" s="449" customFormat="1" ht="12" hidden="1" customHeight="1">
      <c r="A3015" s="448"/>
    </row>
    <row r="3016" spans="1:1" s="449" customFormat="1" ht="12" hidden="1" customHeight="1">
      <c r="A3016" s="448"/>
    </row>
    <row r="3017" spans="1:1" s="449" customFormat="1" ht="12" hidden="1" customHeight="1">
      <c r="A3017" s="448"/>
    </row>
    <row r="3018" spans="1:1" s="449" customFormat="1" ht="12" hidden="1" customHeight="1">
      <c r="A3018" s="448"/>
    </row>
    <row r="3019" spans="1:1" s="449" customFormat="1" ht="12" hidden="1" customHeight="1">
      <c r="A3019" s="448"/>
    </row>
    <row r="3020" spans="1:1" s="449" customFormat="1" ht="12" hidden="1" customHeight="1">
      <c r="A3020" s="448"/>
    </row>
    <row r="3021" spans="1:1" s="449" customFormat="1" ht="12" hidden="1" customHeight="1">
      <c r="A3021" s="448"/>
    </row>
    <row r="3022" spans="1:1" s="449" customFormat="1" ht="12" hidden="1" customHeight="1">
      <c r="A3022" s="448"/>
    </row>
    <row r="3023" spans="1:1" s="449" customFormat="1" ht="12" hidden="1" customHeight="1">
      <c r="A3023" s="448"/>
    </row>
    <row r="3024" spans="1:1" s="449" customFormat="1" ht="12" hidden="1" customHeight="1">
      <c r="A3024" s="448"/>
    </row>
    <row r="3025" spans="1:1" s="449" customFormat="1" ht="12" hidden="1" customHeight="1">
      <c r="A3025" s="448"/>
    </row>
    <row r="3026" spans="1:1" s="449" customFormat="1" ht="12" hidden="1" customHeight="1">
      <c r="A3026" s="448"/>
    </row>
    <row r="3027" spans="1:1" s="449" customFormat="1" ht="12" hidden="1" customHeight="1">
      <c r="A3027" s="448"/>
    </row>
    <row r="3028" spans="1:1" s="449" customFormat="1" ht="12" hidden="1" customHeight="1">
      <c r="A3028" s="448"/>
    </row>
    <row r="3029" spans="1:1" s="449" customFormat="1" ht="12" hidden="1" customHeight="1">
      <c r="A3029" s="448"/>
    </row>
    <row r="3030" spans="1:1" s="449" customFormat="1" ht="12" hidden="1" customHeight="1">
      <c r="A3030" s="448"/>
    </row>
    <row r="3031" spans="1:1" s="449" customFormat="1" ht="12" hidden="1" customHeight="1">
      <c r="A3031" s="448"/>
    </row>
    <row r="3032" spans="1:1" s="449" customFormat="1" ht="12" hidden="1" customHeight="1">
      <c r="A3032" s="448"/>
    </row>
    <row r="3033" spans="1:1" s="449" customFormat="1" ht="12" hidden="1" customHeight="1">
      <c r="A3033" s="448"/>
    </row>
    <row r="3034" spans="1:1" s="449" customFormat="1" ht="12" hidden="1" customHeight="1">
      <c r="A3034" s="448"/>
    </row>
    <row r="3035" spans="1:1" s="449" customFormat="1" ht="12" hidden="1" customHeight="1">
      <c r="A3035" s="448"/>
    </row>
    <row r="3036" spans="1:1" s="449" customFormat="1" ht="12" hidden="1" customHeight="1">
      <c r="A3036" s="448"/>
    </row>
    <row r="3037" spans="1:1" s="449" customFormat="1" ht="12" hidden="1" customHeight="1">
      <c r="A3037" s="448"/>
    </row>
    <row r="3038" spans="1:1" s="449" customFormat="1" ht="12" hidden="1" customHeight="1">
      <c r="A3038" s="448"/>
    </row>
    <row r="3039" spans="1:1" s="449" customFormat="1" ht="12" hidden="1" customHeight="1">
      <c r="A3039" s="448"/>
    </row>
    <row r="3040" spans="1:1" s="449" customFormat="1" ht="12" hidden="1" customHeight="1">
      <c r="A3040" s="448"/>
    </row>
    <row r="3041" spans="1:1" s="449" customFormat="1" ht="12" hidden="1" customHeight="1">
      <c r="A3041" s="448"/>
    </row>
    <row r="3042" spans="1:1" s="449" customFormat="1" ht="12" hidden="1" customHeight="1">
      <c r="A3042" s="448"/>
    </row>
    <row r="3043" spans="1:1" s="449" customFormat="1" ht="12" hidden="1" customHeight="1">
      <c r="A3043" s="448"/>
    </row>
    <row r="3044" spans="1:1" s="449" customFormat="1" ht="12" hidden="1" customHeight="1">
      <c r="A3044" s="448"/>
    </row>
    <row r="3045" spans="1:1" s="449" customFormat="1" ht="12" hidden="1" customHeight="1">
      <c r="A3045" s="448"/>
    </row>
    <row r="3046" spans="1:1" s="449" customFormat="1" ht="12" hidden="1" customHeight="1">
      <c r="A3046" s="448"/>
    </row>
    <row r="3047" spans="1:1" s="449" customFormat="1" ht="12" hidden="1" customHeight="1">
      <c r="A3047" s="448"/>
    </row>
    <row r="3048" spans="1:1" s="449" customFormat="1" ht="12" hidden="1" customHeight="1">
      <c r="A3048" s="448"/>
    </row>
    <row r="3049" spans="1:1" s="449" customFormat="1" ht="12" hidden="1" customHeight="1">
      <c r="A3049" s="448"/>
    </row>
    <row r="3050" spans="1:1" s="449" customFormat="1" ht="12" hidden="1" customHeight="1">
      <c r="A3050" s="448"/>
    </row>
    <row r="3051" spans="1:1" s="449" customFormat="1" ht="12" hidden="1" customHeight="1">
      <c r="A3051" s="448"/>
    </row>
    <row r="3052" spans="1:1" s="449" customFormat="1" ht="12" hidden="1" customHeight="1">
      <c r="A3052" s="448"/>
    </row>
    <row r="3053" spans="1:1" s="449" customFormat="1" ht="12" hidden="1" customHeight="1">
      <c r="A3053" s="448"/>
    </row>
    <row r="3054" spans="1:1" s="449" customFormat="1" ht="12" hidden="1" customHeight="1">
      <c r="A3054" s="448"/>
    </row>
    <row r="3055" spans="1:1" s="449" customFormat="1" ht="12" hidden="1" customHeight="1">
      <c r="A3055" s="448"/>
    </row>
    <row r="3056" spans="1:1" s="449" customFormat="1" ht="12" hidden="1" customHeight="1">
      <c r="A3056" s="448"/>
    </row>
    <row r="3057" spans="1:1" s="449" customFormat="1" ht="12" hidden="1" customHeight="1">
      <c r="A3057" s="448"/>
    </row>
    <row r="3058" spans="1:1" s="449" customFormat="1" ht="12" hidden="1" customHeight="1">
      <c r="A3058" s="448"/>
    </row>
    <row r="3059" spans="1:1" s="449" customFormat="1" ht="12" hidden="1" customHeight="1">
      <c r="A3059" s="448"/>
    </row>
    <row r="3060" spans="1:1" s="449" customFormat="1" ht="12" hidden="1" customHeight="1">
      <c r="A3060" s="448"/>
    </row>
    <row r="3061" spans="1:1" s="449" customFormat="1" ht="12" hidden="1" customHeight="1">
      <c r="A3061" s="448"/>
    </row>
    <row r="3062" spans="1:1" s="449" customFormat="1" ht="12" hidden="1" customHeight="1">
      <c r="A3062" s="448"/>
    </row>
    <row r="3063" spans="1:1" s="449" customFormat="1" ht="12" hidden="1" customHeight="1">
      <c r="A3063" s="448"/>
    </row>
    <row r="3064" spans="1:1" s="449" customFormat="1" ht="12" hidden="1" customHeight="1">
      <c r="A3064" s="448"/>
    </row>
    <row r="3065" spans="1:1" s="449" customFormat="1" ht="12" hidden="1" customHeight="1">
      <c r="A3065" s="448"/>
    </row>
    <row r="3066" spans="1:1" s="449" customFormat="1" ht="12" hidden="1" customHeight="1">
      <c r="A3066" s="448"/>
    </row>
    <row r="3067" spans="1:1" s="449" customFormat="1" ht="12" hidden="1" customHeight="1">
      <c r="A3067" s="448"/>
    </row>
    <row r="3068" spans="1:1" s="449" customFormat="1" ht="12" hidden="1" customHeight="1">
      <c r="A3068" s="448"/>
    </row>
    <row r="3069" spans="1:1" s="449" customFormat="1" ht="12" hidden="1" customHeight="1">
      <c r="A3069" s="448"/>
    </row>
    <row r="3070" spans="1:1" s="449" customFormat="1" ht="12" hidden="1" customHeight="1">
      <c r="A3070" s="448"/>
    </row>
    <row r="3071" spans="1:1" s="449" customFormat="1" ht="12" hidden="1" customHeight="1">
      <c r="A3071" s="448"/>
    </row>
    <row r="3072" spans="1:1" s="449" customFormat="1" ht="12" hidden="1" customHeight="1">
      <c r="A3072" s="448"/>
    </row>
    <row r="3073" spans="1:1" s="449" customFormat="1" ht="12" hidden="1" customHeight="1">
      <c r="A3073" s="448"/>
    </row>
    <row r="3074" spans="1:1" s="449" customFormat="1" ht="12" hidden="1" customHeight="1">
      <c r="A3074" s="448"/>
    </row>
    <row r="3075" spans="1:1" s="449" customFormat="1" ht="12" hidden="1" customHeight="1">
      <c r="A3075" s="448"/>
    </row>
    <row r="3076" spans="1:1" s="449" customFormat="1" ht="12" hidden="1" customHeight="1">
      <c r="A3076" s="448"/>
    </row>
    <row r="3077" spans="1:1" s="449" customFormat="1" ht="12" hidden="1" customHeight="1">
      <c r="A3077" s="448"/>
    </row>
    <row r="3078" spans="1:1" s="449" customFormat="1" ht="12" hidden="1" customHeight="1">
      <c r="A3078" s="448"/>
    </row>
    <row r="3079" spans="1:1" s="449" customFormat="1" ht="12" hidden="1" customHeight="1">
      <c r="A3079" s="448"/>
    </row>
    <row r="3080" spans="1:1" s="449" customFormat="1" ht="12" hidden="1" customHeight="1">
      <c r="A3080" s="448"/>
    </row>
    <row r="3081" spans="1:1" s="449" customFormat="1" ht="12" hidden="1" customHeight="1">
      <c r="A3081" s="448"/>
    </row>
    <row r="3082" spans="1:1" s="449" customFormat="1" ht="12" hidden="1" customHeight="1">
      <c r="A3082" s="448"/>
    </row>
    <row r="3083" spans="1:1" s="449" customFormat="1" ht="12" hidden="1" customHeight="1">
      <c r="A3083" s="448"/>
    </row>
    <row r="3084" spans="1:1" s="449" customFormat="1" ht="12" hidden="1" customHeight="1">
      <c r="A3084" s="448"/>
    </row>
    <row r="3085" spans="1:1" s="449" customFormat="1" ht="12" hidden="1" customHeight="1">
      <c r="A3085" s="448"/>
    </row>
    <row r="3086" spans="1:1" s="449" customFormat="1" ht="12" hidden="1" customHeight="1">
      <c r="A3086" s="448"/>
    </row>
    <row r="3087" spans="1:1" s="449" customFormat="1" ht="12" hidden="1" customHeight="1">
      <c r="A3087" s="448"/>
    </row>
    <row r="3088" spans="1:1" s="449" customFormat="1" ht="12" hidden="1" customHeight="1">
      <c r="A3088" s="448"/>
    </row>
    <row r="3089" spans="1:1" s="449" customFormat="1" ht="12" hidden="1" customHeight="1">
      <c r="A3089" s="448"/>
    </row>
    <row r="3090" spans="1:1" s="449" customFormat="1" ht="12" hidden="1" customHeight="1">
      <c r="A3090" s="448"/>
    </row>
    <row r="3091" spans="1:1" s="449" customFormat="1" ht="12" hidden="1" customHeight="1">
      <c r="A3091" s="448"/>
    </row>
    <row r="3092" spans="1:1" s="449" customFormat="1" ht="12" hidden="1" customHeight="1">
      <c r="A3092" s="448"/>
    </row>
    <row r="3093" spans="1:1" s="449" customFormat="1" ht="12" hidden="1" customHeight="1">
      <c r="A3093" s="448"/>
    </row>
    <row r="3094" spans="1:1" s="449" customFormat="1" ht="12" hidden="1" customHeight="1">
      <c r="A3094" s="448"/>
    </row>
    <row r="3095" spans="1:1" s="449" customFormat="1" ht="12" hidden="1" customHeight="1">
      <c r="A3095" s="448"/>
    </row>
    <row r="3096" spans="1:1" s="449" customFormat="1" ht="12" hidden="1" customHeight="1">
      <c r="A3096" s="448"/>
    </row>
    <row r="3097" spans="1:1" s="449" customFormat="1" ht="12" hidden="1" customHeight="1">
      <c r="A3097" s="448"/>
    </row>
    <row r="3098" spans="1:1" s="449" customFormat="1" ht="12" hidden="1" customHeight="1">
      <c r="A3098" s="448"/>
    </row>
    <row r="3099" spans="1:1" s="449" customFormat="1" ht="12" hidden="1" customHeight="1">
      <c r="A3099" s="448"/>
    </row>
    <row r="3100" spans="1:1" s="449" customFormat="1" ht="12" hidden="1" customHeight="1">
      <c r="A3100" s="448"/>
    </row>
    <row r="3101" spans="1:1" s="449" customFormat="1" ht="12" hidden="1" customHeight="1">
      <c r="A3101" s="448"/>
    </row>
    <row r="3102" spans="1:1" s="449" customFormat="1" ht="12" hidden="1" customHeight="1">
      <c r="A3102" s="448"/>
    </row>
    <row r="3103" spans="1:1" s="449" customFormat="1" ht="12" hidden="1" customHeight="1">
      <c r="A3103" s="448"/>
    </row>
    <row r="3104" spans="1:1" s="449" customFormat="1" ht="12" hidden="1" customHeight="1">
      <c r="A3104" s="448"/>
    </row>
    <row r="3105" spans="1:1" s="449" customFormat="1" ht="12" hidden="1" customHeight="1">
      <c r="A3105" s="448"/>
    </row>
    <row r="3106" spans="1:1" s="449" customFormat="1" ht="12" hidden="1" customHeight="1">
      <c r="A3106" s="448"/>
    </row>
    <row r="3107" spans="1:1" s="449" customFormat="1" ht="12" hidden="1" customHeight="1">
      <c r="A3107" s="448"/>
    </row>
    <row r="3108" spans="1:1" s="449" customFormat="1" ht="12" hidden="1" customHeight="1">
      <c r="A3108" s="448"/>
    </row>
    <row r="3109" spans="1:1" s="449" customFormat="1" ht="12" hidden="1" customHeight="1">
      <c r="A3109" s="448"/>
    </row>
    <row r="3110" spans="1:1" s="449" customFormat="1" ht="12" hidden="1" customHeight="1">
      <c r="A3110" s="448"/>
    </row>
    <row r="3111" spans="1:1" s="449" customFormat="1" ht="12" hidden="1" customHeight="1">
      <c r="A3111" s="448"/>
    </row>
    <row r="3112" spans="1:1" s="449" customFormat="1" ht="12" hidden="1" customHeight="1">
      <c r="A3112" s="448"/>
    </row>
    <row r="3113" spans="1:1" s="449" customFormat="1" ht="12" hidden="1" customHeight="1">
      <c r="A3113" s="448"/>
    </row>
    <row r="3114" spans="1:1" s="449" customFormat="1" ht="12" hidden="1" customHeight="1">
      <c r="A3114" s="448"/>
    </row>
    <row r="3115" spans="1:1" s="449" customFormat="1" ht="12" hidden="1" customHeight="1">
      <c r="A3115" s="448"/>
    </row>
    <row r="3116" spans="1:1" s="449" customFormat="1" ht="12" hidden="1" customHeight="1">
      <c r="A3116" s="448"/>
    </row>
    <row r="3117" spans="1:1" s="449" customFormat="1" ht="12" hidden="1" customHeight="1">
      <c r="A3117" s="448"/>
    </row>
    <row r="3118" spans="1:1" s="449" customFormat="1" ht="12" hidden="1" customHeight="1">
      <c r="A3118" s="448"/>
    </row>
    <row r="3119" spans="1:1" s="449" customFormat="1" ht="12" hidden="1" customHeight="1">
      <c r="A3119" s="448"/>
    </row>
    <row r="3120" spans="1:1" s="449" customFormat="1" ht="12" hidden="1" customHeight="1">
      <c r="A3120" s="448"/>
    </row>
    <row r="3121" spans="1:1" s="449" customFormat="1" ht="12" hidden="1" customHeight="1">
      <c r="A3121" s="448"/>
    </row>
    <row r="3122" spans="1:1" s="449" customFormat="1" ht="12" hidden="1" customHeight="1">
      <c r="A3122" s="448"/>
    </row>
    <row r="3123" spans="1:1" s="449" customFormat="1" ht="12" hidden="1" customHeight="1">
      <c r="A3123" s="448"/>
    </row>
    <row r="3124" spans="1:1" s="449" customFormat="1" ht="12" hidden="1" customHeight="1">
      <c r="A3124" s="448"/>
    </row>
    <row r="3125" spans="1:1" s="449" customFormat="1" ht="12" hidden="1" customHeight="1">
      <c r="A3125" s="448"/>
    </row>
    <row r="3126" spans="1:1" s="449" customFormat="1" ht="12" hidden="1" customHeight="1">
      <c r="A3126" s="448"/>
    </row>
    <row r="3127" spans="1:1" s="449" customFormat="1" ht="12" hidden="1" customHeight="1">
      <c r="A3127" s="448"/>
    </row>
    <row r="3128" spans="1:1" s="449" customFormat="1" ht="12" hidden="1" customHeight="1">
      <c r="A3128" s="448"/>
    </row>
    <row r="3129" spans="1:1" s="449" customFormat="1" ht="12" hidden="1" customHeight="1">
      <c r="A3129" s="448"/>
    </row>
    <row r="3130" spans="1:1" s="449" customFormat="1" ht="12" hidden="1" customHeight="1">
      <c r="A3130" s="448"/>
    </row>
    <row r="3131" spans="1:1" s="449" customFormat="1" ht="12" hidden="1" customHeight="1">
      <c r="A3131" s="448"/>
    </row>
    <row r="3132" spans="1:1" s="449" customFormat="1" ht="12" hidden="1" customHeight="1">
      <c r="A3132" s="448"/>
    </row>
    <row r="3133" spans="1:1" s="449" customFormat="1" ht="12" hidden="1" customHeight="1">
      <c r="A3133" s="448"/>
    </row>
    <row r="3134" spans="1:1" s="449" customFormat="1" ht="12" hidden="1" customHeight="1">
      <c r="A3134" s="448"/>
    </row>
    <row r="3135" spans="1:1" s="449" customFormat="1" ht="12" hidden="1" customHeight="1">
      <c r="A3135" s="448"/>
    </row>
    <row r="3136" spans="1:1" s="449" customFormat="1" ht="12" hidden="1" customHeight="1">
      <c r="A3136" s="448"/>
    </row>
    <row r="3137" spans="1:1" s="449" customFormat="1" ht="12" hidden="1" customHeight="1">
      <c r="A3137" s="448"/>
    </row>
    <row r="3138" spans="1:1" s="449" customFormat="1" ht="12" hidden="1" customHeight="1">
      <c r="A3138" s="448"/>
    </row>
    <row r="3139" spans="1:1" s="449" customFormat="1" ht="12" hidden="1" customHeight="1">
      <c r="A3139" s="448"/>
    </row>
    <row r="3140" spans="1:1" s="449" customFormat="1" ht="12" hidden="1" customHeight="1">
      <c r="A3140" s="448"/>
    </row>
    <row r="3141" spans="1:1" s="449" customFormat="1" ht="12" hidden="1" customHeight="1">
      <c r="A3141" s="448"/>
    </row>
    <row r="3142" spans="1:1" s="449" customFormat="1" ht="12" hidden="1" customHeight="1">
      <c r="A3142" s="448"/>
    </row>
    <row r="3143" spans="1:1" s="449" customFormat="1" ht="12" hidden="1" customHeight="1">
      <c r="A3143" s="448"/>
    </row>
    <row r="3144" spans="1:1" s="449" customFormat="1" ht="12" hidden="1" customHeight="1">
      <c r="A3144" s="448"/>
    </row>
    <row r="3145" spans="1:1" s="449" customFormat="1" ht="12" hidden="1" customHeight="1">
      <c r="A3145" s="448"/>
    </row>
    <row r="3146" spans="1:1" s="449" customFormat="1" ht="12" hidden="1" customHeight="1">
      <c r="A3146" s="448"/>
    </row>
    <row r="3147" spans="1:1" s="449" customFormat="1" ht="12" hidden="1" customHeight="1">
      <c r="A3147" s="448"/>
    </row>
    <row r="3148" spans="1:1" s="449" customFormat="1" ht="12" hidden="1" customHeight="1">
      <c r="A3148" s="448"/>
    </row>
    <row r="3149" spans="1:1" s="449" customFormat="1" ht="12" hidden="1" customHeight="1">
      <c r="A3149" s="448"/>
    </row>
    <row r="3150" spans="1:1" s="449" customFormat="1" ht="12" hidden="1" customHeight="1">
      <c r="A3150" s="448"/>
    </row>
    <row r="3151" spans="1:1" s="449" customFormat="1" ht="12" hidden="1" customHeight="1">
      <c r="A3151" s="448"/>
    </row>
    <row r="3152" spans="1:1" s="449" customFormat="1" ht="12" hidden="1" customHeight="1">
      <c r="A3152" s="448"/>
    </row>
    <row r="3153" spans="1:1" s="449" customFormat="1" ht="12" hidden="1" customHeight="1">
      <c r="A3153" s="448"/>
    </row>
    <row r="3154" spans="1:1" s="449" customFormat="1" ht="12" hidden="1" customHeight="1">
      <c r="A3154" s="448"/>
    </row>
    <row r="3155" spans="1:1" s="449" customFormat="1" ht="12" hidden="1" customHeight="1">
      <c r="A3155" s="448"/>
    </row>
    <row r="3156" spans="1:1" s="449" customFormat="1" ht="12" hidden="1" customHeight="1">
      <c r="A3156" s="448"/>
    </row>
    <row r="3157" spans="1:1" s="449" customFormat="1" ht="12" hidden="1" customHeight="1">
      <c r="A3157" s="448"/>
    </row>
    <row r="3158" spans="1:1" s="449" customFormat="1" ht="12" hidden="1" customHeight="1">
      <c r="A3158" s="448"/>
    </row>
    <row r="3159" spans="1:1" s="449" customFormat="1" ht="12" hidden="1" customHeight="1">
      <c r="A3159" s="448"/>
    </row>
    <row r="3160" spans="1:1" s="449" customFormat="1" ht="12" hidden="1" customHeight="1">
      <c r="A3160" s="448"/>
    </row>
    <row r="3161" spans="1:1" s="449" customFormat="1" ht="12" hidden="1" customHeight="1">
      <c r="A3161" s="448"/>
    </row>
    <row r="3162" spans="1:1" s="449" customFormat="1" ht="12" hidden="1" customHeight="1">
      <c r="A3162" s="448"/>
    </row>
    <row r="3163" spans="1:1" s="449" customFormat="1" ht="12" hidden="1" customHeight="1">
      <c r="A3163" s="448"/>
    </row>
    <row r="3164" spans="1:1" s="449" customFormat="1" ht="12" hidden="1" customHeight="1">
      <c r="A3164" s="448"/>
    </row>
    <row r="3165" spans="1:1" s="449" customFormat="1" ht="12" hidden="1" customHeight="1">
      <c r="A3165" s="448"/>
    </row>
    <row r="3166" spans="1:1" s="449" customFormat="1" ht="12" hidden="1" customHeight="1">
      <c r="A3166" s="448"/>
    </row>
    <row r="3167" spans="1:1" s="449" customFormat="1" ht="12" hidden="1" customHeight="1">
      <c r="A3167" s="448"/>
    </row>
    <row r="3168" spans="1:1" s="449" customFormat="1" ht="12" hidden="1" customHeight="1">
      <c r="A3168" s="448"/>
    </row>
    <row r="3169" spans="1:1" s="449" customFormat="1" ht="12" hidden="1" customHeight="1">
      <c r="A3169" s="448"/>
    </row>
    <row r="3170" spans="1:1" s="449" customFormat="1" ht="12" hidden="1" customHeight="1">
      <c r="A3170" s="448"/>
    </row>
    <row r="3171" spans="1:1" s="449" customFormat="1" ht="12" hidden="1" customHeight="1">
      <c r="A3171" s="448"/>
    </row>
    <row r="3172" spans="1:1" s="449" customFormat="1" ht="12" hidden="1" customHeight="1">
      <c r="A3172" s="448"/>
    </row>
    <row r="3173" spans="1:1" s="449" customFormat="1" ht="12" hidden="1" customHeight="1">
      <c r="A3173" s="448"/>
    </row>
    <row r="3174" spans="1:1" s="449" customFormat="1" ht="12" hidden="1" customHeight="1">
      <c r="A3174" s="448"/>
    </row>
    <row r="3175" spans="1:1" s="449" customFormat="1" ht="12" hidden="1" customHeight="1">
      <c r="A3175" s="448"/>
    </row>
    <row r="3176" spans="1:1" s="449" customFormat="1" ht="12" hidden="1" customHeight="1">
      <c r="A3176" s="448"/>
    </row>
    <row r="3177" spans="1:1" s="449" customFormat="1" ht="12" hidden="1" customHeight="1">
      <c r="A3177" s="448"/>
    </row>
    <row r="3178" spans="1:1" s="449" customFormat="1" ht="12" hidden="1" customHeight="1">
      <c r="A3178" s="448"/>
    </row>
    <row r="3179" spans="1:1" s="449" customFormat="1" ht="12" hidden="1" customHeight="1">
      <c r="A3179" s="448"/>
    </row>
    <row r="3180" spans="1:1" s="449" customFormat="1" ht="12" hidden="1" customHeight="1">
      <c r="A3180" s="448"/>
    </row>
    <row r="3181" spans="1:1" s="449" customFormat="1" ht="12" hidden="1" customHeight="1">
      <c r="A3181" s="448"/>
    </row>
    <row r="3182" spans="1:1" s="449" customFormat="1" ht="12" hidden="1" customHeight="1">
      <c r="A3182" s="448"/>
    </row>
    <row r="3183" spans="1:1" s="449" customFormat="1" ht="12" hidden="1" customHeight="1">
      <c r="A3183" s="448"/>
    </row>
    <row r="3184" spans="1:1" s="449" customFormat="1" ht="12" hidden="1" customHeight="1">
      <c r="A3184" s="448"/>
    </row>
    <row r="3185" spans="1:1" s="449" customFormat="1" ht="12" hidden="1" customHeight="1">
      <c r="A3185" s="448"/>
    </row>
    <row r="3186" spans="1:1" s="449" customFormat="1" ht="12" hidden="1" customHeight="1">
      <c r="A3186" s="448"/>
    </row>
    <row r="3187" spans="1:1" s="449" customFormat="1" ht="12" hidden="1" customHeight="1">
      <c r="A3187" s="448"/>
    </row>
    <row r="3188" spans="1:1" s="449" customFormat="1" ht="12" hidden="1" customHeight="1">
      <c r="A3188" s="448"/>
    </row>
    <row r="3189" spans="1:1" s="449" customFormat="1" ht="12" hidden="1" customHeight="1">
      <c r="A3189" s="448"/>
    </row>
    <row r="3190" spans="1:1" s="449" customFormat="1" ht="12" hidden="1" customHeight="1">
      <c r="A3190" s="448"/>
    </row>
    <row r="3191" spans="1:1" s="449" customFormat="1" ht="12" hidden="1" customHeight="1">
      <c r="A3191" s="448"/>
    </row>
    <row r="3192" spans="1:1" s="449" customFormat="1" ht="12" hidden="1" customHeight="1">
      <c r="A3192" s="448"/>
    </row>
    <row r="3193" spans="1:1" s="449" customFormat="1" ht="12" hidden="1" customHeight="1">
      <c r="A3193" s="448"/>
    </row>
    <row r="3194" spans="1:1" s="449" customFormat="1" ht="12" hidden="1" customHeight="1">
      <c r="A3194" s="448"/>
    </row>
    <row r="3195" spans="1:1" s="449" customFormat="1" ht="12" hidden="1" customHeight="1">
      <c r="A3195" s="448"/>
    </row>
    <row r="3196" spans="1:1" s="449" customFormat="1" ht="12" hidden="1" customHeight="1">
      <c r="A3196" s="448"/>
    </row>
    <row r="3197" spans="1:1" s="449" customFormat="1" ht="12" hidden="1" customHeight="1">
      <c r="A3197" s="448"/>
    </row>
    <row r="3198" spans="1:1" s="449" customFormat="1" ht="12" hidden="1" customHeight="1">
      <c r="A3198" s="448"/>
    </row>
    <row r="3199" spans="1:1" s="449" customFormat="1" ht="12" hidden="1" customHeight="1">
      <c r="A3199" s="448"/>
    </row>
    <row r="3200" spans="1:1" s="449" customFormat="1" ht="12" hidden="1" customHeight="1">
      <c r="A3200" s="448"/>
    </row>
    <row r="3201" spans="1:1" s="449" customFormat="1" ht="12" hidden="1" customHeight="1">
      <c r="A3201" s="448"/>
    </row>
    <row r="3202" spans="1:1" s="449" customFormat="1" ht="12" hidden="1" customHeight="1">
      <c r="A3202" s="448"/>
    </row>
    <row r="3203" spans="1:1" s="449" customFormat="1" ht="12" hidden="1" customHeight="1">
      <c r="A3203" s="448"/>
    </row>
    <row r="3204" spans="1:1" s="449" customFormat="1" ht="12" hidden="1" customHeight="1">
      <c r="A3204" s="448"/>
    </row>
    <row r="3205" spans="1:1" s="449" customFormat="1" ht="12" hidden="1" customHeight="1">
      <c r="A3205" s="448"/>
    </row>
    <row r="3206" spans="1:1" s="449" customFormat="1" ht="12" hidden="1" customHeight="1">
      <c r="A3206" s="448"/>
    </row>
    <row r="3207" spans="1:1" s="449" customFormat="1" ht="12" hidden="1" customHeight="1">
      <c r="A3207" s="448"/>
    </row>
    <row r="3208" spans="1:1" s="449" customFormat="1" ht="12" hidden="1" customHeight="1">
      <c r="A3208" s="448"/>
    </row>
    <row r="3209" spans="1:1" s="449" customFormat="1" ht="12" hidden="1" customHeight="1">
      <c r="A3209" s="448"/>
    </row>
    <row r="3210" spans="1:1" s="449" customFormat="1" ht="12" hidden="1" customHeight="1">
      <c r="A3210" s="448"/>
    </row>
    <row r="3211" spans="1:1" s="449" customFormat="1" ht="12" hidden="1" customHeight="1">
      <c r="A3211" s="448"/>
    </row>
    <row r="3212" spans="1:1" s="449" customFormat="1" ht="12" hidden="1" customHeight="1">
      <c r="A3212" s="448"/>
    </row>
    <row r="3213" spans="1:1" s="449" customFormat="1" ht="12" hidden="1" customHeight="1">
      <c r="A3213" s="448"/>
    </row>
    <row r="3214" spans="1:1" s="449" customFormat="1" ht="12" hidden="1" customHeight="1">
      <c r="A3214" s="448"/>
    </row>
    <row r="3215" spans="1:1" s="449" customFormat="1" ht="12" hidden="1" customHeight="1">
      <c r="A3215" s="448"/>
    </row>
    <row r="3216" spans="1:1" s="449" customFormat="1" ht="12" hidden="1" customHeight="1">
      <c r="A3216" s="448"/>
    </row>
    <row r="3217" spans="1:1" s="449" customFormat="1" ht="12" hidden="1" customHeight="1">
      <c r="A3217" s="448"/>
    </row>
    <row r="3218" spans="1:1" s="449" customFormat="1" ht="12" hidden="1" customHeight="1">
      <c r="A3218" s="448"/>
    </row>
    <row r="3219" spans="1:1" s="449" customFormat="1" ht="12" hidden="1" customHeight="1">
      <c r="A3219" s="448"/>
    </row>
    <row r="3220" spans="1:1" s="449" customFormat="1" ht="12" hidden="1" customHeight="1">
      <c r="A3220" s="448"/>
    </row>
    <row r="3221" spans="1:1" s="449" customFormat="1" ht="12" hidden="1" customHeight="1">
      <c r="A3221" s="448"/>
    </row>
    <row r="3222" spans="1:1" s="449" customFormat="1" ht="12" hidden="1" customHeight="1">
      <c r="A3222" s="448"/>
    </row>
    <row r="3223" spans="1:1" s="449" customFormat="1" ht="12" hidden="1" customHeight="1">
      <c r="A3223" s="448"/>
    </row>
    <row r="3224" spans="1:1" s="449" customFormat="1" ht="12" hidden="1" customHeight="1">
      <c r="A3224" s="448"/>
    </row>
    <row r="3225" spans="1:1" s="449" customFormat="1" ht="12" hidden="1" customHeight="1">
      <c r="A3225" s="448"/>
    </row>
    <row r="3226" spans="1:1" s="449" customFormat="1" ht="12" hidden="1" customHeight="1">
      <c r="A3226" s="448"/>
    </row>
    <row r="3227" spans="1:1" s="449" customFormat="1" ht="12" hidden="1" customHeight="1">
      <c r="A3227" s="448"/>
    </row>
    <row r="3228" spans="1:1" s="449" customFormat="1" ht="12" hidden="1" customHeight="1">
      <c r="A3228" s="448"/>
    </row>
    <row r="3229" spans="1:1" s="449" customFormat="1" ht="12" hidden="1" customHeight="1">
      <c r="A3229" s="448"/>
    </row>
    <row r="3230" spans="1:1" s="449" customFormat="1" ht="12" hidden="1" customHeight="1">
      <c r="A3230" s="448"/>
    </row>
    <row r="3231" spans="1:1" s="449" customFormat="1" ht="12" hidden="1" customHeight="1">
      <c r="A3231" s="448"/>
    </row>
    <row r="3232" spans="1:1" s="449" customFormat="1" ht="12" hidden="1" customHeight="1">
      <c r="A3232" s="448"/>
    </row>
    <row r="3233" spans="1:1" s="449" customFormat="1" ht="12" hidden="1" customHeight="1">
      <c r="A3233" s="448"/>
    </row>
    <row r="3234" spans="1:1" s="449" customFormat="1" ht="12" hidden="1" customHeight="1">
      <c r="A3234" s="448"/>
    </row>
    <row r="3235" spans="1:1" s="449" customFormat="1" ht="12" hidden="1" customHeight="1">
      <c r="A3235" s="448"/>
    </row>
    <row r="3236" spans="1:1" s="449" customFormat="1" ht="12" hidden="1" customHeight="1">
      <c r="A3236" s="448"/>
    </row>
    <row r="3237" spans="1:1" s="449" customFormat="1" ht="12" hidden="1" customHeight="1">
      <c r="A3237" s="448"/>
    </row>
    <row r="3238" spans="1:1" s="449" customFormat="1" ht="12" hidden="1" customHeight="1">
      <c r="A3238" s="448"/>
    </row>
    <row r="3239" spans="1:1" s="449" customFormat="1" ht="12" hidden="1" customHeight="1">
      <c r="A3239" s="448"/>
    </row>
    <row r="3240" spans="1:1" s="449" customFormat="1" ht="12" hidden="1" customHeight="1">
      <c r="A3240" s="448"/>
    </row>
    <row r="3241" spans="1:1" s="449" customFormat="1" ht="12" hidden="1" customHeight="1">
      <c r="A3241" s="448"/>
    </row>
    <row r="3242" spans="1:1" s="449" customFormat="1" ht="12" hidden="1" customHeight="1">
      <c r="A3242" s="448"/>
    </row>
    <row r="3243" spans="1:1" s="449" customFormat="1" ht="12" hidden="1" customHeight="1">
      <c r="A3243" s="448"/>
    </row>
    <row r="3244" spans="1:1" s="449" customFormat="1" ht="12" hidden="1" customHeight="1">
      <c r="A3244" s="448"/>
    </row>
    <row r="3245" spans="1:1" s="449" customFormat="1" ht="12" hidden="1" customHeight="1">
      <c r="A3245" s="448"/>
    </row>
    <row r="3246" spans="1:1" s="449" customFormat="1" ht="12" hidden="1" customHeight="1">
      <c r="A3246" s="448"/>
    </row>
    <row r="3247" spans="1:1" s="449" customFormat="1" ht="12" hidden="1" customHeight="1">
      <c r="A3247" s="448"/>
    </row>
    <row r="3248" spans="1:1" s="449" customFormat="1" ht="12" hidden="1" customHeight="1">
      <c r="A3248" s="448"/>
    </row>
    <row r="3249" spans="1:1" s="449" customFormat="1" ht="12" hidden="1" customHeight="1">
      <c r="A3249" s="448"/>
    </row>
    <row r="3250" spans="1:1" s="449" customFormat="1" ht="12" hidden="1" customHeight="1">
      <c r="A3250" s="448"/>
    </row>
    <row r="3251" spans="1:1" s="449" customFormat="1" ht="12" hidden="1" customHeight="1">
      <c r="A3251" s="448"/>
    </row>
    <row r="3252" spans="1:1" s="449" customFormat="1" ht="12" hidden="1" customHeight="1">
      <c r="A3252" s="448"/>
    </row>
    <row r="3253" spans="1:1" s="449" customFormat="1" ht="12" hidden="1" customHeight="1">
      <c r="A3253" s="448"/>
    </row>
    <row r="3254" spans="1:1" s="449" customFormat="1" ht="12" hidden="1" customHeight="1">
      <c r="A3254" s="448"/>
    </row>
    <row r="3255" spans="1:1" s="449" customFormat="1" ht="12" hidden="1" customHeight="1">
      <c r="A3255" s="448"/>
    </row>
    <row r="3256" spans="1:1" s="449" customFormat="1" ht="12" hidden="1" customHeight="1">
      <c r="A3256" s="448"/>
    </row>
    <row r="3257" spans="1:1" s="449" customFormat="1" ht="12" hidden="1" customHeight="1">
      <c r="A3257" s="448"/>
    </row>
    <row r="3258" spans="1:1" s="449" customFormat="1" ht="12" hidden="1" customHeight="1">
      <c r="A3258" s="448"/>
    </row>
    <row r="3259" spans="1:1" s="449" customFormat="1" ht="12" hidden="1" customHeight="1">
      <c r="A3259" s="448"/>
    </row>
    <row r="3260" spans="1:1" s="449" customFormat="1" ht="12" hidden="1" customHeight="1">
      <c r="A3260" s="448"/>
    </row>
    <row r="3261" spans="1:1" s="449" customFormat="1" ht="12" hidden="1" customHeight="1">
      <c r="A3261" s="448"/>
    </row>
    <row r="3262" spans="1:1" s="449" customFormat="1" ht="12" hidden="1" customHeight="1">
      <c r="A3262" s="448"/>
    </row>
    <row r="3263" spans="1:1" s="449" customFormat="1" ht="12" hidden="1" customHeight="1">
      <c r="A3263" s="448"/>
    </row>
    <row r="3264" spans="1:1" s="449" customFormat="1" ht="12" hidden="1" customHeight="1">
      <c r="A3264" s="448"/>
    </row>
    <row r="3265" spans="1:1" s="449" customFormat="1" ht="12" hidden="1" customHeight="1">
      <c r="A3265" s="448"/>
    </row>
    <row r="3266" spans="1:1" s="449" customFormat="1" ht="12" hidden="1" customHeight="1">
      <c r="A3266" s="448"/>
    </row>
    <row r="3267" spans="1:1" s="449" customFormat="1" ht="12" hidden="1" customHeight="1">
      <c r="A3267" s="448"/>
    </row>
    <row r="3268" spans="1:1" s="449" customFormat="1" ht="12" hidden="1" customHeight="1">
      <c r="A3268" s="448"/>
    </row>
    <row r="3269" spans="1:1" s="449" customFormat="1" ht="12" hidden="1" customHeight="1">
      <c r="A3269" s="448"/>
    </row>
    <row r="3270" spans="1:1" s="449" customFormat="1" ht="12" hidden="1" customHeight="1">
      <c r="A3270" s="448"/>
    </row>
    <row r="3271" spans="1:1" s="449" customFormat="1" ht="12" hidden="1" customHeight="1">
      <c r="A3271" s="448"/>
    </row>
    <row r="3272" spans="1:1" s="449" customFormat="1" ht="12" hidden="1" customHeight="1">
      <c r="A3272" s="448"/>
    </row>
    <row r="3273" spans="1:1" s="449" customFormat="1" ht="12" hidden="1" customHeight="1">
      <c r="A3273" s="448"/>
    </row>
    <row r="3274" spans="1:1" s="449" customFormat="1" ht="12" hidden="1" customHeight="1">
      <c r="A3274" s="448"/>
    </row>
    <row r="3275" spans="1:1" s="449" customFormat="1" ht="12" hidden="1" customHeight="1">
      <c r="A3275" s="448"/>
    </row>
    <row r="3276" spans="1:1" s="449" customFormat="1" ht="12" hidden="1" customHeight="1">
      <c r="A3276" s="448"/>
    </row>
    <row r="3277" spans="1:1" s="449" customFormat="1" ht="12" hidden="1" customHeight="1">
      <c r="A3277" s="448"/>
    </row>
    <row r="3278" spans="1:1" s="449" customFormat="1" ht="12" hidden="1" customHeight="1">
      <c r="A3278" s="448"/>
    </row>
    <row r="3279" spans="1:1" s="449" customFormat="1" ht="12" hidden="1" customHeight="1">
      <c r="A3279" s="448"/>
    </row>
    <row r="3280" spans="1:1" s="449" customFormat="1" ht="12" hidden="1" customHeight="1">
      <c r="A3280" s="448"/>
    </row>
    <row r="3281" spans="1:1" s="449" customFormat="1" ht="12" hidden="1" customHeight="1">
      <c r="A3281" s="448"/>
    </row>
    <row r="3282" spans="1:1" s="449" customFormat="1" ht="12" hidden="1" customHeight="1">
      <c r="A3282" s="448"/>
    </row>
    <row r="3283" spans="1:1" s="449" customFormat="1" ht="12" hidden="1" customHeight="1">
      <c r="A3283" s="448"/>
    </row>
    <row r="3284" spans="1:1" s="449" customFormat="1" ht="12" hidden="1" customHeight="1">
      <c r="A3284" s="448"/>
    </row>
    <row r="3285" spans="1:1" s="449" customFormat="1" ht="12" hidden="1" customHeight="1">
      <c r="A3285" s="448"/>
    </row>
    <row r="3286" spans="1:1" s="449" customFormat="1" ht="12" hidden="1" customHeight="1">
      <c r="A3286" s="448"/>
    </row>
    <row r="3287" spans="1:1" s="449" customFormat="1" ht="12" hidden="1" customHeight="1">
      <c r="A3287" s="448"/>
    </row>
    <row r="3288" spans="1:1" s="449" customFormat="1" ht="12" hidden="1" customHeight="1">
      <c r="A3288" s="448"/>
    </row>
    <row r="3289" spans="1:1" s="449" customFormat="1" ht="12" hidden="1" customHeight="1">
      <c r="A3289" s="448"/>
    </row>
    <row r="3290" spans="1:1" s="449" customFormat="1" ht="12" hidden="1" customHeight="1">
      <c r="A3290" s="448"/>
    </row>
    <row r="3291" spans="1:1" s="449" customFormat="1" ht="12" hidden="1" customHeight="1">
      <c r="A3291" s="448"/>
    </row>
    <row r="3292" spans="1:1" s="449" customFormat="1" ht="12" hidden="1" customHeight="1">
      <c r="A3292" s="448"/>
    </row>
    <row r="3293" spans="1:1" s="449" customFormat="1" ht="12" hidden="1" customHeight="1">
      <c r="A3293" s="448"/>
    </row>
    <row r="3294" spans="1:1" s="449" customFormat="1" ht="12" hidden="1" customHeight="1">
      <c r="A3294" s="448"/>
    </row>
    <row r="3295" spans="1:1" s="449" customFormat="1" ht="12" hidden="1" customHeight="1">
      <c r="A3295" s="448"/>
    </row>
    <row r="3296" spans="1:1" s="449" customFormat="1" ht="12" hidden="1" customHeight="1">
      <c r="A3296" s="448"/>
    </row>
    <row r="3297" spans="1:1" s="449" customFormat="1" ht="12" hidden="1" customHeight="1">
      <c r="A3297" s="448"/>
    </row>
    <row r="3298" spans="1:1" s="449" customFormat="1" ht="12" hidden="1" customHeight="1">
      <c r="A3298" s="448"/>
    </row>
    <row r="3299" spans="1:1" s="449" customFormat="1" ht="12" hidden="1" customHeight="1">
      <c r="A3299" s="448"/>
    </row>
    <row r="3300" spans="1:1" s="449" customFormat="1" ht="12" hidden="1" customHeight="1">
      <c r="A3300" s="448"/>
    </row>
    <row r="3301" spans="1:1" s="449" customFormat="1" ht="12" hidden="1" customHeight="1">
      <c r="A3301" s="448"/>
    </row>
    <row r="3302" spans="1:1" s="449" customFormat="1" ht="12" hidden="1" customHeight="1">
      <c r="A3302" s="448"/>
    </row>
    <row r="3303" spans="1:1" s="449" customFormat="1" ht="12" hidden="1" customHeight="1">
      <c r="A3303" s="448"/>
    </row>
    <row r="3304" spans="1:1" s="449" customFormat="1" ht="12" hidden="1" customHeight="1">
      <c r="A3304" s="448"/>
    </row>
    <row r="3305" spans="1:1" s="449" customFormat="1" ht="12" hidden="1" customHeight="1">
      <c r="A3305" s="448"/>
    </row>
    <row r="3306" spans="1:1" s="449" customFormat="1" ht="12" hidden="1" customHeight="1">
      <c r="A3306" s="448"/>
    </row>
    <row r="3307" spans="1:1" s="449" customFormat="1" ht="12" hidden="1" customHeight="1">
      <c r="A3307" s="448"/>
    </row>
    <row r="3308" spans="1:1" s="449" customFormat="1" ht="12" hidden="1" customHeight="1">
      <c r="A3308" s="448"/>
    </row>
    <row r="3309" spans="1:1" s="449" customFormat="1" ht="12" hidden="1" customHeight="1">
      <c r="A3309" s="448"/>
    </row>
    <row r="3310" spans="1:1" s="449" customFormat="1" ht="12" hidden="1" customHeight="1">
      <c r="A3310" s="448"/>
    </row>
    <row r="3311" spans="1:1" s="449" customFormat="1" ht="12" hidden="1" customHeight="1">
      <c r="A3311" s="448"/>
    </row>
    <row r="3312" spans="1:1" s="449" customFormat="1" ht="12" hidden="1" customHeight="1">
      <c r="A3312" s="448"/>
    </row>
    <row r="3313" spans="1:1" s="449" customFormat="1" ht="12" hidden="1" customHeight="1">
      <c r="A3313" s="448"/>
    </row>
    <row r="3314" spans="1:1" s="449" customFormat="1" ht="12" hidden="1" customHeight="1">
      <c r="A3314" s="448"/>
    </row>
    <row r="3315" spans="1:1" s="449" customFormat="1" ht="12" hidden="1" customHeight="1">
      <c r="A3315" s="448"/>
    </row>
    <row r="3316" spans="1:1" s="449" customFormat="1" ht="12" hidden="1" customHeight="1">
      <c r="A3316" s="448"/>
    </row>
    <row r="3317" spans="1:1" s="449" customFormat="1" ht="12" hidden="1" customHeight="1">
      <c r="A3317" s="448"/>
    </row>
    <row r="3318" spans="1:1" s="449" customFormat="1" ht="12" hidden="1" customHeight="1">
      <c r="A3318" s="448"/>
    </row>
    <row r="3319" spans="1:1" s="449" customFormat="1" ht="12" hidden="1" customHeight="1">
      <c r="A3319" s="448"/>
    </row>
    <row r="3320" spans="1:1" s="449" customFormat="1" ht="12" hidden="1" customHeight="1">
      <c r="A3320" s="448"/>
    </row>
    <row r="3321" spans="1:1" s="449" customFormat="1" ht="12" hidden="1" customHeight="1">
      <c r="A3321" s="448"/>
    </row>
    <row r="3322" spans="1:1" s="449" customFormat="1" ht="12" hidden="1" customHeight="1">
      <c r="A3322" s="448"/>
    </row>
    <row r="3323" spans="1:1" s="449" customFormat="1" ht="12" hidden="1" customHeight="1">
      <c r="A3323" s="448"/>
    </row>
    <row r="3324" spans="1:1" s="449" customFormat="1" ht="12" hidden="1" customHeight="1">
      <c r="A3324" s="448"/>
    </row>
    <row r="3325" spans="1:1" s="449" customFormat="1" ht="12" hidden="1" customHeight="1">
      <c r="A3325" s="448"/>
    </row>
    <row r="3326" spans="1:1" s="449" customFormat="1" ht="12" hidden="1" customHeight="1">
      <c r="A3326" s="448"/>
    </row>
    <row r="3327" spans="1:1" s="449" customFormat="1" ht="12" hidden="1" customHeight="1">
      <c r="A3327" s="448"/>
    </row>
    <row r="3328" spans="1:1" s="449" customFormat="1" ht="12" hidden="1" customHeight="1">
      <c r="A3328" s="448"/>
    </row>
    <row r="3329" spans="1:1" s="449" customFormat="1" ht="12" hidden="1" customHeight="1">
      <c r="A3329" s="448"/>
    </row>
    <row r="3330" spans="1:1" s="449" customFormat="1" ht="12" hidden="1" customHeight="1">
      <c r="A3330" s="448"/>
    </row>
    <row r="3331" spans="1:1" s="449" customFormat="1" ht="12" hidden="1" customHeight="1">
      <c r="A3331" s="448"/>
    </row>
    <row r="3332" spans="1:1" s="449" customFormat="1" ht="12" hidden="1" customHeight="1">
      <c r="A3332" s="448"/>
    </row>
    <row r="3333" spans="1:1" s="449" customFormat="1" ht="12" hidden="1" customHeight="1">
      <c r="A3333" s="448"/>
    </row>
    <row r="3334" spans="1:1" s="449" customFormat="1" ht="12" hidden="1" customHeight="1">
      <c r="A3334" s="448"/>
    </row>
    <row r="3335" spans="1:1" s="449" customFormat="1" ht="12" hidden="1" customHeight="1">
      <c r="A3335" s="448"/>
    </row>
    <row r="3336" spans="1:1" s="449" customFormat="1" ht="12" hidden="1" customHeight="1">
      <c r="A3336" s="448"/>
    </row>
    <row r="3337" spans="1:1" s="449" customFormat="1" ht="12" hidden="1" customHeight="1">
      <c r="A3337" s="448"/>
    </row>
    <row r="3338" spans="1:1" s="449" customFormat="1" ht="12" hidden="1" customHeight="1">
      <c r="A3338" s="448"/>
    </row>
    <row r="3339" spans="1:1" s="449" customFormat="1" ht="12" hidden="1" customHeight="1">
      <c r="A3339" s="448"/>
    </row>
    <row r="3340" spans="1:1" s="449" customFormat="1" ht="12" hidden="1" customHeight="1">
      <c r="A3340" s="448"/>
    </row>
    <row r="3341" spans="1:1" s="449" customFormat="1" ht="12" hidden="1" customHeight="1">
      <c r="A3341" s="448"/>
    </row>
    <row r="3342" spans="1:1" s="449" customFormat="1" ht="12" hidden="1" customHeight="1">
      <c r="A3342" s="448"/>
    </row>
    <row r="3343" spans="1:1" s="449" customFormat="1" ht="12" hidden="1" customHeight="1">
      <c r="A3343" s="448"/>
    </row>
    <row r="3344" spans="1:1" s="449" customFormat="1" ht="12" hidden="1" customHeight="1">
      <c r="A3344" s="448"/>
    </row>
    <row r="3345" spans="1:1" s="449" customFormat="1" ht="12" hidden="1" customHeight="1">
      <c r="A3345" s="448"/>
    </row>
    <row r="3346" spans="1:1" s="449" customFormat="1" ht="12" hidden="1" customHeight="1">
      <c r="A3346" s="448"/>
    </row>
    <row r="3347" spans="1:1" s="449" customFormat="1" ht="12" hidden="1" customHeight="1">
      <c r="A3347" s="448"/>
    </row>
    <row r="3348" spans="1:1" s="449" customFormat="1" ht="12" hidden="1" customHeight="1">
      <c r="A3348" s="448"/>
    </row>
    <row r="3349" spans="1:1" s="449" customFormat="1" ht="12" hidden="1" customHeight="1">
      <c r="A3349" s="448"/>
    </row>
    <row r="3350" spans="1:1" s="449" customFormat="1" ht="12" hidden="1" customHeight="1">
      <c r="A3350" s="448"/>
    </row>
    <row r="3351" spans="1:1" s="449" customFormat="1" ht="12" hidden="1" customHeight="1">
      <c r="A3351" s="448"/>
    </row>
    <row r="3352" spans="1:1" s="449" customFormat="1" ht="12" hidden="1" customHeight="1">
      <c r="A3352" s="448"/>
    </row>
    <row r="3353" spans="1:1" s="449" customFormat="1" ht="12" hidden="1" customHeight="1">
      <c r="A3353" s="448"/>
    </row>
    <row r="3354" spans="1:1" s="449" customFormat="1" ht="12" hidden="1" customHeight="1">
      <c r="A3354" s="448"/>
    </row>
    <row r="3355" spans="1:1" s="449" customFormat="1" ht="12" hidden="1" customHeight="1">
      <c r="A3355" s="448"/>
    </row>
    <row r="3356" spans="1:1" s="449" customFormat="1" ht="12" hidden="1" customHeight="1">
      <c r="A3356" s="448"/>
    </row>
    <row r="3357" spans="1:1" s="449" customFormat="1" ht="12" hidden="1" customHeight="1">
      <c r="A3357" s="448"/>
    </row>
    <row r="3358" spans="1:1" s="449" customFormat="1" ht="12" hidden="1" customHeight="1">
      <c r="A3358" s="448"/>
    </row>
    <row r="3359" spans="1:1" s="449" customFormat="1" ht="12" hidden="1" customHeight="1">
      <c r="A3359" s="448"/>
    </row>
    <row r="3360" spans="1:1" s="449" customFormat="1" ht="12" hidden="1" customHeight="1">
      <c r="A3360" s="448"/>
    </row>
    <row r="3361" spans="1:1" s="449" customFormat="1" ht="12" hidden="1" customHeight="1">
      <c r="A3361" s="448"/>
    </row>
    <row r="3362" spans="1:1" s="449" customFormat="1" ht="12" hidden="1" customHeight="1">
      <c r="A3362" s="448"/>
    </row>
    <row r="3363" spans="1:1" s="449" customFormat="1" ht="12" hidden="1" customHeight="1">
      <c r="A3363" s="448"/>
    </row>
    <row r="3364" spans="1:1" s="449" customFormat="1" ht="12" hidden="1" customHeight="1">
      <c r="A3364" s="448"/>
    </row>
    <row r="3365" spans="1:1" s="449" customFormat="1" ht="12" hidden="1" customHeight="1">
      <c r="A3365" s="448"/>
    </row>
    <row r="3366" spans="1:1" s="449" customFormat="1" ht="12" hidden="1" customHeight="1">
      <c r="A3366" s="448"/>
    </row>
    <row r="3367" spans="1:1" s="449" customFormat="1" ht="12" hidden="1" customHeight="1">
      <c r="A3367" s="448"/>
    </row>
    <row r="3368" spans="1:1" s="449" customFormat="1" ht="12" hidden="1" customHeight="1">
      <c r="A3368" s="448"/>
    </row>
    <row r="3369" spans="1:1" s="449" customFormat="1" ht="12" hidden="1" customHeight="1">
      <c r="A3369" s="448"/>
    </row>
    <row r="3370" spans="1:1" s="449" customFormat="1" ht="12" hidden="1" customHeight="1">
      <c r="A3370" s="448"/>
    </row>
    <row r="3371" spans="1:1" s="449" customFormat="1" ht="12" hidden="1" customHeight="1">
      <c r="A3371" s="448"/>
    </row>
    <row r="3372" spans="1:1" s="449" customFormat="1" ht="12" hidden="1" customHeight="1">
      <c r="A3372" s="448"/>
    </row>
    <row r="3373" spans="1:1" s="449" customFormat="1" ht="12" hidden="1" customHeight="1">
      <c r="A3373" s="448"/>
    </row>
    <row r="3374" spans="1:1" s="449" customFormat="1" ht="12" hidden="1" customHeight="1">
      <c r="A3374" s="448"/>
    </row>
    <row r="3375" spans="1:1" s="449" customFormat="1" ht="12" hidden="1" customHeight="1">
      <c r="A3375" s="448"/>
    </row>
    <row r="3376" spans="1:1" s="449" customFormat="1" ht="12" hidden="1" customHeight="1">
      <c r="A3376" s="448"/>
    </row>
    <row r="3377" spans="1:1" s="449" customFormat="1" ht="12" hidden="1" customHeight="1">
      <c r="A3377" s="448"/>
    </row>
    <row r="3378" spans="1:1" s="449" customFormat="1" ht="12" hidden="1" customHeight="1">
      <c r="A3378" s="448"/>
    </row>
    <row r="3379" spans="1:1" s="449" customFormat="1" ht="12" hidden="1" customHeight="1">
      <c r="A3379" s="448"/>
    </row>
    <row r="3380" spans="1:1" s="449" customFormat="1" ht="12" hidden="1" customHeight="1">
      <c r="A3380" s="448"/>
    </row>
    <row r="3381" spans="1:1" s="449" customFormat="1" ht="12" hidden="1" customHeight="1">
      <c r="A3381" s="448"/>
    </row>
    <row r="3382" spans="1:1" s="449" customFormat="1" ht="12" hidden="1" customHeight="1">
      <c r="A3382" s="448"/>
    </row>
    <row r="3383" spans="1:1" s="449" customFormat="1" ht="12" hidden="1" customHeight="1">
      <c r="A3383" s="448"/>
    </row>
    <row r="3384" spans="1:1" s="449" customFormat="1" ht="12" hidden="1" customHeight="1">
      <c r="A3384" s="448"/>
    </row>
    <row r="3385" spans="1:1" s="449" customFormat="1" ht="12" hidden="1" customHeight="1">
      <c r="A3385" s="448"/>
    </row>
    <row r="3386" spans="1:1" s="449" customFormat="1" ht="12" hidden="1" customHeight="1">
      <c r="A3386" s="448"/>
    </row>
    <row r="3387" spans="1:1" s="449" customFormat="1" ht="12" hidden="1" customHeight="1">
      <c r="A3387" s="448"/>
    </row>
    <row r="3388" spans="1:1" s="449" customFormat="1" ht="12" hidden="1" customHeight="1">
      <c r="A3388" s="448"/>
    </row>
    <row r="3389" spans="1:1" s="449" customFormat="1" ht="12" hidden="1" customHeight="1">
      <c r="A3389" s="448"/>
    </row>
    <row r="3390" spans="1:1" s="449" customFormat="1" ht="12" hidden="1" customHeight="1">
      <c r="A3390" s="448"/>
    </row>
    <row r="3391" spans="1:1" s="449" customFormat="1" ht="12" hidden="1" customHeight="1">
      <c r="A3391" s="448"/>
    </row>
    <row r="3392" spans="1:1" s="449" customFormat="1" ht="12" hidden="1" customHeight="1">
      <c r="A3392" s="448"/>
    </row>
    <row r="3393" spans="1:1" s="449" customFormat="1" ht="12" hidden="1" customHeight="1">
      <c r="A3393" s="448"/>
    </row>
    <row r="3394" spans="1:1" s="449" customFormat="1" ht="12" hidden="1" customHeight="1">
      <c r="A3394" s="448"/>
    </row>
    <row r="3395" spans="1:1" s="449" customFormat="1" ht="12" hidden="1" customHeight="1">
      <c r="A3395" s="448"/>
    </row>
    <row r="3396" spans="1:1" s="449" customFormat="1" ht="12" hidden="1" customHeight="1">
      <c r="A3396" s="448"/>
    </row>
    <row r="3397" spans="1:1" s="449" customFormat="1" ht="12" hidden="1" customHeight="1">
      <c r="A3397" s="448"/>
    </row>
    <row r="3398" spans="1:1" s="449" customFormat="1" ht="12" hidden="1" customHeight="1">
      <c r="A3398" s="448"/>
    </row>
    <row r="3399" spans="1:1" s="449" customFormat="1" ht="12" hidden="1" customHeight="1">
      <c r="A3399" s="448"/>
    </row>
    <row r="3400" spans="1:1" s="449" customFormat="1" ht="12" hidden="1" customHeight="1">
      <c r="A3400" s="448"/>
    </row>
    <row r="3401" spans="1:1" s="449" customFormat="1" ht="12" hidden="1" customHeight="1">
      <c r="A3401" s="448"/>
    </row>
    <row r="3402" spans="1:1" s="449" customFormat="1" ht="12" hidden="1" customHeight="1">
      <c r="A3402" s="448"/>
    </row>
    <row r="3403" spans="1:1" s="449" customFormat="1" ht="12" hidden="1" customHeight="1">
      <c r="A3403" s="448"/>
    </row>
    <row r="3404" spans="1:1" s="449" customFormat="1" ht="12" hidden="1" customHeight="1">
      <c r="A3404" s="448"/>
    </row>
    <row r="3405" spans="1:1" s="449" customFormat="1" ht="12" hidden="1" customHeight="1">
      <c r="A3405" s="448"/>
    </row>
    <row r="3406" spans="1:1" s="449" customFormat="1" ht="12" hidden="1" customHeight="1">
      <c r="A3406" s="448"/>
    </row>
    <row r="3407" spans="1:1" s="449" customFormat="1" ht="12" hidden="1" customHeight="1">
      <c r="A3407" s="448"/>
    </row>
    <row r="3408" spans="1:1" s="449" customFormat="1" ht="12" hidden="1" customHeight="1">
      <c r="A3408" s="448"/>
    </row>
    <row r="3409" spans="1:1" s="449" customFormat="1" ht="12" hidden="1" customHeight="1">
      <c r="A3409" s="448"/>
    </row>
    <row r="3410" spans="1:1" s="449" customFormat="1" ht="12" hidden="1" customHeight="1">
      <c r="A3410" s="448"/>
    </row>
    <row r="3411" spans="1:1" s="449" customFormat="1" ht="12" hidden="1" customHeight="1">
      <c r="A3411" s="448"/>
    </row>
    <row r="3412" spans="1:1" s="449" customFormat="1" ht="12" hidden="1" customHeight="1">
      <c r="A3412" s="448"/>
    </row>
    <row r="3413" spans="1:1" s="449" customFormat="1" ht="12" hidden="1" customHeight="1">
      <c r="A3413" s="448"/>
    </row>
    <row r="3414" spans="1:1" s="449" customFormat="1" ht="12" hidden="1" customHeight="1">
      <c r="A3414" s="448"/>
    </row>
    <row r="3415" spans="1:1" s="449" customFormat="1" ht="12" hidden="1" customHeight="1">
      <c r="A3415" s="448"/>
    </row>
    <row r="3416" spans="1:1" s="449" customFormat="1" ht="12" hidden="1" customHeight="1">
      <c r="A3416" s="448"/>
    </row>
    <row r="3417" spans="1:1" s="449" customFormat="1" ht="12" hidden="1" customHeight="1">
      <c r="A3417" s="448"/>
    </row>
    <row r="3418" spans="1:1" s="449" customFormat="1" ht="12" hidden="1" customHeight="1">
      <c r="A3418" s="448"/>
    </row>
    <row r="3419" spans="1:1" s="449" customFormat="1" ht="12" hidden="1" customHeight="1">
      <c r="A3419" s="448"/>
    </row>
    <row r="3420" spans="1:1" s="449" customFormat="1" ht="12" hidden="1" customHeight="1">
      <c r="A3420" s="448"/>
    </row>
    <row r="3421" spans="1:1" s="449" customFormat="1" ht="12" hidden="1" customHeight="1">
      <c r="A3421" s="448"/>
    </row>
    <row r="3422" spans="1:1" s="449" customFormat="1" ht="12" hidden="1" customHeight="1">
      <c r="A3422" s="448"/>
    </row>
    <row r="3423" spans="1:1" s="449" customFormat="1" ht="12" hidden="1" customHeight="1">
      <c r="A3423" s="448"/>
    </row>
    <row r="3424" spans="1:1" s="449" customFormat="1" ht="12" hidden="1" customHeight="1">
      <c r="A3424" s="448"/>
    </row>
    <row r="3425" spans="1:1" s="449" customFormat="1" ht="12" hidden="1" customHeight="1">
      <c r="A3425" s="448"/>
    </row>
    <row r="3426" spans="1:1" s="449" customFormat="1" ht="12" hidden="1" customHeight="1">
      <c r="A3426" s="448"/>
    </row>
    <row r="3427" spans="1:1" s="449" customFormat="1" ht="12" hidden="1" customHeight="1">
      <c r="A3427" s="448"/>
    </row>
    <row r="3428" spans="1:1" s="449" customFormat="1" ht="12" hidden="1" customHeight="1">
      <c r="A3428" s="448"/>
    </row>
    <row r="3429" spans="1:1" s="449" customFormat="1" ht="12" hidden="1" customHeight="1">
      <c r="A3429" s="448"/>
    </row>
    <row r="3430" spans="1:1" s="449" customFormat="1" ht="12" hidden="1" customHeight="1">
      <c r="A3430" s="448"/>
    </row>
    <row r="3431" spans="1:1" s="449" customFormat="1" ht="12" hidden="1" customHeight="1">
      <c r="A3431" s="448"/>
    </row>
    <row r="3432" spans="1:1" s="449" customFormat="1" ht="12" hidden="1" customHeight="1">
      <c r="A3432" s="448"/>
    </row>
    <row r="3433" spans="1:1" s="449" customFormat="1" ht="12" hidden="1" customHeight="1">
      <c r="A3433" s="448"/>
    </row>
    <row r="3434" spans="1:1" s="449" customFormat="1" ht="12" hidden="1" customHeight="1">
      <c r="A3434" s="448"/>
    </row>
    <row r="3435" spans="1:1" s="449" customFormat="1" ht="12" hidden="1" customHeight="1">
      <c r="A3435" s="448"/>
    </row>
    <row r="3436" spans="1:1" s="449" customFormat="1" ht="12" hidden="1" customHeight="1">
      <c r="A3436" s="448"/>
    </row>
    <row r="3437" spans="1:1" s="449" customFormat="1" ht="12" hidden="1" customHeight="1">
      <c r="A3437" s="448"/>
    </row>
    <row r="3438" spans="1:1" s="449" customFormat="1" ht="12" hidden="1" customHeight="1">
      <c r="A3438" s="448"/>
    </row>
    <row r="3439" spans="1:1" s="449" customFormat="1" ht="12" hidden="1" customHeight="1">
      <c r="A3439" s="448"/>
    </row>
    <row r="3440" spans="1:1" s="449" customFormat="1" ht="12" hidden="1" customHeight="1">
      <c r="A3440" s="448"/>
    </row>
    <row r="3441" spans="1:1" s="449" customFormat="1" ht="12" hidden="1" customHeight="1">
      <c r="A3441" s="448"/>
    </row>
    <row r="3442" spans="1:1" s="449" customFormat="1" ht="12" hidden="1" customHeight="1">
      <c r="A3442" s="448"/>
    </row>
    <row r="3443" spans="1:1" s="449" customFormat="1" ht="12" hidden="1" customHeight="1">
      <c r="A3443" s="448"/>
    </row>
    <row r="3444" spans="1:1" s="449" customFormat="1" ht="12" hidden="1" customHeight="1">
      <c r="A3444" s="448"/>
    </row>
    <row r="3445" spans="1:1" s="449" customFormat="1" ht="12" hidden="1" customHeight="1">
      <c r="A3445" s="448"/>
    </row>
    <row r="3446" spans="1:1" s="449" customFormat="1" ht="12" hidden="1" customHeight="1">
      <c r="A3446" s="448"/>
    </row>
    <row r="3447" spans="1:1" s="449" customFormat="1" ht="12" hidden="1" customHeight="1">
      <c r="A3447" s="448"/>
    </row>
    <row r="3448" spans="1:1" s="449" customFormat="1" ht="12" hidden="1" customHeight="1">
      <c r="A3448" s="448"/>
    </row>
    <row r="3449" spans="1:1" s="449" customFormat="1" ht="12" hidden="1" customHeight="1">
      <c r="A3449" s="448"/>
    </row>
    <row r="3450" spans="1:1" s="449" customFormat="1" ht="12" hidden="1" customHeight="1">
      <c r="A3450" s="448"/>
    </row>
    <row r="3451" spans="1:1" s="449" customFormat="1" ht="12" hidden="1" customHeight="1">
      <c r="A3451" s="448"/>
    </row>
    <row r="3452" spans="1:1" s="449" customFormat="1" ht="12" hidden="1" customHeight="1">
      <c r="A3452" s="448"/>
    </row>
    <row r="3453" spans="1:1" s="449" customFormat="1" ht="12" hidden="1" customHeight="1">
      <c r="A3453" s="448"/>
    </row>
    <row r="3454" spans="1:1" s="449" customFormat="1" ht="12" hidden="1" customHeight="1">
      <c r="A3454" s="448"/>
    </row>
    <row r="3455" spans="1:1" s="449" customFormat="1" ht="12" hidden="1" customHeight="1">
      <c r="A3455" s="448"/>
    </row>
    <row r="3456" spans="1:1" s="449" customFormat="1" ht="12" hidden="1" customHeight="1">
      <c r="A3456" s="448"/>
    </row>
    <row r="3457" spans="1:1" s="449" customFormat="1" ht="12" hidden="1" customHeight="1">
      <c r="A3457" s="448"/>
    </row>
    <row r="3458" spans="1:1" s="449" customFormat="1" ht="12" hidden="1" customHeight="1">
      <c r="A3458" s="448"/>
    </row>
    <row r="3459" spans="1:1" s="449" customFormat="1" ht="12" hidden="1" customHeight="1">
      <c r="A3459" s="448"/>
    </row>
    <row r="3460" spans="1:1" s="449" customFormat="1" ht="12" hidden="1" customHeight="1">
      <c r="A3460" s="448"/>
    </row>
    <row r="3461" spans="1:1" s="449" customFormat="1" ht="12" hidden="1" customHeight="1">
      <c r="A3461" s="448"/>
    </row>
    <row r="3462" spans="1:1" s="449" customFormat="1" ht="12" hidden="1" customHeight="1">
      <c r="A3462" s="448"/>
    </row>
    <row r="3463" spans="1:1" s="449" customFormat="1" ht="12" hidden="1" customHeight="1">
      <c r="A3463" s="448"/>
    </row>
    <row r="3464" spans="1:1" s="449" customFormat="1" ht="12" hidden="1" customHeight="1">
      <c r="A3464" s="448"/>
    </row>
    <row r="3465" spans="1:1" s="449" customFormat="1" ht="12" hidden="1" customHeight="1">
      <c r="A3465" s="448"/>
    </row>
    <row r="3466" spans="1:1" s="449" customFormat="1" ht="12" hidden="1" customHeight="1">
      <c r="A3466" s="448"/>
    </row>
    <row r="3467" spans="1:1" s="449" customFormat="1" ht="12" hidden="1" customHeight="1">
      <c r="A3467" s="448"/>
    </row>
    <row r="3468" spans="1:1" s="449" customFormat="1" ht="12" hidden="1" customHeight="1">
      <c r="A3468" s="448"/>
    </row>
    <row r="3469" spans="1:1" s="449" customFormat="1" ht="12" hidden="1" customHeight="1">
      <c r="A3469" s="448"/>
    </row>
    <row r="3470" spans="1:1" s="449" customFormat="1" ht="12" hidden="1" customHeight="1">
      <c r="A3470" s="448"/>
    </row>
    <row r="3471" spans="1:1" s="449" customFormat="1" ht="12" hidden="1" customHeight="1">
      <c r="A3471" s="448"/>
    </row>
    <row r="3472" spans="1:1" s="449" customFormat="1" ht="12" hidden="1" customHeight="1">
      <c r="A3472" s="448"/>
    </row>
    <row r="3473" spans="1:1" s="449" customFormat="1" ht="12" hidden="1" customHeight="1">
      <c r="A3473" s="448"/>
    </row>
    <row r="3474" spans="1:1" s="449" customFormat="1" ht="12" hidden="1" customHeight="1">
      <c r="A3474" s="448"/>
    </row>
    <row r="3475" spans="1:1" s="449" customFormat="1" ht="12" hidden="1" customHeight="1">
      <c r="A3475" s="448"/>
    </row>
    <row r="3476" spans="1:1" s="449" customFormat="1" ht="12" hidden="1" customHeight="1">
      <c r="A3476" s="448"/>
    </row>
    <row r="3477" spans="1:1" s="449" customFormat="1" ht="12" hidden="1" customHeight="1">
      <c r="A3477" s="448"/>
    </row>
    <row r="3478" spans="1:1" s="449" customFormat="1" ht="12" hidden="1" customHeight="1">
      <c r="A3478" s="448"/>
    </row>
    <row r="3479" spans="1:1" s="449" customFormat="1" ht="12" hidden="1" customHeight="1">
      <c r="A3479" s="448"/>
    </row>
    <row r="3480" spans="1:1" s="449" customFormat="1" ht="12" hidden="1" customHeight="1">
      <c r="A3480" s="448"/>
    </row>
    <row r="3481" spans="1:1" s="449" customFormat="1" ht="12" hidden="1" customHeight="1">
      <c r="A3481" s="448"/>
    </row>
    <row r="3482" spans="1:1" s="449" customFormat="1" ht="12" hidden="1" customHeight="1">
      <c r="A3482" s="448"/>
    </row>
    <row r="3483" spans="1:1" s="449" customFormat="1" ht="12" hidden="1" customHeight="1">
      <c r="A3483" s="448"/>
    </row>
    <row r="3484" spans="1:1" s="449" customFormat="1" ht="12" hidden="1" customHeight="1">
      <c r="A3484" s="448"/>
    </row>
    <row r="3485" spans="1:1" s="449" customFormat="1" ht="12" hidden="1" customHeight="1">
      <c r="A3485" s="448"/>
    </row>
    <row r="3486" spans="1:1" s="449" customFormat="1" ht="12" hidden="1" customHeight="1">
      <c r="A3486" s="448"/>
    </row>
    <row r="3487" spans="1:1" s="449" customFormat="1" ht="12" hidden="1" customHeight="1">
      <c r="A3487" s="448"/>
    </row>
    <row r="3488" spans="1:1" s="449" customFormat="1" ht="12" hidden="1" customHeight="1">
      <c r="A3488" s="448"/>
    </row>
    <row r="3489" spans="1:1" s="449" customFormat="1" ht="12" hidden="1" customHeight="1">
      <c r="A3489" s="448"/>
    </row>
    <row r="3490" spans="1:1" s="449" customFormat="1" ht="12" hidden="1" customHeight="1">
      <c r="A3490" s="448"/>
    </row>
    <row r="3491" spans="1:1" s="449" customFormat="1" ht="12" hidden="1" customHeight="1">
      <c r="A3491" s="448"/>
    </row>
    <row r="3492" spans="1:1" s="449" customFormat="1" ht="12" hidden="1" customHeight="1">
      <c r="A3492" s="448"/>
    </row>
    <row r="3493" spans="1:1" s="449" customFormat="1" ht="12" hidden="1" customHeight="1">
      <c r="A3493" s="448"/>
    </row>
    <row r="3494" spans="1:1" s="449" customFormat="1" ht="12" hidden="1" customHeight="1">
      <c r="A3494" s="448"/>
    </row>
    <row r="3495" spans="1:1" s="449" customFormat="1" ht="12" hidden="1" customHeight="1">
      <c r="A3495" s="448"/>
    </row>
    <row r="3496" spans="1:1" s="449" customFormat="1" ht="12" hidden="1" customHeight="1">
      <c r="A3496" s="448"/>
    </row>
    <row r="3497" spans="1:1" s="449" customFormat="1" ht="12" hidden="1" customHeight="1">
      <c r="A3497" s="448"/>
    </row>
    <row r="3498" spans="1:1" s="449" customFormat="1" ht="12" hidden="1" customHeight="1">
      <c r="A3498" s="448"/>
    </row>
    <row r="3499" spans="1:1" s="449" customFormat="1" ht="12" hidden="1" customHeight="1">
      <c r="A3499" s="448"/>
    </row>
    <row r="3500" spans="1:1" s="449" customFormat="1" ht="12" hidden="1" customHeight="1">
      <c r="A3500" s="448"/>
    </row>
    <row r="3501" spans="1:1" s="449" customFormat="1" ht="12" hidden="1" customHeight="1">
      <c r="A3501" s="448"/>
    </row>
    <row r="3502" spans="1:1" s="449" customFormat="1" ht="12" hidden="1" customHeight="1">
      <c r="A3502" s="448"/>
    </row>
    <row r="3503" spans="1:1" s="449" customFormat="1" ht="12" hidden="1" customHeight="1">
      <c r="A3503" s="448"/>
    </row>
    <row r="3504" spans="1:1" s="449" customFormat="1" ht="12" hidden="1" customHeight="1">
      <c r="A3504" s="448"/>
    </row>
    <row r="3505" spans="1:1" s="449" customFormat="1" ht="12" hidden="1" customHeight="1">
      <c r="A3505" s="448"/>
    </row>
    <row r="3506" spans="1:1" s="449" customFormat="1" ht="12" hidden="1" customHeight="1">
      <c r="A3506" s="448"/>
    </row>
    <row r="3507" spans="1:1" s="449" customFormat="1" ht="12" hidden="1" customHeight="1">
      <c r="A3507" s="448"/>
    </row>
    <row r="3508" spans="1:1" s="449" customFormat="1" ht="12" hidden="1" customHeight="1">
      <c r="A3508" s="448"/>
    </row>
    <row r="3509" spans="1:1" s="449" customFormat="1" ht="12" hidden="1" customHeight="1">
      <c r="A3509" s="448"/>
    </row>
    <row r="3510" spans="1:1" s="449" customFormat="1" ht="12" hidden="1" customHeight="1">
      <c r="A3510" s="448"/>
    </row>
    <row r="3511" spans="1:1" s="449" customFormat="1" ht="12" hidden="1" customHeight="1">
      <c r="A3511" s="448"/>
    </row>
    <row r="3512" spans="1:1" s="449" customFormat="1" ht="12" hidden="1" customHeight="1">
      <c r="A3512" s="448"/>
    </row>
    <row r="3513" spans="1:1" s="449" customFormat="1" ht="12" hidden="1" customHeight="1">
      <c r="A3513" s="448"/>
    </row>
    <row r="3514" spans="1:1" s="449" customFormat="1" ht="12" hidden="1" customHeight="1">
      <c r="A3514" s="448"/>
    </row>
    <row r="3515" spans="1:1" s="449" customFormat="1" ht="12" hidden="1" customHeight="1">
      <c r="A3515" s="448"/>
    </row>
    <row r="3516" spans="1:1" s="449" customFormat="1" ht="12" hidden="1" customHeight="1">
      <c r="A3516" s="448"/>
    </row>
    <row r="3517" spans="1:1" s="449" customFormat="1" ht="12" hidden="1" customHeight="1">
      <c r="A3517" s="448"/>
    </row>
    <row r="3518" spans="1:1" s="449" customFormat="1" ht="12" hidden="1" customHeight="1">
      <c r="A3518" s="448"/>
    </row>
    <row r="3519" spans="1:1" s="449" customFormat="1" ht="12" hidden="1" customHeight="1">
      <c r="A3519" s="448"/>
    </row>
    <row r="3520" spans="1:1" s="449" customFormat="1" ht="12" hidden="1" customHeight="1">
      <c r="A3520" s="448"/>
    </row>
    <row r="3521" spans="1:1" s="449" customFormat="1" ht="12" hidden="1" customHeight="1">
      <c r="A3521" s="448"/>
    </row>
    <row r="3522" spans="1:1" s="449" customFormat="1" ht="12" hidden="1" customHeight="1">
      <c r="A3522" s="448"/>
    </row>
    <row r="3523" spans="1:1" s="449" customFormat="1" ht="12" hidden="1" customHeight="1">
      <c r="A3523" s="448"/>
    </row>
    <row r="3524" spans="1:1" s="449" customFormat="1" ht="12" hidden="1" customHeight="1">
      <c r="A3524" s="448"/>
    </row>
    <row r="3525" spans="1:1" s="449" customFormat="1" ht="12" hidden="1" customHeight="1">
      <c r="A3525" s="448"/>
    </row>
    <row r="3526" spans="1:1" s="449" customFormat="1" ht="12" hidden="1" customHeight="1">
      <c r="A3526" s="448"/>
    </row>
    <row r="3527" spans="1:1" s="449" customFormat="1" ht="12" hidden="1" customHeight="1">
      <c r="A3527" s="448"/>
    </row>
    <row r="3528" spans="1:1" s="449" customFormat="1" ht="12" hidden="1" customHeight="1">
      <c r="A3528" s="448"/>
    </row>
    <row r="3529" spans="1:1" s="449" customFormat="1" ht="12" hidden="1" customHeight="1">
      <c r="A3529" s="448"/>
    </row>
    <row r="3530" spans="1:1" s="449" customFormat="1" ht="12" hidden="1" customHeight="1">
      <c r="A3530" s="448"/>
    </row>
    <row r="3531" spans="1:1" s="449" customFormat="1" ht="12" hidden="1" customHeight="1">
      <c r="A3531" s="448"/>
    </row>
    <row r="3532" spans="1:1" s="449" customFormat="1" ht="12" hidden="1" customHeight="1">
      <c r="A3532" s="448"/>
    </row>
    <row r="3533" spans="1:1" s="449" customFormat="1" ht="12" hidden="1" customHeight="1">
      <c r="A3533" s="448"/>
    </row>
    <row r="3534" spans="1:1" s="449" customFormat="1" ht="12" hidden="1" customHeight="1">
      <c r="A3534" s="448"/>
    </row>
    <row r="3535" spans="1:1" s="449" customFormat="1" ht="12" hidden="1" customHeight="1">
      <c r="A3535" s="448"/>
    </row>
    <row r="3536" spans="1:1" s="449" customFormat="1" ht="12" hidden="1" customHeight="1">
      <c r="A3536" s="448"/>
    </row>
    <row r="3537" spans="1:1" s="449" customFormat="1" ht="12" hidden="1" customHeight="1">
      <c r="A3537" s="448"/>
    </row>
    <row r="3538" spans="1:1" s="449" customFormat="1" ht="12" hidden="1" customHeight="1">
      <c r="A3538" s="448"/>
    </row>
    <row r="3539" spans="1:1" s="449" customFormat="1" ht="12" hidden="1" customHeight="1">
      <c r="A3539" s="448"/>
    </row>
    <row r="3540" spans="1:1" s="449" customFormat="1" ht="12" hidden="1" customHeight="1">
      <c r="A3540" s="448"/>
    </row>
    <row r="3541" spans="1:1" s="449" customFormat="1" ht="12" hidden="1" customHeight="1">
      <c r="A3541" s="448"/>
    </row>
    <row r="3542" spans="1:1" s="449" customFormat="1" ht="12" hidden="1" customHeight="1">
      <c r="A3542" s="448"/>
    </row>
    <row r="3543" spans="1:1" s="449" customFormat="1" ht="12" hidden="1" customHeight="1">
      <c r="A3543" s="448"/>
    </row>
    <row r="3544" spans="1:1" s="449" customFormat="1" ht="12" hidden="1" customHeight="1">
      <c r="A3544" s="448"/>
    </row>
    <row r="3545" spans="1:1" s="449" customFormat="1" ht="12" hidden="1" customHeight="1">
      <c r="A3545" s="448"/>
    </row>
    <row r="3546" spans="1:1" s="449" customFormat="1" ht="12" hidden="1" customHeight="1">
      <c r="A3546" s="448"/>
    </row>
    <row r="3547" spans="1:1" s="449" customFormat="1" ht="12" hidden="1" customHeight="1">
      <c r="A3547" s="448"/>
    </row>
    <row r="3548" spans="1:1" s="449" customFormat="1" ht="12" hidden="1" customHeight="1">
      <c r="A3548" s="448"/>
    </row>
    <row r="3549" spans="1:1" s="449" customFormat="1" ht="12" hidden="1" customHeight="1">
      <c r="A3549" s="448"/>
    </row>
    <row r="3550" spans="1:1" s="449" customFormat="1" ht="12" hidden="1" customHeight="1">
      <c r="A3550" s="448"/>
    </row>
    <row r="3551" spans="1:1" s="449" customFormat="1" ht="12" hidden="1" customHeight="1">
      <c r="A3551" s="448"/>
    </row>
    <row r="3552" spans="1:1" s="449" customFormat="1" ht="12" hidden="1" customHeight="1">
      <c r="A3552" s="448"/>
    </row>
    <row r="3553" spans="1:1" s="449" customFormat="1" ht="12" hidden="1" customHeight="1">
      <c r="A3553" s="448"/>
    </row>
    <row r="3554" spans="1:1" s="449" customFormat="1" ht="12" hidden="1" customHeight="1">
      <c r="A3554" s="448"/>
    </row>
    <row r="3555" spans="1:1" s="449" customFormat="1" ht="12" hidden="1" customHeight="1">
      <c r="A3555" s="448"/>
    </row>
    <row r="3556" spans="1:1" s="449" customFormat="1" ht="12" hidden="1" customHeight="1">
      <c r="A3556" s="448"/>
    </row>
    <row r="3557" spans="1:1" s="449" customFormat="1" ht="12" hidden="1" customHeight="1">
      <c r="A3557" s="448"/>
    </row>
    <row r="3558" spans="1:1" s="449" customFormat="1" ht="12" hidden="1" customHeight="1">
      <c r="A3558" s="448"/>
    </row>
    <row r="3559" spans="1:1" s="449" customFormat="1" ht="12" hidden="1" customHeight="1">
      <c r="A3559" s="448"/>
    </row>
    <row r="3560" spans="1:1" s="449" customFormat="1" ht="12" hidden="1" customHeight="1">
      <c r="A3560" s="448"/>
    </row>
    <row r="3561" spans="1:1" s="449" customFormat="1" ht="12" hidden="1" customHeight="1">
      <c r="A3561" s="448"/>
    </row>
    <row r="3562" spans="1:1" s="449" customFormat="1" ht="12" hidden="1" customHeight="1">
      <c r="A3562" s="448"/>
    </row>
    <row r="3563" spans="1:1" s="449" customFormat="1" ht="12" hidden="1" customHeight="1">
      <c r="A3563" s="448"/>
    </row>
    <row r="3564" spans="1:1" s="449" customFormat="1" ht="12" hidden="1" customHeight="1">
      <c r="A3564" s="448"/>
    </row>
    <row r="3565" spans="1:1" s="449" customFormat="1" ht="12" hidden="1" customHeight="1">
      <c r="A3565" s="448"/>
    </row>
    <row r="3566" spans="1:1" s="449" customFormat="1" ht="12" hidden="1" customHeight="1">
      <c r="A3566" s="448"/>
    </row>
    <row r="3567" spans="1:1" s="449" customFormat="1" ht="12" hidden="1" customHeight="1">
      <c r="A3567" s="448"/>
    </row>
    <row r="3568" spans="1:1" s="449" customFormat="1" ht="12" hidden="1" customHeight="1">
      <c r="A3568" s="448"/>
    </row>
    <row r="3569" spans="1:1" s="449" customFormat="1" ht="12" hidden="1" customHeight="1">
      <c r="A3569" s="448"/>
    </row>
    <row r="3570" spans="1:1" s="449" customFormat="1" ht="12" hidden="1" customHeight="1">
      <c r="A3570" s="448"/>
    </row>
    <row r="3571" spans="1:1" s="449" customFormat="1" ht="12" hidden="1" customHeight="1">
      <c r="A3571" s="448"/>
    </row>
    <row r="3572" spans="1:1" s="449" customFormat="1" ht="12" hidden="1" customHeight="1">
      <c r="A3572" s="448"/>
    </row>
    <row r="3573" spans="1:1" s="449" customFormat="1" ht="12" hidden="1" customHeight="1">
      <c r="A3573" s="448"/>
    </row>
    <row r="3574" spans="1:1" s="449" customFormat="1" ht="12" hidden="1" customHeight="1">
      <c r="A3574" s="448"/>
    </row>
    <row r="3575" spans="1:1" s="449" customFormat="1" ht="12" hidden="1" customHeight="1">
      <c r="A3575" s="448"/>
    </row>
    <row r="3576" spans="1:1" s="449" customFormat="1" ht="12" hidden="1" customHeight="1">
      <c r="A3576" s="448"/>
    </row>
    <row r="3577" spans="1:1" s="449" customFormat="1" ht="12" hidden="1" customHeight="1">
      <c r="A3577" s="448"/>
    </row>
    <row r="3578" spans="1:1" s="449" customFormat="1" ht="12" hidden="1" customHeight="1">
      <c r="A3578" s="448"/>
    </row>
    <row r="3579" spans="1:1" s="449" customFormat="1" ht="12" hidden="1" customHeight="1">
      <c r="A3579" s="448"/>
    </row>
    <row r="3580" spans="1:1" s="449" customFormat="1" ht="12" hidden="1" customHeight="1">
      <c r="A3580" s="448"/>
    </row>
    <row r="3581" spans="1:1" s="449" customFormat="1" ht="12" hidden="1" customHeight="1">
      <c r="A3581" s="448"/>
    </row>
    <row r="3582" spans="1:1" s="449" customFormat="1" ht="12" hidden="1" customHeight="1">
      <c r="A3582" s="448"/>
    </row>
    <row r="3583" spans="1:1" s="449" customFormat="1" ht="12" hidden="1" customHeight="1">
      <c r="A3583" s="448"/>
    </row>
    <row r="3584" spans="1:1" s="449" customFormat="1" ht="12" hidden="1" customHeight="1">
      <c r="A3584" s="448"/>
    </row>
    <row r="3585" spans="1:1" s="449" customFormat="1" ht="12" hidden="1" customHeight="1">
      <c r="A3585" s="448"/>
    </row>
    <row r="3586" spans="1:1" s="449" customFormat="1" ht="12" hidden="1" customHeight="1">
      <c r="A3586" s="448"/>
    </row>
    <row r="3587" spans="1:1" s="449" customFormat="1" ht="12" hidden="1" customHeight="1">
      <c r="A3587" s="448"/>
    </row>
    <row r="3588" spans="1:1" s="449" customFormat="1" ht="12" hidden="1" customHeight="1">
      <c r="A3588" s="448"/>
    </row>
    <row r="3589" spans="1:1" s="449" customFormat="1" ht="12" hidden="1" customHeight="1">
      <c r="A3589" s="448"/>
    </row>
    <row r="3590" spans="1:1" s="449" customFormat="1" ht="12" hidden="1" customHeight="1">
      <c r="A3590" s="448"/>
    </row>
    <row r="3591" spans="1:1" s="449" customFormat="1" ht="12" hidden="1" customHeight="1">
      <c r="A3591" s="448"/>
    </row>
    <row r="3592" spans="1:1" s="449" customFormat="1" ht="12" hidden="1" customHeight="1">
      <c r="A3592" s="448"/>
    </row>
    <row r="3593" spans="1:1" s="449" customFormat="1" ht="12" hidden="1" customHeight="1">
      <c r="A3593" s="448"/>
    </row>
    <row r="3594" spans="1:1" s="449" customFormat="1" ht="12" hidden="1" customHeight="1">
      <c r="A3594" s="448"/>
    </row>
    <row r="3595" spans="1:1" s="449" customFormat="1" ht="12" hidden="1" customHeight="1">
      <c r="A3595" s="448"/>
    </row>
    <row r="3596" spans="1:1" s="449" customFormat="1" ht="12" hidden="1" customHeight="1">
      <c r="A3596" s="448"/>
    </row>
    <row r="3597" spans="1:1" s="449" customFormat="1" ht="12" hidden="1" customHeight="1">
      <c r="A3597" s="448"/>
    </row>
    <row r="3598" spans="1:1" s="449" customFormat="1" ht="12" hidden="1" customHeight="1">
      <c r="A3598" s="448"/>
    </row>
    <row r="3599" spans="1:1" s="449" customFormat="1" ht="12" hidden="1" customHeight="1">
      <c r="A3599" s="448"/>
    </row>
    <row r="3600" spans="1:1" s="449" customFormat="1" ht="12" hidden="1" customHeight="1">
      <c r="A3600" s="448"/>
    </row>
    <row r="3601" spans="1:1" s="449" customFormat="1" ht="12" hidden="1" customHeight="1">
      <c r="A3601" s="448"/>
    </row>
    <row r="3602" spans="1:1" s="449" customFormat="1" ht="12" hidden="1" customHeight="1">
      <c r="A3602" s="448"/>
    </row>
    <row r="3603" spans="1:1" s="449" customFormat="1" ht="12" hidden="1" customHeight="1">
      <c r="A3603" s="448"/>
    </row>
    <row r="3604" spans="1:1" s="449" customFormat="1" ht="12" hidden="1" customHeight="1">
      <c r="A3604" s="448"/>
    </row>
    <row r="3605" spans="1:1" s="449" customFormat="1" ht="12" hidden="1" customHeight="1">
      <c r="A3605" s="448"/>
    </row>
    <row r="3606" spans="1:1" s="449" customFormat="1" ht="12" hidden="1" customHeight="1">
      <c r="A3606" s="448"/>
    </row>
    <row r="3607" spans="1:1" s="449" customFormat="1" ht="12" hidden="1" customHeight="1">
      <c r="A3607" s="448"/>
    </row>
    <row r="3608" spans="1:1" s="449" customFormat="1" ht="12" hidden="1" customHeight="1">
      <c r="A3608" s="448"/>
    </row>
    <row r="3609" spans="1:1" s="449" customFormat="1" ht="12" hidden="1" customHeight="1">
      <c r="A3609" s="448"/>
    </row>
    <row r="3610" spans="1:1" s="449" customFormat="1" ht="12" hidden="1" customHeight="1">
      <c r="A3610" s="448"/>
    </row>
    <row r="3611" spans="1:1" s="449" customFormat="1" ht="12" hidden="1" customHeight="1">
      <c r="A3611" s="448"/>
    </row>
    <row r="3612" spans="1:1" s="449" customFormat="1" ht="12" hidden="1" customHeight="1">
      <c r="A3612" s="448"/>
    </row>
    <row r="3613" spans="1:1" s="449" customFormat="1" ht="12" hidden="1" customHeight="1">
      <c r="A3613" s="448"/>
    </row>
    <row r="3614" spans="1:1" s="449" customFormat="1" ht="12" hidden="1" customHeight="1">
      <c r="A3614" s="448"/>
    </row>
    <row r="3615" spans="1:1" s="449" customFormat="1" ht="12" hidden="1" customHeight="1">
      <c r="A3615" s="448"/>
    </row>
    <row r="3616" spans="1:1" s="449" customFormat="1" ht="12" hidden="1" customHeight="1">
      <c r="A3616" s="448"/>
    </row>
    <row r="3617" spans="1:1" s="449" customFormat="1" ht="12" hidden="1" customHeight="1">
      <c r="A3617" s="448"/>
    </row>
    <row r="3618" spans="1:1" s="449" customFormat="1" ht="12" hidden="1" customHeight="1">
      <c r="A3618" s="448"/>
    </row>
    <row r="3619" spans="1:1" s="449" customFormat="1" ht="12" hidden="1" customHeight="1">
      <c r="A3619" s="448"/>
    </row>
    <row r="3620" spans="1:1" s="449" customFormat="1" ht="12" hidden="1" customHeight="1">
      <c r="A3620" s="448"/>
    </row>
    <row r="3621" spans="1:1" s="449" customFormat="1" ht="12" hidden="1" customHeight="1">
      <c r="A3621" s="448"/>
    </row>
    <row r="3622" spans="1:1" s="449" customFormat="1" ht="12" hidden="1" customHeight="1">
      <c r="A3622" s="448"/>
    </row>
    <row r="3623" spans="1:1" s="449" customFormat="1" ht="12" hidden="1" customHeight="1">
      <c r="A3623" s="448"/>
    </row>
    <row r="3624" spans="1:1" s="449" customFormat="1" ht="12" hidden="1" customHeight="1">
      <c r="A3624" s="448"/>
    </row>
    <row r="3625" spans="1:1" s="449" customFormat="1" ht="12" hidden="1" customHeight="1">
      <c r="A3625" s="448"/>
    </row>
    <row r="3626" spans="1:1" s="449" customFormat="1" ht="12" hidden="1" customHeight="1">
      <c r="A3626" s="448"/>
    </row>
    <row r="3627" spans="1:1" s="449" customFormat="1" ht="12" hidden="1" customHeight="1">
      <c r="A3627" s="448"/>
    </row>
    <row r="3628" spans="1:1" s="449" customFormat="1" ht="12" hidden="1" customHeight="1">
      <c r="A3628" s="448"/>
    </row>
    <row r="3629" spans="1:1" s="449" customFormat="1" ht="12" hidden="1" customHeight="1">
      <c r="A3629" s="448"/>
    </row>
    <row r="3630" spans="1:1" s="449" customFormat="1" ht="12" hidden="1" customHeight="1">
      <c r="A3630" s="448"/>
    </row>
    <row r="3631" spans="1:1" s="449" customFormat="1" ht="12" hidden="1" customHeight="1">
      <c r="A3631" s="448"/>
    </row>
    <row r="3632" spans="1:1" s="449" customFormat="1" ht="12" hidden="1" customHeight="1">
      <c r="A3632" s="448"/>
    </row>
    <row r="3633" spans="1:1" s="449" customFormat="1" ht="12" hidden="1" customHeight="1">
      <c r="A3633" s="448"/>
    </row>
    <row r="3634" spans="1:1" s="449" customFormat="1" ht="12" hidden="1" customHeight="1">
      <c r="A3634" s="448"/>
    </row>
    <row r="3635" spans="1:1" s="449" customFormat="1" ht="12" hidden="1" customHeight="1">
      <c r="A3635" s="448"/>
    </row>
    <row r="3636" spans="1:1" s="449" customFormat="1" ht="12" hidden="1" customHeight="1">
      <c r="A3636" s="448"/>
    </row>
    <row r="3637" spans="1:1" s="449" customFormat="1" ht="12" hidden="1" customHeight="1">
      <c r="A3637" s="448"/>
    </row>
    <row r="3638" spans="1:1" s="449" customFormat="1" ht="12" hidden="1" customHeight="1">
      <c r="A3638" s="448"/>
    </row>
    <row r="3639" spans="1:1" s="449" customFormat="1" ht="12" hidden="1" customHeight="1">
      <c r="A3639" s="448"/>
    </row>
    <row r="3640" spans="1:1" s="449" customFormat="1" ht="12" hidden="1" customHeight="1">
      <c r="A3640" s="448"/>
    </row>
    <row r="3641" spans="1:1" s="449" customFormat="1" ht="12" hidden="1" customHeight="1">
      <c r="A3641" s="448"/>
    </row>
    <row r="3642" spans="1:1" s="449" customFormat="1" ht="12" hidden="1" customHeight="1">
      <c r="A3642" s="448"/>
    </row>
    <row r="3643" spans="1:1" s="449" customFormat="1" ht="12" hidden="1" customHeight="1">
      <c r="A3643" s="448"/>
    </row>
    <row r="3644" spans="1:1" s="449" customFormat="1" ht="12" hidden="1" customHeight="1">
      <c r="A3644" s="448"/>
    </row>
    <row r="3645" spans="1:1" s="449" customFormat="1" ht="12" hidden="1" customHeight="1">
      <c r="A3645" s="448"/>
    </row>
    <row r="3646" spans="1:1" s="449" customFormat="1" ht="12" hidden="1" customHeight="1">
      <c r="A3646" s="448"/>
    </row>
    <row r="3647" spans="1:1" s="449" customFormat="1" ht="12" hidden="1" customHeight="1">
      <c r="A3647" s="448"/>
    </row>
    <row r="3648" spans="1:1" s="449" customFormat="1" ht="12" hidden="1" customHeight="1">
      <c r="A3648" s="448"/>
    </row>
    <row r="3649" spans="1:1" s="449" customFormat="1" ht="12" hidden="1" customHeight="1">
      <c r="A3649" s="448"/>
    </row>
    <row r="3650" spans="1:1" s="449" customFormat="1" ht="12" hidden="1" customHeight="1">
      <c r="A3650" s="448"/>
    </row>
    <row r="3651" spans="1:1" s="449" customFormat="1" ht="12" hidden="1" customHeight="1">
      <c r="A3651" s="448"/>
    </row>
    <row r="3652" spans="1:1" s="449" customFormat="1" ht="12" hidden="1" customHeight="1">
      <c r="A3652" s="448"/>
    </row>
    <row r="3653" spans="1:1" s="449" customFormat="1" ht="12" hidden="1" customHeight="1">
      <c r="A3653" s="448"/>
    </row>
    <row r="3654" spans="1:1" s="449" customFormat="1" ht="12" hidden="1" customHeight="1">
      <c r="A3654" s="448"/>
    </row>
    <row r="3655" spans="1:1" s="449" customFormat="1" ht="12" hidden="1" customHeight="1">
      <c r="A3655" s="448"/>
    </row>
    <row r="3656" spans="1:1" s="449" customFormat="1" ht="12" hidden="1" customHeight="1">
      <c r="A3656" s="448"/>
    </row>
    <row r="3657" spans="1:1" s="449" customFormat="1" ht="12" hidden="1" customHeight="1">
      <c r="A3657" s="448"/>
    </row>
    <row r="3658" spans="1:1" s="449" customFormat="1" ht="12" hidden="1" customHeight="1">
      <c r="A3658" s="448"/>
    </row>
    <row r="3659" spans="1:1" s="449" customFormat="1" ht="12" hidden="1" customHeight="1">
      <c r="A3659" s="448"/>
    </row>
    <row r="3660" spans="1:1" s="449" customFormat="1" ht="12" hidden="1" customHeight="1">
      <c r="A3660" s="448"/>
    </row>
    <row r="3661" spans="1:1" s="449" customFormat="1" ht="12" hidden="1" customHeight="1">
      <c r="A3661" s="448"/>
    </row>
    <row r="3662" spans="1:1" s="449" customFormat="1" ht="12" hidden="1" customHeight="1">
      <c r="A3662" s="448"/>
    </row>
    <row r="3663" spans="1:1" s="449" customFormat="1" ht="12" hidden="1" customHeight="1">
      <c r="A3663" s="448"/>
    </row>
    <row r="3664" spans="1:1" s="449" customFormat="1" ht="12" hidden="1" customHeight="1">
      <c r="A3664" s="448"/>
    </row>
    <row r="3665" spans="1:1" s="449" customFormat="1" ht="12" hidden="1" customHeight="1">
      <c r="A3665" s="448"/>
    </row>
    <row r="3666" spans="1:1" s="449" customFormat="1" ht="12" hidden="1" customHeight="1">
      <c r="A3666" s="448"/>
    </row>
    <row r="3667" spans="1:1" s="449" customFormat="1" ht="12" hidden="1" customHeight="1">
      <c r="A3667" s="448"/>
    </row>
    <row r="3668" spans="1:1" s="449" customFormat="1" ht="12" hidden="1" customHeight="1">
      <c r="A3668" s="448"/>
    </row>
    <row r="3669" spans="1:1" s="449" customFormat="1" ht="12" hidden="1" customHeight="1">
      <c r="A3669" s="448"/>
    </row>
    <row r="3670" spans="1:1" s="449" customFormat="1" ht="12" hidden="1" customHeight="1">
      <c r="A3670" s="448"/>
    </row>
    <row r="3671" spans="1:1" s="449" customFormat="1" ht="12" hidden="1" customHeight="1">
      <c r="A3671" s="448"/>
    </row>
    <row r="3672" spans="1:1" s="449" customFormat="1" ht="12" hidden="1" customHeight="1">
      <c r="A3672" s="448"/>
    </row>
    <row r="3673" spans="1:1" s="449" customFormat="1" ht="12" hidden="1" customHeight="1">
      <c r="A3673" s="448"/>
    </row>
    <row r="3674" spans="1:1" s="449" customFormat="1" ht="12" hidden="1" customHeight="1">
      <c r="A3674" s="448"/>
    </row>
    <row r="3675" spans="1:1" s="449" customFormat="1" ht="12" hidden="1" customHeight="1">
      <c r="A3675" s="448"/>
    </row>
    <row r="3676" spans="1:1" s="449" customFormat="1" ht="12" hidden="1" customHeight="1">
      <c r="A3676" s="448"/>
    </row>
    <row r="3677" spans="1:1" s="449" customFormat="1" ht="12" hidden="1" customHeight="1">
      <c r="A3677" s="448"/>
    </row>
    <row r="3678" spans="1:1" s="449" customFormat="1" ht="12" hidden="1" customHeight="1">
      <c r="A3678" s="448"/>
    </row>
    <row r="3679" spans="1:1" s="449" customFormat="1" ht="12" hidden="1" customHeight="1">
      <c r="A3679" s="448"/>
    </row>
    <row r="3680" spans="1:1" s="449" customFormat="1" ht="12" hidden="1" customHeight="1">
      <c r="A3680" s="448"/>
    </row>
    <row r="3681" spans="1:1" s="449" customFormat="1" ht="12" hidden="1" customHeight="1">
      <c r="A3681" s="448"/>
    </row>
    <row r="3682" spans="1:1" s="449" customFormat="1" ht="12" hidden="1" customHeight="1">
      <c r="A3682" s="448"/>
    </row>
    <row r="3683" spans="1:1" s="449" customFormat="1" ht="12" hidden="1" customHeight="1">
      <c r="A3683" s="448"/>
    </row>
    <row r="3684" spans="1:1" s="449" customFormat="1" ht="12" hidden="1" customHeight="1">
      <c r="A3684" s="448"/>
    </row>
    <row r="3685" spans="1:1" s="449" customFormat="1" ht="12" hidden="1" customHeight="1">
      <c r="A3685" s="448"/>
    </row>
    <row r="3686" spans="1:1" s="449" customFormat="1" ht="12" hidden="1" customHeight="1">
      <c r="A3686" s="448"/>
    </row>
    <row r="3687" spans="1:1" s="449" customFormat="1" ht="12" hidden="1" customHeight="1">
      <c r="A3687" s="448"/>
    </row>
    <row r="3688" spans="1:1" s="449" customFormat="1" ht="12" hidden="1" customHeight="1">
      <c r="A3688" s="448"/>
    </row>
    <row r="3689" spans="1:1" s="449" customFormat="1" ht="12" hidden="1" customHeight="1">
      <c r="A3689" s="448"/>
    </row>
    <row r="3690" spans="1:1" s="449" customFormat="1" ht="12" hidden="1" customHeight="1">
      <c r="A3690" s="448"/>
    </row>
    <row r="3691" spans="1:1" s="449" customFormat="1" ht="12" hidden="1" customHeight="1">
      <c r="A3691" s="448"/>
    </row>
    <row r="3692" spans="1:1" s="449" customFormat="1" ht="12" hidden="1" customHeight="1">
      <c r="A3692" s="448"/>
    </row>
    <row r="3693" spans="1:1" s="449" customFormat="1" ht="12" hidden="1" customHeight="1">
      <c r="A3693" s="448"/>
    </row>
    <row r="3694" spans="1:1" s="449" customFormat="1" ht="12" hidden="1" customHeight="1">
      <c r="A3694" s="448"/>
    </row>
    <row r="3695" spans="1:1" s="449" customFormat="1" ht="12" hidden="1" customHeight="1">
      <c r="A3695" s="448"/>
    </row>
    <row r="3696" spans="1:1" s="449" customFormat="1" ht="12" hidden="1" customHeight="1">
      <c r="A3696" s="448"/>
    </row>
    <row r="3697" spans="1:1" s="449" customFormat="1" ht="12" hidden="1" customHeight="1">
      <c r="A3697" s="448"/>
    </row>
    <row r="3698" spans="1:1" s="449" customFormat="1" ht="12" hidden="1" customHeight="1">
      <c r="A3698" s="448"/>
    </row>
    <row r="3699" spans="1:1" s="449" customFormat="1" ht="12" hidden="1" customHeight="1">
      <c r="A3699" s="448"/>
    </row>
    <row r="3700" spans="1:1" s="449" customFormat="1" ht="12" hidden="1" customHeight="1">
      <c r="A3700" s="448"/>
    </row>
    <row r="3701" spans="1:1" s="449" customFormat="1" ht="12" hidden="1" customHeight="1">
      <c r="A3701" s="448"/>
    </row>
    <row r="3702" spans="1:1" s="449" customFormat="1" ht="12" hidden="1" customHeight="1">
      <c r="A3702" s="448"/>
    </row>
    <row r="3703" spans="1:1" s="449" customFormat="1" ht="12" hidden="1" customHeight="1">
      <c r="A3703" s="448"/>
    </row>
    <row r="3704" spans="1:1" s="449" customFormat="1" ht="12" hidden="1" customHeight="1">
      <c r="A3704" s="448"/>
    </row>
    <row r="3705" spans="1:1" s="449" customFormat="1" ht="12" hidden="1" customHeight="1">
      <c r="A3705" s="448"/>
    </row>
    <row r="3706" spans="1:1" s="449" customFormat="1" ht="12" hidden="1" customHeight="1">
      <c r="A3706" s="448"/>
    </row>
    <row r="3707" spans="1:1" s="449" customFormat="1" ht="12" hidden="1" customHeight="1">
      <c r="A3707" s="448"/>
    </row>
    <row r="3708" spans="1:1" s="449" customFormat="1" ht="12" hidden="1" customHeight="1">
      <c r="A3708" s="448"/>
    </row>
    <row r="3709" spans="1:1" s="449" customFormat="1" ht="12" hidden="1" customHeight="1">
      <c r="A3709" s="448"/>
    </row>
    <row r="3710" spans="1:1" s="449" customFormat="1" ht="12" hidden="1" customHeight="1">
      <c r="A3710" s="448"/>
    </row>
    <row r="3711" spans="1:1" s="449" customFormat="1" ht="12" hidden="1" customHeight="1">
      <c r="A3711" s="448"/>
    </row>
    <row r="3712" spans="1:1" s="449" customFormat="1" ht="12" hidden="1" customHeight="1">
      <c r="A3712" s="448"/>
    </row>
    <row r="3713" spans="1:1" s="449" customFormat="1" ht="12" hidden="1" customHeight="1">
      <c r="A3713" s="448"/>
    </row>
    <row r="3714" spans="1:1" s="449" customFormat="1" ht="12" hidden="1" customHeight="1">
      <c r="A3714" s="448"/>
    </row>
    <row r="3715" spans="1:1" s="449" customFormat="1" ht="12" hidden="1" customHeight="1">
      <c r="A3715" s="448"/>
    </row>
    <row r="3716" spans="1:1" s="449" customFormat="1" ht="12" hidden="1" customHeight="1">
      <c r="A3716" s="448"/>
    </row>
    <row r="3717" spans="1:1" s="449" customFormat="1" ht="12" hidden="1" customHeight="1">
      <c r="A3717" s="448"/>
    </row>
    <row r="3718" spans="1:1" s="449" customFormat="1" ht="12" hidden="1" customHeight="1">
      <c r="A3718" s="448"/>
    </row>
    <row r="3719" spans="1:1" s="449" customFormat="1" ht="12" hidden="1" customHeight="1">
      <c r="A3719" s="448"/>
    </row>
    <row r="3720" spans="1:1" s="449" customFormat="1" ht="12" hidden="1" customHeight="1">
      <c r="A3720" s="448"/>
    </row>
    <row r="3721" spans="1:1" s="449" customFormat="1" ht="12" hidden="1" customHeight="1">
      <c r="A3721" s="448"/>
    </row>
    <row r="3722" spans="1:1" s="449" customFormat="1" ht="12" hidden="1" customHeight="1">
      <c r="A3722" s="448"/>
    </row>
    <row r="3723" spans="1:1" s="449" customFormat="1" ht="12" hidden="1" customHeight="1">
      <c r="A3723" s="448"/>
    </row>
    <row r="3724" spans="1:1" s="449" customFormat="1" ht="12" hidden="1" customHeight="1">
      <c r="A3724" s="448"/>
    </row>
    <row r="3725" spans="1:1" s="449" customFormat="1" ht="12" hidden="1" customHeight="1">
      <c r="A3725" s="448"/>
    </row>
    <row r="3726" spans="1:1" s="449" customFormat="1" ht="12" hidden="1" customHeight="1">
      <c r="A3726" s="448"/>
    </row>
    <row r="3727" spans="1:1" s="449" customFormat="1" ht="12" hidden="1" customHeight="1">
      <c r="A3727" s="448"/>
    </row>
    <row r="3728" spans="1:1" s="449" customFormat="1" ht="12" hidden="1" customHeight="1">
      <c r="A3728" s="448"/>
    </row>
    <row r="3729" spans="1:1" s="449" customFormat="1" ht="12" hidden="1" customHeight="1">
      <c r="A3729" s="448"/>
    </row>
    <row r="3730" spans="1:1" s="449" customFormat="1" ht="12" hidden="1" customHeight="1">
      <c r="A3730" s="448"/>
    </row>
    <row r="3731" spans="1:1" s="449" customFormat="1" ht="12" hidden="1" customHeight="1">
      <c r="A3731" s="448"/>
    </row>
    <row r="3732" spans="1:1" s="449" customFormat="1" ht="12" hidden="1" customHeight="1">
      <c r="A3732" s="448"/>
    </row>
    <row r="3733" spans="1:1" s="449" customFormat="1" ht="12" hidden="1" customHeight="1">
      <c r="A3733" s="448"/>
    </row>
    <row r="3734" spans="1:1" s="449" customFormat="1" ht="12" hidden="1" customHeight="1">
      <c r="A3734" s="448"/>
    </row>
    <row r="3735" spans="1:1" s="449" customFormat="1" ht="12" hidden="1" customHeight="1">
      <c r="A3735" s="448"/>
    </row>
    <row r="3736" spans="1:1" s="449" customFormat="1" ht="12" hidden="1" customHeight="1">
      <c r="A3736" s="448"/>
    </row>
    <row r="3737" spans="1:1" s="449" customFormat="1" ht="12" hidden="1" customHeight="1">
      <c r="A3737" s="448"/>
    </row>
    <row r="3738" spans="1:1" s="449" customFormat="1" ht="12" hidden="1" customHeight="1">
      <c r="A3738" s="448"/>
    </row>
    <row r="3739" spans="1:1" s="449" customFormat="1" ht="12" hidden="1" customHeight="1">
      <c r="A3739" s="448"/>
    </row>
    <row r="3740" spans="1:1" s="449" customFormat="1" ht="12" hidden="1" customHeight="1">
      <c r="A3740" s="448"/>
    </row>
    <row r="3741" spans="1:1" s="449" customFormat="1" ht="12" hidden="1" customHeight="1">
      <c r="A3741" s="448"/>
    </row>
    <row r="3742" spans="1:1" s="449" customFormat="1" ht="12" hidden="1" customHeight="1">
      <c r="A3742" s="448"/>
    </row>
    <row r="3743" spans="1:1" s="449" customFormat="1" ht="12" hidden="1" customHeight="1">
      <c r="A3743" s="448"/>
    </row>
    <row r="3744" spans="1:1" s="449" customFormat="1" ht="12" hidden="1" customHeight="1">
      <c r="A3744" s="448"/>
    </row>
    <row r="3745" spans="1:1" s="449" customFormat="1" ht="12" hidden="1" customHeight="1">
      <c r="A3745" s="448"/>
    </row>
    <row r="3746" spans="1:1" s="449" customFormat="1" ht="12" hidden="1" customHeight="1">
      <c r="A3746" s="448"/>
    </row>
    <row r="3747" spans="1:1" s="449" customFormat="1" ht="12" hidden="1" customHeight="1">
      <c r="A3747" s="448"/>
    </row>
    <row r="3748" spans="1:1" s="449" customFormat="1" ht="12" hidden="1" customHeight="1">
      <c r="A3748" s="448"/>
    </row>
    <row r="3749" spans="1:1" s="449" customFormat="1" ht="12" hidden="1" customHeight="1">
      <c r="A3749" s="448"/>
    </row>
    <row r="3750" spans="1:1" s="449" customFormat="1" ht="12" hidden="1" customHeight="1">
      <c r="A3750" s="448"/>
    </row>
    <row r="3751" spans="1:1" s="449" customFormat="1" ht="12" hidden="1" customHeight="1">
      <c r="A3751" s="448"/>
    </row>
    <row r="3752" spans="1:1" s="449" customFormat="1" ht="12" hidden="1" customHeight="1">
      <c r="A3752" s="448"/>
    </row>
    <row r="3753" spans="1:1" s="449" customFormat="1" ht="12" hidden="1" customHeight="1">
      <c r="A3753" s="448"/>
    </row>
    <row r="3754" spans="1:1" s="449" customFormat="1" ht="12" hidden="1" customHeight="1">
      <c r="A3754" s="448"/>
    </row>
    <row r="3755" spans="1:1" s="449" customFormat="1" ht="12" hidden="1" customHeight="1">
      <c r="A3755" s="448"/>
    </row>
    <row r="3756" spans="1:1" s="449" customFormat="1" ht="12" hidden="1" customHeight="1">
      <c r="A3756" s="448"/>
    </row>
    <row r="3757" spans="1:1" s="449" customFormat="1" ht="12" hidden="1" customHeight="1">
      <c r="A3757" s="448"/>
    </row>
    <row r="3758" spans="1:1" s="449" customFormat="1" ht="12" hidden="1" customHeight="1">
      <c r="A3758" s="448"/>
    </row>
    <row r="3759" spans="1:1" s="449" customFormat="1" ht="12" hidden="1" customHeight="1">
      <c r="A3759" s="448"/>
    </row>
    <row r="3760" spans="1:1" s="449" customFormat="1" ht="12" hidden="1" customHeight="1">
      <c r="A3760" s="448"/>
    </row>
    <row r="3761" spans="1:1" s="449" customFormat="1" ht="12" hidden="1" customHeight="1">
      <c r="A3761" s="448"/>
    </row>
    <row r="3762" spans="1:1" s="449" customFormat="1" ht="12" hidden="1" customHeight="1">
      <c r="A3762" s="448"/>
    </row>
    <row r="3763" spans="1:1" s="449" customFormat="1" ht="12" hidden="1" customHeight="1">
      <c r="A3763" s="448"/>
    </row>
    <row r="3764" spans="1:1" s="449" customFormat="1" ht="12" hidden="1" customHeight="1">
      <c r="A3764" s="448"/>
    </row>
    <row r="3765" spans="1:1" s="449" customFormat="1" ht="12" hidden="1" customHeight="1">
      <c r="A3765" s="448"/>
    </row>
    <row r="3766" spans="1:1" s="449" customFormat="1" ht="12" hidden="1" customHeight="1">
      <c r="A3766" s="448"/>
    </row>
    <row r="3767" spans="1:1" s="449" customFormat="1" ht="12" hidden="1" customHeight="1">
      <c r="A3767" s="448"/>
    </row>
    <row r="3768" spans="1:1" s="449" customFormat="1" ht="12" hidden="1" customHeight="1">
      <c r="A3768" s="448"/>
    </row>
    <row r="3769" spans="1:1" s="449" customFormat="1" ht="12" hidden="1" customHeight="1">
      <c r="A3769" s="448"/>
    </row>
    <row r="3770" spans="1:1" s="449" customFormat="1" ht="12" hidden="1" customHeight="1">
      <c r="A3770" s="448"/>
    </row>
    <row r="3771" spans="1:1" s="449" customFormat="1" ht="12" hidden="1" customHeight="1">
      <c r="A3771" s="448"/>
    </row>
    <row r="3772" spans="1:1" s="449" customFormat="1" ht="12" hidden="1" customHeight="1">
      <c r="A3772" s="448"/>
    </row>
    <row r="3773" spans="1:1" s="449" customFormat="1" ht="12" hidden="1" customHeight="1">
      <c r="A3773" s="448"/>
    </row>
    <row r="3774" spans="1:1" s="449" customFormat="1" ht="12" hidden="1" customHeight="1">
      <c r="A3774" s="448"/>
    </row>
    <row r="3775" spans="1:1" s="449" customFormat="1" ht="12" hidden="1" customHeight="1">
      <c r="A3775" s="448"/>
    </row>
    <row r="3776" spans="1:1" s="449" customFormat="1" ht="12" hidden="1" customHeight="1">
      <c r="A3776" s="448"/>
    </row>
    <row r="3777" spans="1:1" s="449" customFormat="1" ht="12" hidden="1" customHeight="1">
      <c r="A3777" s="448"/>
    </row>
    <row r="3778" spans="1:1" s="449" customFormat="1" ht="12" hidden="1" customHeight="1">
      <c r="A3778" s="448"/>
    </row>
    <row r="3779" spans="1:1" s="449" customFormat="1" ht="12" hidden="1" customHeight="1">
      <c r="A3779" s="448"/>
    </row>
    <row r="3780" spans="1:1" s="449" customFormat="1" ht="12" hidden="1" customHeight="1">
      <c r="A3780" s="448"/>
    </row>
    <row r="3781" spans="1:1" s="449" customFormat="1" ht="12" hidden="1" customHeight="1">
      <c r="A3781" s="448"/>
    </row>
    <row r="3782" spans="1:1" s="449" customFormat="1" ht="12" hidden="1" customHeight="1">
      <c r="A3782" s="448"/>
    </row>
    <row r="3783" spans="1:1" s="449" customFormat="1" ht="12" hidden="1" customHeight="1">
      <c r="A3783" s="448"/>
    </row>
    <row r="3784" spans="1:1" s="449" customFormat="1" ht="12" hidden="1" customHeight="1">
      <c r="A3784" s="448"/>
    </row>
    <row r="3785" spans="1:1" s="449" customFormat="1" ht="12" hidden="1" customHeight="1">
      <c r="A3785" s="448"/>
    </row>
    <row r="3786" spans="1:1" s="449" customFormat="1" ht="12" hidden="1" customHeight="1">
      <c r="A3786" s="448"/>
    </row>
    <row r="3787" spans="1:1" s="449" customFormat="1" ht="12" hidden="1" customHeight="1">
      <c r="A3787" s="448"/>
    </row>
    <row r="3788" spans="1:1" s="449" customFormat="1" ht="12" hidden="1" customHeight="1">
      <c r="A3788" s="448"/>
    </row>
    <row r="3789" spans="1:1" s="449" customFormat="1" ht="12" hidden="1" customHeight="1">
      <c r="A3789" s="448"/>
    </row>
    <row r="3790" spans="1:1" s="449" customFormat="1" ht="12" hidden="1" customHeight="1">
      <c r="A3790" s="448"/>
    </row>
    <row r="3791" spans="1:1" s="449" customFormat="1" ht="12" hidden="1" customHeight="1">
      <c r="A3791" s="448"/>
    </row>
    <row r="3792" spans="1:1" s="449" customFormat="1" ht="12" hidden="1" customHeight="1">
      <c r="A3792" s="448"/>
    </row>
    <row r="3793" spans="1:1" s="449" customFormat="1" ht="12" hidden="1" customHeight="1">
      <c r="A3793" s="448"/>
    </row>
    <row r="3794" spans="1:1" s="449" customFormat="1" ht="12" hidden="1" customHeight="1">
      <c r="A3794" s="448"/>
    </row>
    <row r="3795" spans="1:1" s="449" customFormat="1" ht="12" hidden="1" customHeight="1">
      <c r="A3795" s="448"/>
    </row>
    <row r="3796" spans="1:1" s="449" customFormat="1" ht="12" hidden="1" customHeight="1">
      <c r="A3796" s="448"/>
    </row>
    <row r="3797" spans="1:1" s="449" customFormat="1" ht="12" hidden="1" customHeight="1">
      <c r="A3797" s="448"/>
    </row>
    <row r="3798" spans="1:1" s="449" customFormat="1" ht="12" hidden="1" customHeight="1">
      <c r="A3798" s="448"/>
    </row>
    <row r="3799" spans="1:1" s="449" customFormat="1" ht="12" hidden="1" customHeight="1">
      <c r="A3799" s="448"/>
    </row>
    <row r="3800" spans="1:1" s="449" customFormat="1" ht="12" hidden="1" customHeight="1">
      <c r="A3800" s="448"/>
    </row>
    <row r="3801" spans="1:1" s="449" customFormat="1" ht="12" hidden="1" customHeight="1">
      <c r="A3801" s="448"/>
    </row>
    <row r="3802" spans="1:1" s="449" customFormat="1" ht="12" hidden="1" customHeight="1">
      <c r="A3802" s="448"/>
    </row>
    <row r="3803" spans="1:1" s="449" customFormat="1" ht="12" hidden="1" customHeight="1">
      <c r="A3803" s="448"/>
    </row>
    <row r="3804" spans="1:1" s="449" customFormat="1" ht="12" hidden="1" customHeight="1">
      <c r="A3804" s="448"/>
    </row>
    <row r="3805" spans="1:1" s="449" customFormat="1" ht="12" hidden="1" customHeight="1">
      <c r="A3805" s="448"/>
    </row>
    <row r="3806" spans="1:1" s="449" customFormat="1" ht="12" hidden="1" customHeight="1">
      <c r="A3806" s="448"/>
    </row>
    <row r="3807" spans="1:1" s="449" customFormat="1" ht="12" hidden="1" customHeight="1">
      <c r="A3807" s="448"/>
    </row>
    <row r="3808" spans="1:1" s="449" customFormat="1" ht="12" hidden="1" customHeight="1">
      <c r="A3808" s="448"/>
    </row>
    <row r="3809" spans="1:1" s="449" customFormat="1" ht="12" hidden="1" customHeight="1">
      <c r="A3809" s="448"/>
    </row>
    <row r="3810" spans="1:1" s="449" customFormat="1" ht="12" hidden="1" customHeight="1">
      <c r="A3810" s="448"/>
    </row>
    <row r="3811" spans="1:1" s="449" customFormat="1" ht="12" hidden="1" customHeight="1">
      <c r="A3811" s="448"/>
    </row>
    <row r="3812" spans="1:1" s="449" customFormat="1" ht="12" hidden="1" customHeight="1">
      <c r="A3812" s="448"/>
    </row>
    <row r="3813" spans="1:1" s="449" customFormat="1" ht="12" hidden="1" customHeight="1">
      <c r="A3813" s="448"/>
    </row>
    <row r="3814" spans="1:1" s="449" customFormat="1" ht="12" hidden="1" customHeight="1">
      <c r="A3814" s="448"/>
    </row>
    <row r="3815" spans="1:1" s="449" customFormat="1" ht="12" hidden="1" customHeight="1">
      <c r="A3815" s="448"/>
    </row>
    <row r="3816" spans="1:1" s="449" customFormat="1" ht="12" hidden="1" customHeight="1">
      <c r="A3816" s="448"/>
    </row>
    <row r="3817" spans="1:1" s="449" customFormat="1" ht="12" hidden="1" customHeight="1">
      <c r="A3817" s="448"/>
    </row>
    <row r="3818" spans="1:1" s="449" customFormat="1" ht="12" hidden="1" customHeight="1">
      <c r="A3818" s="448"/>
    </row>
    <row r="3819" spans="1:1" s="449" customFormat="1" ht="12" hidden="1" customHeight="1">
      <c r="A3819" s="448"/>
    </row>
    <row r="3820" spans="1:1" s="449" customFormat="1" ht="12" hidden="1" customHeight="1">
      <c r="A3820" s="448"/>
    </row>
    <row r="3821" spans="1:1" s="449" customFormat="1" ht="12" hidden="1" customHeight="1">
      <c r="A3821" s="448"/>
    </row>
    <row r="3822" spans="1:1" s="449" customFormat="1" ht="12" hidden="1" customHeight="1">
      <c r="A3822" s="448"/>
    </row>
    <row r="3823" spans="1:1" s="449" customFormat="1" ht="12" hidden="1" customHeight="1">
      <c r="A3823" s="448"/>
    </row>
    <row r="3824" spans="1:1" s="449" customFormat="1" ht="12" hidden="1" customHeight="1">
      <c r="A3824" s="448"/>
    </row>
    <row r="3825" spans="1:1" s="449" customFormat="1" ht="12" hidden="1" customHeight="1">
      <c r="A3825" s="448"/>
    </row>
    <row r="3826" spans="1:1" s="449" customFormat="1" ht="12" hidden="1" customHeight="1">
      <c r="A3826" s="448"/>
    </row>
    <row r="3827" spans="1:1" s="449" customFormat="1" ht="12" hidden="1" customHeight="1">
      <c r="A3827" s="448"/>
    </row>
    <row r="3828" spans="1:1" s="449" customFormat="1" ht="12" hidden="1" customHeight="1">
      <c r="A3828" s="448"/>
    </row>
    <row r="3829" spans="1:1" s="449" customFormat="1" ht="12" hidden="1" customHeight="1">
      <c r="A3829" s="448"/>
    </row>
    <row r="3830" spans="1:1" s="449" customFormat="1" ht="12" hidden="1" customHeight="1">
      <c r="A3830" s="448"/>
    </row>
    <row r="3831" spans="1:1" s="449" customFormat="1" ht="12" hidden="1" customHeight="1">
      <c r="A3831" s="448"/>
    </row>
    <row r="3832" spans="1:1" s="449" customFormat="1" ht="12" hidden="1" customHeight="1">
      <c r="A3832" s="448"/>
    </row>
    <row r="3833" spans="1:1" s="449" customFormat="1" ht="12" hidden="1" customHeight="1">
      <c r="A3833" s="448"/>
    </row>
    <row r="3834" spans="1:1" s="449" customFormat="1" ht="12" hidden="1" customHeight="1">
      <c r="A3834" s="448"/>
    </row>
    <row r="3835" spans="1:1" s="449" customFormat="1" ht="12" hidden="1" customHeight="1">
      <c r="A3835" s="448"/>
    </row>
    <row r="3836" spans="1:1" s="449" customFormat="1" ht="12" hidden="1" customHeight="1">
      <c r="A3836" s="448"/>
    </row>
    <row r="3837" spans="1:1" s="449" customFormat="1" ht="12" hidden="1" customHeight="1">
      <c r="A3837" s="448"/>
    </row>
    <row r="3838" spans="1:1" s="449" customFormat="1" ht="12" hidden="1" customHeight="1">
      <c r="A3838" s="448"/>
    </row>
    <row r="3839" spans="1:1" s="449" customFormat="1" ht="12" hidden="1" customHeight="1">
      <c r="A3839" s="448"/>
    </row>
    <row r="3840" spans="1:1" s="449" customFormat="1" ht="12" hidden="1" customHeight="1">
      <c r="A3840" s="448"/>
    </row>
    <row r="3841" spans="1:1" s="449" customFormat="1" ht="12" hidden="1" customHeight="1">
      <c r="A3841" s="448"/>
    </row>
    <row r="3842" spans="1:1" s="449" customFormat="1" ht="12" hidden="1" customHeight="1">
      <c r="A3842" s="448"/>
    </row>
    <row r="3843" spans="1:1" s="449" customFormat="1" ht="12" hidden="1" customHeight="1">
      <c r="A3843" s="448"/>
    </row>
    <row r="3844" spans="1:1" s="449" customFormat="1" ht="12" hidden="1" customHeight="1">
      <c r="A3844" s="448"/>
    </row>
    <row r="3845" spans="1:1" s="449" customFormat="1" ht="12" hidden="1" customHeight="1">
      <c r="A3845" s="448"/>
    </row>
    <row r="3846" spans="1:1" s="449" customFormat="1" ht="12" hidden="1" customHeight="1">
      <c r="A3846" s="448"/>
    </row>
    <row r="3847" spans="1:1" s="449" customFormat="1" ht="12" hidden="1" customHeight="1">
      <c r="A3847" s="448"/>
    </row>
    <row r="3848" spans="1:1" s="449" customFormat="1" ht="12" hidden="1" customHeight="1">
      <c r="A3848" s="448"/>
    </row>
    <row r="3849" spans="1:1" s="449" customFormat="1" ht="12" hidden="1" customHeight="1">
      <c r="A3849" s="448"/>
    </row>
    <row r="3850" spans="1:1" s="449" customFormat="1" ht="12" hidden="1" customHeight="1">
      <c r="A3850" s="448"/>
    </row>
    <row r="3851" spans="1:1" s="449" customFormat="1" ht="12" hidden="1" customHeight="1">
      <c r="A3851" s="448"/>
    </row>
    <row r="3852" spans="1:1" s="449" customFormat="1" ht="12" hidden="1" customHeight="1">
      <c r="A3852" s="448"/>
    </row>
    <row r="3853" spans="1:1" s="449" customFormat="1" ht="12" hidden="1" customHeight="1">
      <c r="A3853" s="448"/>
    </row>
    <row r="3854" spans="1:1" s="449" customFormat="1" ht="12" hidden="1" customHeight="1">
      <c r="A3854" s="448"/>
    </row>
    <row r="3855" spans="1:1" s="449" customFormat="1" ht="12" hidden="1" customHeight="1">
      <c r="A3855" s="448"/>
    </row>
    <row r="3856" spans="1:1" s="449" customFormat="1" ht="12" hidden="1" customHeight="1">
      <c r="A3856" s="448"/>
    </row>
    <row r="3857" spans="1:1" s="449" customFormat="1" ht="12" hidden="1" customHeight="1">
      <c r="A3857" s="448"/>
    </row>
    <row r="3858" spans="1:1" s="449" customFormat="1" ht="12" hidden="1" customHeight="1">
      <c r="A3858" s="448"/>
    </row>
    <row r="3859" spans="1:1" s="449" customFormat="1" ht="12" hidden="1" customHeight="1">
      <c r="A3859" s="448"/>
    </row>
    <row r="3860" spans="1:1" s="449" customFormat="1" ht="12" hidden="1" customHeight="1">
      <c r="A3860" s="448"/>
    </row>
    <row r="3861" spans="1:1" s="449" customFormat="1" ht="12" hidden="1" customHeight="1">
      <c r="A3861" s="448"/>
    </row>
    <row r="3862" spans="1:1" s="449" customFormat="1" ht="12" hidden="1" customHeight="1">
      <c r="A3862" s="448"/>
    </row>
    <row r="3863" spans="1:1" s="449" customFormat="1" ht="12" hidden="1" customHeight="1">
      <c r="A3863" s="448"/>
    </row>
    <row r="3864" spans="1:1" s="449" customFormat="1" ht="12" hidden="1" customHeight="1">
      <c r="A3864" s="448"/>
    </row>
    <row r="3865" spans="1:1" s="449" customFormat="1" ht="12" hidden="1" customHeight="1">
      <c r="A3865" s="448"/>
    </row>
    <row r="3866" spans="1:1" s="449" customFormat="1" ht="12" hidden="1" customHeight="1">
      <c r="A3866" s="448"/>
    </row>
    <row r="3867" spans="1:1" s="449" customFormat="1" ht="12" hidden="1" customHeight="1">
      <c r="A3867" s="448"/>
    </row>
    <row r="3868" spans="1:1" s="449" customFormat="1" ht="12" hidden="1" customHeight="1">
      <c r="A3868" s="448"/>
    </row>
    <row r="3869" spans="1:1" s="449" customFormat="1" ht="12" hidden="1" customHeight="1">
      <c r="A3869" s="448"/>
    </row>
    <row r="3870" spans="1:1" s="449" customFormat="1" ht="12" hidden="1" customHeight="1">
      <c r="A3870" s="448"/>
    </row>
    <row r="3871" spans="1:1" s="449" customFormat="1" ht="12" hidden="1" customHeight="1">
      <c r="A3871" s="448"/>
    </row>
    <row r="3872" spans="1:1" s="449" customFormat="1" ht="12" hidden="1" customHeight="1">
      <c r="A3872" s="448"/>
    </row>
    <row r="3873" spans="1:1" s="449" customFormat="1" ht="12" hidden="1" customHeight="1">
      <c r="A3873" s="448"/>
    </row>
    <row r="3874" spans="1:1" s="449" customFormat="1" ht="12" hidden="1" customHeight="1">
      <c r="A3874" s="448"/>
    </row>
    <row r="3875" spans="1:1" s="449" customFormat="1" ht="12" hidden="1" customHeight="1">
      <c r="A3875" s="448"/>
    </row>
    <row r="3876" spans="1:1" s="449" customFormat="1" ht="12" hidden="1" customHeight="1">
      <c r="A3876" s="448"/>
    </row>
    <row r="3877" spans="1:1" s="449" customFormat="1" ht="12" hidden="1" customHeight="1">
      <c r="A3877" s="448"/>
    </row>
    <row r="3878" spans="1:1" s="449" customFormat="1" ht="12" hidden="1" customHeight="1">
      <c r="A3878" s="448"/>
    </row>
    <row r="3879" spans="1:1" s="449" customFormat="1" ht="12" hidden="1" customHeight="1">
      <c r="A3879" s="448"/>
    </row>
    <row r="3880" spans="1:1" s="449" customFormat="1" ht="12" hidden="1" customHeight="1">
      <c r="A3880" s="448"/>
    </row>
    <row r="3881" spans="1:1" s="449" customFormat="1" ht="12" hidden="1" customHeight="1">
      <c r="A3881" s="448"/>
    </row>
    <row r="3882" spans="1:1" s="449" customFormat="1" ht="12" hidden="1" customHeight="1">
      <c r="A3882" s="448"/>
    </row>
    <row r="3883" spans="1:1" s="449" customFormat="1" ht="12" hidden="1" customHeight="1">
      <c r="A3883" s="448"/>
    </row>
    <row r="3884" spans="1:1" s="449" customFormat="1" ht="12" hidden="1" customHeight="1">
      <c r="A3884" s="448"/>
    </row>
    <row r="3885" spans="1:1" s="449" customFormat="1" ht="12" hidden="1" customHeight="1">
      <c r="A3885" s="448"/>
    </row>
    <row r="3886" spans="1:1" s="449" customFormat="1" ht="12" hidden="1" customHeight="1">
      <c r="A3886" s="448"/>
    </row>
    <row r="3887" spans="1:1" s="449" customFormat="1" ht="12" hidden="1" customHeight="1">
      <c r="A3887" s="448"/>
    </row>
    <row r="3888" spans="1:1" s="449" customFormat="1" ht="12" hidden="1" customHeight="1">
      <c r="A3888" s="448"/>
    </row>
    <row r="3889" spans="1:1" s="449" customFormat="1" ht="12" hidden="1" customHeight="1">
      <c r="A3889" s="448"/>
    </row>
    <row r="3890" spans="1:1" s="449" customFormat="1" ht="12" hidden="1" customHeight="1">
      <c r="A3890" s="448"/>
    </row>
    <row r="3891" spans="1:1" s="449" customFormat="1" ht="12" hidden="1" customHeight="1">
      <c r="A3891" s="448"/>
    </row>
    <row r="3892" spans="1:1" s="449" customFormat="1" ht="12" hidden="1" customHeight="1">
      <c r="A3892" s="448"/>
    </row>
    <row r="3893" spans="1:1" s="449" customFormat="1" ht="12" hidden="1" customHeight="1">
      <c r="A3893" s="448"/>
    </row>
    <row r="3894" spans="1:1" s="449" customFormat="1" ht="12" hidden="1" customHeight="1">
      <c r="A3894" s="448"/>
    </row>
    <row r="3895" spans="1:1" s="449" customFormat="1" ht="12" hidden="1" customHeight="1">
      <c r="A3895" s="448"/>
    </row>
    <row r="3896" spans="1:1" s="449" customFormat="1" ht="12" hidden="1" customHeight="1">
      <c r="A3896" s="448"/>
    </row>
    <row r="3897" spans="1:1" s="449" customFormat="1" ht="12" hidden="1" customHeight="1">
      <c r="A3897" s="448"/>
    </row>
    <row r="3898" spans="1:1" s="449" customFormat="1" ht="12" hidden="1" customHeight="1">
      <c r="A3898" s="448"/>
    </row>
    <row r="3899" spans="1:1" s="449" customFormat="1" ht="12" hidden="1" customHeight="1">
      <c r="A3899" s="448"/>
    </row>
    <row r="3900" spans="1:1" s="449" customFormat="1" ht="12" hidden="1" customHeight="1">
      <c r="A3900" s="448"/>
    </row>
    <row r="3901" spans="1:1" s="449" customFormat="1" ht="12" hidden="1" customHeight="1">
      <c r="A3901" s="448"/>
    </row>
    <row r="3902" spans="1:1" s="449" customFormat="1" ht="12" hidden="1" customHeight="1">
      <c r="A3902" s="448"/>
    </row>
    <row r="3903" spans="1:1" s="449" customFormat="1" ht="12" hidden="1" customHeight="1">
      <c r="A3903" s="448"/>
    </row>
    <row r="3904" spans="1:1" s="449" customFormat="1" ht="12" hidden="1" customHeight="1">
      <c r="A3904" s="448"/>
    </row>
    <row r="3905" spans="1:1" s="449" customFormat="1" ht="12" hidden="1" customHeight="1">
      <c r="A3905" s="448"/>
    </row>
    <row r="3906" spans="1:1" s="449" customFormat="1" ht="12" hidden="1" customHeight="1">
      <c r="A3906" s="448"/>
    </row>
    <row r="3907" spans="1:1" s="449" customFormat="1" ht="12" hidden="1" customHeight="1">
      <c r="A3907" s="448"/>
    </row>
    <row r="3908" spans="1:1" s="449" customFormat="1" ht="12" hidden="1" customHeight="1">
      <c r="A3908" s="448"/>
    </row>
    <row r="3909" spans="1:1" s="449" customFormat="1" ht="12" hidden="1" customHeight="1">
      <c r="A3909" s="448"/>
    </row>
    <row r="3910" spans="1:1" s="449" customFormat="1" ht="12" hidden="1" customHeight="1">
      <c r="A3910" s="448"/>
    </row>
    <row r="3911" spans="1:1" s="449" customFormat="1" ht="12" hidden="1" customHeight="1">
      <c r="A3911" s="448"/>
    </row>
    <row r="3912" spans="1:1" s="449" customFormat="1" ht="12" hidden="1" customHeight="1">
      <c r="A3912" s="448"/>
    </row>
    <row r="3913" spans="1:1" s="449" customFormat="1" ht="12" hidden="1" customHeight="1">
      <c r="A3913" s="448"/>
    </row>
    <row r="3914" spans="1:1" s="449" customFormat="1" ht="12" hidden="1" customHeight="1">
      <c r="A3914" s="448"/>
    </row>
    <row r="3915" spans="1:1" s="449" customFormat="1" ht="12" hidden="1" customHeight="1">
      <c r="A3915" s="448"/>
    </row>
    <row r="3916" spans="1:1" s="449" customFormat="1" ht="12" hidden="1" customHeight="1">
      <c r="A3916" s="448"/>
    </row>
    <row r="3917" spans="1:1" s="449" customFormat="1" ht="12" hidden="1" customHeight="1">
      <c r="A3917" s="448"/>
    </row>
    <row r="3918" spans="1:1" s="449" customFormat="1" ht="12" hidden="1" customHeight="1">
      <c r="A3918" s="448"/>
    </row>
    <row r="3919" spans="1:1" s="449" customFormat="1" ht="12" hidden="1" customHeight="1">
      <c r="A3919" s="448"/>
    </row>
    <row r="3920" spans="1:1" s="449" customFormat="1" ht="12" hidden="1" customHeight="1">
      <c r="A3920" s="448"/>
    </row>
    <row r="3921" spans="1:1" s="449" customFormat="1" ht="12" hidden="1" customHeight="1">
      <c r="A3921" s="448"/>
    </row>
    <row r="3922" spans="1:1" s="449" customFormat="1" ht="12" hidden="1" customHeight="1">
      <c r="A3922" s="448"/>
    </row>
    <row r="3923" spans="1:1" s="449" customFormat="1" ht="12" hidden="1" customHeight="1">
      <c r="A3923" s="448"/>
    </row>
    <row r="3924" spans="1:1" s="449" customFormat="1" ht="12" hidden="1" customHeight="1">
      <c r="A3924" s="448"/>
    </row>
    <row r="3925" spans="1:1" s="449" customFormat="1" ht="12" hidden="1" customHeight="1">
      <c r="A3925" s="448"/>
    </row>
    <row r="3926" spans="1:1" s="449" customFormat="1" ht="12" hidden="1" customHeight="1">
      <c r="A3926" s="448"/>
    </row>
    <row r="3927" spans="1:1" s="449" customFormat="1" ht="12" hidden="1" customHeight="1">
      <c r="A3927" s="448"/>
    </row>
    <row r="3928" spans="1:1" s="449" customFormat="1" ht="12" hidden="1" customHeight="1">
      <c r="A3928" s="448"/>
    </row>
    <row r="3929" spans="1:1" s="449" customFormat="1" ht="12" hidden="1" customHeight="1">
      <c r="A3929" s="448"/>
    </row>
    <row r="3930" spans="1:1" s="449" customFormat="1" ht="12" hidden="1" customHeight="1">
      <c r="A3930" s="448"/>
    </row>
    <row r="3931" spans="1:1" s="449" customFormat="1" ht="12" hidden="1" customHeight="1">
      <c r="A3931" s="448"/>
    </row>
    <row r="3932" spans="1:1" s="449" customFormat="1" ht="12" hidden="1" customHeight="1">
      <c r="A3932" s="448"/>
    </row>
    <row r="3933" spans="1:1" s="449" customFormat="1" ht="12" hidden="1" customHeight="1">
      <c r="A3933" s="448"/>
    </row>
    <row r="3934" spans="1:1" s="449" customFormat="1" ht="12" hidden="1" customHeight="1">
      <c r="A3934" s="448"/>
    </row>
    <row r="3935" spans="1:1" s="449" customFormat="1" ht="12" hidden="1" customHeight="1">
      <c r="A3935" s="448"/>
    </row>
    <row r="3936" spans="1:1" s="449" customFormat="1" ht="12" hidden="1" customHeight="1">
      <c r="A3936" s="448"/>
    </row>
    <row r="3937" spans="1:1" s="449" customFormat="1" ht="12" hidden="1" customHeight="1">
      <c r="A3937" s="448"/>
    </row>
    <row r="3938" spans="1:1" s="449" customFormat="1" ht="12" hidden="1" customHeight="1">
      <c r="A3938" s="448"/>
    </row>
    <row r="3939" spans="1:1" s="449" customFormat="1" ht="12" hidden="1" customHeight="1">
      <c r="A3939" s="448"/>
    </row>
    <row r="3940" spans="1:1" s="449" customFormat="1" ht="12" hidden="1" customHeight="1">
      <c r="A3940" s="448"/>
    </row>
    <row r="3941" spans="1:1" s="449" customFormat="1" ht="12" hidden="1" customHeight="1">
      <c r="A3941" s="448"/>
    </row>
    <row r="3942" spans="1:1" s="449" customFormat="1" ht="12" hidden="1" customHeight="1">
      <c r="A3942" s="448"/>
    </row>
    <row r="3943" spans="1:1" s="449" customFormat="1" ht="12" hidden="1" customHeight="1">
      <c r="A3943" s="448"/>
    </row>
    <row r="3944" spans="1:1" s="449" customFormat="1" ht="12" hidden="1" customHeight="1">
      <c r="A3944" s="448"/>
    </row>
    <row r="3945" spans="1:1" s="449" customFormat="1" ht="12" hidden="1" customHeight="1">
      <c r="A3945" s="448"/>
    </row>
    <row r="3946" spans="1:1" s="449" customFormat="1" ht="12" hidden="1" customHeight="1">
      <c r="A3946" s="448"/>
    </row>
    <row r="3947" spans="1:1" s="449" customFormat="1" ht="12" hidden="1" customHeight="1">
      <c r="A3947" s="448"/>
    </row>
    <row r="3948" spans="1:1" s="449" customFormat="1" ht="12" hidden="1" customHeight="1">
      <c r="A3948" s="448"/>
    </row>
    <row r="3949" spans="1:1" s="449" customFormat="1" ht="12" hidden="1" customHeight="1">
      <c r="A3949" s="448"/>
    </row>
    <row r="3950" spans="1:1" s="449" customFormat="1" ht="12" hidden="1" customHeight="1">
      <c r="A3950" s="448"/>
    </row>
    <row r="3951" spans="1:1" s="449" customFormat="1" ht="12" hidden="1" customHeight="1">
      <c r="A3951" s="448"/>
    </row>
    <row r="3952" spans="1:1" s="449" customFormat="1" ht="12" hidden="1" customHeight="1">
      <c r="A3952" s="448"/>
    </row>
    <row r="3953" spans="1:1" s="449" customFormat="1" ht="12" hidden="1" customHeight="1">
      <c r="A3953" s="448"/>
    </row>
    <row r="3954" spans="1:1" s="449" customFormat="1" ht="12" hidden="1" customHeight="1">
      <c r="A3954" s="448"/>
    </row>
    <row r="3955" spans="1:1" s="449" customFormat="1" ht="12" hidden="1" customHeight="1">
      <c r="A3955" s="448"/>
    </row>
    <row r="3956" spans="1:1" s="449" customFormat="1" ht="12" hidden="1" customHeight="1">
      <c r="A3956" s="448"/>
    </row>
    <row r="3957" spans="1:1" s="449" customFormat="1" ht="12" hidden="1" customHeight="1">
      <c r="A3957" s="448"/>
    </row>
    <row r="3958" spans="1:1" s="449" customFormat="1" ht="12" hidden="1" customHeight="1">
      <c r="A3958" s="448"/>
    </row>
    <row r="3959" spans="1:1" s="449" customFormat="1" ht="12" hidden="1" customHeight="1">
      <c r="A3959" s="448"/>
    </row>
    <row r="3960" spans="1:1" s="449" customFormat="1" ht="12" hidden="1" customHeight="1">
      <c r="A3960" s="448"/>
    </row>
    <row r="3961" spans="1:1" s="449" customFormat="1" ht="12" hidden="1" customHeight="1">
      <c r="A3961" s="448"/>
    </row>
    <row r="3962" spans="1:1" s="449" customFormat="1" ht="12" hidden="1" customHeight="1">
      <c r="A3962" s="448"/>
    </row>
    <row r="3963" spans="1:1" s="449" customFormat="1" ht="12" hidden="1" customHeight="1">
      <c r="A3963" s="448"/>
    </row>
    <row r="3964" spans="1:1" s="449" customFormat="1" ht="12" hidden="1" customHeight="1">
      <c r="A3964" s="448"/>
    </row>
    <row r="3965" spans="1:1" s="449" customFormat="1" ht="12" hidden="1" customHeight="1">
      <c r="A3965" s="448"/>
    </row>
    <row r="3966" spans="1:1" s="449" customFormat="1" ht="12" hidden="1" customHeight="1">
      <c r="A3966" s="448"/>
    </row>
    <row r="3967" spans="1:1" s="449" customFormat="1" ht="12" hidden="1" customHeight="1">
      <c r="A3967" s="448"/>
    </row>
    <row r="3968" spans="1:1" s="449" customFormat="1" ht="12" hidden="1" customHeight="1">
      <c r="A3968" s="448"/>
    </row>
    <row r="3969" spans="1:1" s="449" customFormat="1" ht="12" hidden="1" customHeight="1">
      <c r="A3969" s="448"/>
    </row>
    <row r="3970" spans="1:1" s="449" customFormat="1" ht="12" hidden="1" customHeight="1">
      <c r="A3970" s="448"/>
    </row>
    <row r="3971" spans="1:1" s="449" customFormat="1" ht="12" hidden="1" customHeight="1">
      <c r="A3971" s="448"/>
    </row>
    <row r="3972" spans="1:1" s="449" customFormat="1" ht="12" hidden="1" customHeight="1">
      <c r="A3972" s="448"/>
    </row>
    <row r="3973" spans="1:1" s="449" customFormat="1" ht="12" hidden="1" customHeight="1">
      <c r="A3973" s="448"/>
    </row>
    <row r="3974" spans="1:1" s="449" customFormat="1" ht="12" hidden="1" customHeight="1">
      <c r="A3974" s="448"/>
    </row>
    <row r="3975" spans="1:1" s="449" customFormat="1" ht="12" hidden="1" customHeight="1">
      <c r="A3975" s="448"/>
    </row>
    <row r="3976" spans="1:1" s="449" customFormat="1" ht="12" hidden="1" customHeight="1">
      <c r="A3976" s="448"/>
    </row>
    <row r="3977" spans="1:1" s="449" customFormat="1" ht="12" hidden="1" customHeight="1">
      <c r="A3977" s="448"/>
    </row>
    <row r="3978" spans="1:1" s="449" customFormat="1" ht="12" hidden="1" customHeight="1">
      <c r="A3978" s="448"/>
    </row>
    <row r="3979" spans="1:1" s="449" customFormat="1" ht="12" hidden="1" customHeight="1">
      <c r="A3979" s="448"/>
    </row>
    <row r="3980" spans="1:1" s="449" customFormat="1" ht="12" hidden="1" customHeight="1">
      <c r="A3980" s="448"/>
    </row>
    <row r="3981" spans="1:1" s="449" customFormat="1" ht="12" hidden="1" customHeight="1">
      <c r="A3981" s="448"/>
    </row>
    <row r="3982" spans="1:1" s="449" customFormat="1" ht="12" hidden="1" customHeight="1">
      <c r="A3982" s="448"/>
    </row>
    <row r="3983" spans="1:1" s="449" customFormat="1" ht="12" hidden="1" customHeight="1">
      <c r="A3983" s="448"/>
    </row>
    <row r="3984" spans="1:1" s="449" customFormat="1" ht="12" hidden="1" customHeight="1">
      <c r="A3984" s="448"/>
    </row>
    <row r="3985" spans="1:1" s="449" customFormat="1" ht="12" hidden="1" customHeight="1">
      <c r="A3985" s="448"/>
    </row>
    <row r="3986" spans="1:1" s="449" customFormat="1" ht="12" hidden="1" customHeight="1">
      <c r="A3986" s="448"/>
    </row>
    <row r="3987" spans="1:1" s="449" customFormat="1" ht="12" hidden="1" customHeight="1">
      <c r="A3987" s="448"/>
    </row>
    <row r="3988" spans="1:1" s="449" customFormat="1" ht="12" hidden="1" customHeight="1">
      <c r="A3988" s="448"/>
    </row>
    <row r="3989" spans="1:1" s="449" customFormat="1" ht="12" hidden="1" customHeight="1">
      <c r="A3989" s="448"/>
    </row>
    <row r="3990" spans="1:1" s="449" customFormat="1" ht="12" hidden="1" customHeight="1">
      <c r="A3990" s="448"/>
    </row>
    <row r="3991" spans="1:1" s="449" customFormat="1" ht="12" hidden="1" customHeight="1">
      <c r="A3991" s="448"/>
    </row>
    <row r="3992" spans="1:1" s="449" customFormat="1" ht="12" hidden="1" customHeight="1">
      <c r="A3992" s="448"/>
    </row>
    <row r="3993" spans="1:1" s="449" customFormat="1" ht="12" hidden="1" customHeight="1">
      <c r="A3993" s="448"/>
    </row>
    <row r="3994" spans="1:1" s="449" customFormat="1" ht="12" hidden="1" customHeight="1">
      <c r="A3994" s="448"/>
    </row>
    <row r="3995" spans="1:1" s="449" customFormat="1" ht="12" hidden="1" customHeight="1">
      <c r="A3995" s="448"/>
    </row>
    <row r="3996" spans="1:1" s="449" customFormat="1" ht="12" hidden="1" customHeight="1">
      <c r="A3996" s="448"/>
    </row>
    <row r="3997" spans="1:1" s="449" customFormat="1" ht="12" hidden="1" customHeight="1">
      <c r="A3997" s="448"/>
    </row>
    <row r="3998" spans="1:1" s="449" customFormat="1" ht="12" hidden="1" customHeight="1">
      <c r="A3998" s="448"/>
    </row>
    <row r="3999" spans="1:1" s="449" customFormat="1" ht="12" hidden="1" customHeight="1">
      <c r="A3999" s="448"/>
    </row>
    <row r="4000" spans="1:1" s="449" customFormat="1" ht="12" hidden="1" customHeight="1">
      <c r="A4000" s="448"/>
    </row>
    <row r="4001" spans="1:1" s="449" customFormat="1" ht="12" hidden="1" customHeight="1">
      <c r="A4001" s="448"/>
    </row>
    <row r="4002" spans="1:1" s="449" customFormat="1" ht="12" hidden="1" customHeight="1">
      <c r="A4002" s="448"/>
    </row>
    <row r="4003" spans="1:1" s="449" customFormat="1" ht="12" hidden="1" customHeight="1">
      <c r="A4003" s="448"/>
    </row>
    <row r="4004" spans="1:1" s="449" customFormat="1" ht="12" hidden="1" customHeight="1">
      <c r="A4004" s="448"/>
    </row>
    <row r="4005" spans="1:1" s="449" customFormat="1" ht="12" hidden="1" customHeight="1">
      <c r="A4005" s="448"/>
    </row>
    <row r="4006" spans="1:1" s="449" customFormat="1" ht="12" hidden="1" customHeight="1">
      <c r="A4006" s="448"/>
    </row>
    <row r="4007" spans="1:1" s="449" customFormat="1" ht="12" hidden="1" customHeight="1">
      <c r="A4007" s="448"/>
    </row>
    <row r="4008" spans="1:1" s="449" customFormat="1" ht="12" hidden="1" customHeight="1">
      <c r="A4008" s="448"/>
    </row>
    <row r="4009" spans="1:1" s="449" customFormat="1" ht="12" hidden="1" customHeight="1">
      <c r="A4009" s="448"/>
    </row>
    <row r="4010" spans="1:1" s="449" customFormat="1" ht="12" hidden="1" customHeight="1">
      <c r="A4010" s="448"/>
    </row>
    <row r="4011" spans="1:1" s="449" customFormat="1" ht="12" hidden="1" customHeight="1">
      <c r="A4011" s="448"/>
    </row>
    <row r="4012" spans="1:1" s="449" customFormat="1" ht="12" hidden="1" customHeight="1">
      <c r="A4012" s="448"/>
    </row>
    <row r="4013" spans="1:1" s="449" customFormat="1" ht="12" hidden="1" customHeight="1">
      <c r="A4013" s="448"/>
    </row>
    <row r="4014" spans="1:1" s="449" customFormat="1" ht="12" hidden="1" customHeight="1">
      <c r="A4014" s="448"/>
    </row>
    <row r="4015" spans="1:1" s="449" customFormat="1" ht="12" hidden="1" customHeight="1">
      <c r="A4015" s="448"/>
    </row>
    <row r="4016" spans="1:1" s="449" customFormat="1" ht="12" hidden="1" customHeight="1">
      <c r="A4016" s="448"/>
    </row>
    <row r="4017" spans="1:1" s="449" customFormat="1" ht="12" hidden="1" customHeight="1">
      <c r="A4017" s="448"/>
    </row>
    <row r="4018" spans="1:1" s="449" customFormat="1" ht="12" hidden="1" customHeight="1">
      <c r="A4018" s="448"/>
    </row>
    <row r="4019" spans="1:1" s="449" customFormat="1" ht="12" hidden="1" customHeight="1">
      <c r="A4019" s="448"/>
    </row>
    <row r="4020" spans="1:1" s="449" customFormat="1" ht="12" hidden="1" customHeight="1">
      <c r="A4020" s="448"/>
    </row>
    <row r="4021" spans="1:1" s="449" customFormat="1" ht="12" hidden="1" customHeight="1">
      <c r="A4021" s="448"/>
    </row>
    <row r="4022" spans="1:1" s="449" customFormat="1" ht="12" hidden="1" customHeight="1">
      <c r="A4022" s="448"/>
    </row>
    <row r="4023" spans="1:1" s="449" customFormat="1" ht="12" hidden="1" customHeight="1">
      <c r="A4023" s="448"/>
    </row>
    <row r="4024" spans="1:1" s="449" customFormat="1" ht="12" hidden="1" customHeight="1">
      <c r="A4024" s="448"/>
    </row>
    <row r="4025" spans="1:1" s="449" customFormat="1" ht="12" hidden="1" customHeight="1">
      <c r="A4025" s="448"/>
    </row>
    <row r="4026" spans="1:1" s="449" customFormat="1" ht="12" hidden="1" customHeight="1">
      <c r="A4026" s="448"/>
    </row>
    <row r="4027" spans="1:1" s="449" customFormat="1" ht="12" hidden="1" customHeight="1">
      <c r="A4027" s="448"/>
    </row>
    <row r="4028" spans="1:1" s="449" customFormat="1" ht="12" hidden="1" customHeight="1">
      <c r="A4028" s="448"/>
    </row>
    <row r="4029" spans="1:1" s="449" customFormat="1" ht="12" hidden="1" customHeight="1">
      <c r="A4029" s="448"/>
    </row>
    <row r="4030" spans="1:1" s="449" customFormat="1" ht="12" hidden="1" customHeight="1">
      <c r="A4030" s="448"/>
    </row>
    <row r="4031" spans="1:1" s="449" customFormat="1" ht="12" hidden="1" customHeight="1">
      <c r="A4031" s="448"/>
    </row>
    <row r="4032" spans="1:1" s="449" customFormat="1" ht="12" hidden="1" customHeight="1">
      <c r="A4032" s="448"/>
    </row>
    <row r="4033" spans="1:1" s="449" customFormat="1" ht="12" hidden="1" customHeight="1">
      <c r="A4033" s="448"/>
    </row>
    <row r="4034" spans="1:1" s="449" customFormat="1" ht="12" hidden="1" customHeight="1">
      <c r="A4034" s="448"/>
    </row>
    <row r="4035" spans="1:1" s="449" customFormat="1" ht="12" hidden="1" customHeight="1">
      <c r="A4035" s="448"/>
    </row>
    <row r="4036" spans="1:1" s="449" customFormat="1" ht="12" hidden="1" customHeight="1">
      <c r="A4036" s="448"/>
    </row>
    <row r="4037" spans="1:1" s="449" customFormat="1" ht="12" hidden="1" customHeight="1">
      <c r="A4037" s="448"/>
    </row>
    <row r="4038" spans="1:1" s="449" customFormat="1" ht="12" hidden="1" customHeight="1">
      <c r="A4038" s="448"/>
    </row>
    <row r="4039" spans="1:1" s="449" customFormat="1" ht="12" hidden="1" customHeight="1">
      <c r="A4039" s="448"/>
    </row>
    <row r="4040" spans="1:1" s="449" customFormat="1" ht="12" hidden="1" customHeight="1">
      <c r="A4040" s="448"/>
    </row>
    <row r="4041" spans="1:1" s="449" customFormat="1" ht="12" hidden="1" customHeight="1">
      <c r="A4041" s="448"/>
    </row>
    <row r="4042" spans="1:1" s="449" customFormat="1" ht="12" hidden="1" customHeight="1">
      <c r="A4042" s="448"/>
    </row>
    <row r="4043" spans="1:1" s="449" customFormat="1" ht="12" hidden="1" customHeight="1">
      <c r="A4043" s="448"/>
    </row>
    <row r="4044" spans="1:1" s="449" customFormat="1" ht="12" hidden="1" customHeight="1">
      <c r="A4044" s="448"/>
    </row>
    <row r="4045" spans="1:1" s="449" customFormat="1" ht="12" hidden="1" customHeight="1">
      <c r="A4045" s="448"/>
    </row>
    <row r="4046" spans="1:1" s="449" customFormat="1" ht="12" hidden="1" customHeight="1">
      <c r="A4046" s="448"/>
    </row>
    <row r="4047" spans="1:1" s="449" customFormat="1" ht="12" hidden="1" customHeight="1">
      <c r="A4047" s="448"/>
    </row>
    <row r="4048" spans="1:1" s="449" customFormat="1" ht="12" hidden="1" customHeight="1">
      <c r="A4048" s="448"/>
    </row>
    <row r="4049" spans="1:1" s="449" customFormat="1" ht="12" hidden="1" customHeight="1">
      <c r="A4049" s="448"/>
    </row>
    <row r="4050" spans="1:1" s="449" customFormat="1" ht="12" hidden="1" customHeight="1">
      <c r="A4050" s="448"/>
    </row>
    <row r="4051" spans="1:1" s="449" customFormat="1" ht="12" hidden="1" customHeight="1">
      <c r="A4051" s="448"/>
    </row>
    <row r="4052" spans="1:1" s="449" customFormat="1" ht="12" hidden="1" customHeight="1">
      <c r="A4052" s="448"/>
    </row>
    <row r="4053" spans="1:1" s="449" customFormat="1" ht="12" hidden="1" customHeight="1">
      <c r="A4053" s="448"/>
    </row>
    <row r="4054" spans="1:1" s="449" customFormat="1" ht="12" hidden="1" customHeight="1">
      <c r="A4054" s="448"/>
    </row>
    <row r="4055" spans="1:1" s="449" customFormat="1" ht="12" hidden="1" customHeight="1">
      <c r="A4055" s="448"/>
    </row>
    <row r="4056" spans="1:1" s="449" customFormat="1" ht="12" hidden="1" customHeight="1">
      <c r="A4056" s="448"/>
    </row>
    <row r="4057" spans="1:1" s="449" customFormat="1" ht="12" hidden="1" customHeight="1">
      <c r="A4057" s="448"/>
    </row>
    <row r="4058" spans="1:1" s="449" customFormat="1" ht="12" hidden="1" customHeight="1">
      <c r="A4058" s="448"/>
    </row>
    <row r="4059" spans="1:1" s="449" customFormat="1" ht="12" hidden="1" customHeight="1">
      <c r="A4059" s="448"/>
    </row>
    <row r="4060" spans="1:1" s="449" customFormat="1" ht="12" hidden="1" customHeight="1">
      <c r="A4060" s="448"/>
    </row>
    <row r="4061" spans="1:1" s="449" customFormat="1" ht="12" hidden="1" customHeight="1">
      <c r="A4061" s="448"/>
    </row>
    <row r="4062" spans="1:1" s="449" customFormat="1" ht="12" hidden="1" customHeight="1">
      <c r="A4062" s="448"/>
    </row>
    <row r="4063" spans="1:1" s="449" customFormat="1" ht="12" hidden="1" customHeight="1">
      <c r="A4063" s="448"/>
    </row>
    <row r="4064" spans="1:1" s="449" customFormat="1" ht="12" hidden="1" customHeight="1">
      <c r="A4064" s="448"/>
    </row>
    <row r="4065" spans="1:1" s="449" customFormat="1" ht="12" hidden="1" customHeight="1">
      <c r="A4065" s="448"/>
    </row>
    <row r="4066" spans="1:1" s="449" customFormat="1" ht="12" hidden="1" customHeight="1">
      <c r="A4066" s="448"/>
    </row>
    <row r="4067" spans="1:1" s="449" customFormat="1" ht="12" hidden="1" customHeight="1">
      <c r="A4067" s="448"/>
    </row>
    <row r="4068" spans="1:1" s="449" customFormat="1" ht="12" hidden="1" customHeight="1">
      <c r="A4068" s="448"/>
    </row>
    <row r="4069" spans="1:1" s="449" customFormat="1" ht="12" hidden="1" customHeight="1">
      <c r="A4069" s="448"/>
    </row>
    <row r="4070" spans="1:1" s="449" customFormat="1" ht="12" hidden="1" customHeight="1">
      <c r="A4070" s="448"/>
    </row>
    <row r="4071" spans="1:1" s="449" customFormat="1" ht="12" hidden="1" customHeight="1">
      <c r="A4071" s="448"/>
    </row>
    <row r="4072" spans="1:1" s="449" customFormat="1" ht="12" hidden="1" customHeight="1">
      <c r="A4072" s="448"/>
    </row>
    <row r="4073" spans="1:1" s="449" customFormat="1" ht="12" hidden="1" customHeight="1">
      <c r="A4073" s="448"/>
    </row>
    <row r="4074" spans="1:1" s="449" customFormat="1" ht="12" hidden="1" customHeight="1">
      <c r="A4074" s="448"/>
    </row>
    <row r="4075" spans="1:1" s="449" customFormat="1" ht="12" hidden="1" customHeight="1">
      <c r="A4075" s="448"/>
    </row>
    <row r="4076" spans="1:1" s="449" customFormat="1" ht="12" hidden="1" customHeight="1">
      <c r="A4076" s="448"/>
    </row>
    <row r="4077" spans="1:1" s="449" customFormat="1" ht="12" hidden="1" customHeight="1">
      <c r="A4077" s="448"/>
    </row>
    <row r="4078" spans="1:1" s="449" customFormat="1" ht="12" hidden="1" customHeight="1">
      <c r="A4078" s="448"/>
    </row>
    <row r="4079" spans="1:1" s="449" customFormat="1" ht="12" hidden="1" customHeight="1">
      <c r="A4079" s="448"/>
    </row>
    <row r="4080" spans="1:1" s="449" customFormat="1" ht="12" hidden="1" customHeight="1">
      <c r="A4080" s="448"/>
    </row>
    <row r="4081" spans="1:1" s="449" customFormat="1" ht="12" hidden="1" customHeight="1">
      <c r="A4081" s="448"/>
    </row>
    <row r="4082" spans="1:1" s="449" customFormat="1" ht="12" hidden="1" customHeight="1">
      <c r="A4082" s="448"/>
    </row>
    <row r="4083" spans="1:1" s="449" customFormat="1" ht="12" hidden="1" customHeight="1">
      <c r="A4083" s="448"/>
    </row>
    <row r="4084" spans="1:1" s="449" customFormat="1" ht="12" hidden="1" customHeight="1">
      <c r="A4084" s="448"/>
    </row>
    <row r="4085" spans="1:1" s="449" customFormat="1" ht="12" hidden="1" customHeight="1">
      <c r="A4085" s="448"/>
    </row>
    <row r="4086" spans="1:1" s="449" customFormat="1" ht="12" hidden="1" customHeight="1">
      <c r="A4086" s="448"/>
    </row>
    <row r="4087" spans="1:1" s="449" customFormat="1" ht="12" hidden="1" customHeight="1">
      <c r="A4087" s="448"/>
    </row>
    <row r="4088" spans="1:1" s="449" customFormat="1" ht="12" hidden="1" customHeight="1">
      <c r="A4088" s="448"/>
    </row>
    <row r="4089" spans="1:1" s="449" customFormat="1" ht="12" hidden="1" customHeight="1">
      <c r="A4089" s="448"/>
    </row>
    <row r="4090" spans="1:1" s="449" customFormat="1" ht="12" hidden="1" customHeight="1">
      <c r="A4090" s="448"/>
    </row>
    <row r="4091" spans="1:1" s="449" customFormat="1" ht="12" hidden="1" customHeight="1">
      <c r="A4091" s="448"/>
    </row>
    <row r="4092" spans="1:1" s="449" customFormat="1" ht="12" hidden="1" customHeight="1">
      <c r="A4092" s="448"/>
    </row>
    <row r="4093" spans="1:1" s="449" customFormat="1" ht="12" hidden="1" customHeight="1">
      <c r="A4093" s="448"/>
    </row>
    <row r="4094" spans="1:1" s="449" customFormat="1" ht="12" hidden="1" customHeight="1">
      <c r="A4094" s="448"/>
    </row>
    <row r="4095" spans="1:1" s="449" customFormat="1" ht="12" hidden="1" customHeight="1">
      <c r="A4095" s="448"/>
    </row>
    <row r="4096" spans="1:1" s="449" customFormat="1" ht="12" hidden="1" customHeight="1">
      <c r="A4096" s="448"/>
    </row>
    <row r="4097" spans="1:1" s="449" customFormat="1" ht="12" hidden="1" customHeight="1">
      <c r="A4097" s="448"/>
    </row>
    <row r="4098" spans="1:1" s="449" customFormat="1" ht="12" hidden="1" customHeight="1">
      <c r="A4098" s="448"/>
    </row>
    <row r="4099" spans="1:1" s="449" customFormat="1" ht="12" hidden="1" customHeight="1">
      <c r="A4099" s="448"/>
    </row>
    <row r="4100" spans="1:1" s="449" customFormat="1" ht="12" hidden="1" customHeight="1">
      <c r="A4100" s="448"/>
    </row>
    <row r="4101" spans="1:1" s="449" customFormat="1" ht="12" hidden="1" customHeight="1">
      <c r="A4101" s="448"/>
    </row>
    <row r="4102" spans="1:1" s="449" customFormat="1" ht="12" hidden="1" customHeight="1">
      <c r="A4102" s="448"/>
    </row>
    <row r="4103" spans="1:1" s="449" customFormat="1" ht="12" hidden="1" customHeight="1">
      <c r="A4103" s="448"/>
    </row>
    <row r="4104" spans="1:1" s="449" customFormat="1" ht="12" hidden="1" customHeight="1">
      <c r="A4104" s="448"/>
    </row>
    <row r="4105" spans="1:1" s="449" customFormat="1" ht="12" hidden="1" customHeight="1">
      <c r="A4105" s="448"/>
    </row>
    <row r="4106" spans="1:1" s="449" customFormat="1" ht="12" hidden="1" customHeight="1">
      <c r="A4106" s="448"/>
    </row>
    <row r="4107" spans="1:1" s="449" customFormat="1" ht="12" hidden="1" customHeight="1">
      <c r="A4107" s="448"/>
    </row>
    <row r="4108" spans="1:1" s="449" customFormat="1" ht="12" hidden="1" customHeight="1">
      <c r="A4108" s="448"/>
    </row>
    <row r="4109" spans="1:1" s="449" customFormat="1" ht="12" hidden="1" customHeight="1">
      <c r="A4109" s="448"/>
    </row>
    <row r="4110" spans="1:1" s="449" customFormat="1" ht="12" hidden="1" customHeight="1">
      <c r="A4110" s="448"/>
    </row>
    <row r="4111" spans="1:1" s="449" customFormat="1" ht="12" hidden="1" customHeight="1">
      <c r="A4111" s="448"/>
    </row>
    <row r="4112" spans="1:1" s="449" customFormat="1" ht="12" hidden="1" customHeight="1">
      <c r="A4112" s="448"/>
    </row>
    <row r="4113" spans="1:1" s="449" customFormat="1" ht="12" hidden="1" customHeight="1">
      <c r="A4113" s="448"/>
    </row>
    <row r="4114" spans="1:1" s="449" customFormat="1" ht="12" hidden="1" customHeight="1">
      <c r="A4114" s="448"/>
    </row>
    <row r="4115" spans="1:1" s="449" customFormat="1" ht="12" hidden="1" customHeight="1">
      <c r="A4115" s="448"/>
    </row>
    <row r="4116" spans="1:1" s="449" customFormat="1" ht="12" hidden="1" customHeight="1">
      <c r="A4116" s="448"/>
    </row>
    <row r="4117" spans="1:1" s="449" customFormat="1" ht="12" hidden="1" customHeight="1">
      <c r="A4117" s="448"/>
    </row>
    <row r="4118" spans="1:1" s="449" customFormat="1" ht="12" hidden="1" customHeight="1">
      <c r="A4118" s="448"/>
    </row>
    <row r="4119" spans="1:1" s="449" customFormat="1" ht="12" hidden="1" customHeight="1">
      <c r="A4119" s="448"/>
    </row>
    <row r="4120" spans="1:1" s="449" customFormat="1" ht="12" hidden="1" customHeight="1">
      <c r="A4120" s="448"/>
    </row>
    <row r="4121" spans="1:1" s="449" customFormat="1" ht="12" hidden="1" customHeight="1">
      <c r="A4121" s="448"/>
    </row>
    <row r="4122" spans="1:1" s="449" customFormat="1" ht="12" hidden="1" customHeight="1">
      <c r="A4122" s="448"/>
    </row>
    <row r="4123" spans="1:1" s="449" customFormat="1" ht="12" hidden="1" customHeight="1">
      <c r="A4123" s="448"/>
    </row>
    <row r="4124" spans="1:1" s="449" customFormat="1" ht="12" hidden="1" customHeight="1">
      <c r="A4124" s="448"/>
    </row>
    <row r="4125" spans="1:1" s="449" customFormat="1" ht="12" hidden="1" customHeight="1">
      <c r="A4125" s="448"/>
    </row>
    <row r="4126" spans="1:1" s="449" customFormat="1" ht="12" hidden="1" customHeight="1">
      <c r="A4126" s="448"/>
    </row>
    <row r="4127" spans="1:1" s="449" customFormat="1" ht="12" hidden="1" customHeight="1">
      <c r="A4127" s="448"/>
    </row>
    <row r="4128" spans="1:1" s="449" customFormat="1" ht="12" hidden="1" customHeight="1">
      <c r="A4128" s="448"/>
    </row>
    <row r="4129" spans="1:1" s="449" customFormat="1" ht="12" hidden="1" customHeight="1">
      <c r="A4129" s="448"/>
    </row>
    <row r="4130" spans="1:1" s="449" customFormat="1" ht="12" hidden="1" customHeight="1">
      <c r="A4130" s="448"/>
    </row>
    <row r="4131" spans="1:1" s="449" customFormat="1" ht="12" hidden="1" customHeight="1">
      <c r="A4131" s="448"/>
    </row>
    <row r="4132" spans="1:1" s="449" customFormat="1" ht="12" hidden="1" customHeight="1">
      <c r="A4132" s="448"/>
    </row>
    <row r="4133" spans="1:1" s="449" customFormat="1" ht="12" hidden="1" customHeight="1">
      <c r="A4133" s="448"/>
    </row>
    <row r="4134" spans="1:1" s="449" customFormat="1" ht="12" hidden="1" customHeight="1">
      <c r="A4134" s="448"/>
    </row>
    <row r="4135" spans="1:1" s="449" customFormat="1" ht="12" hidden="1" customHeight="1">
      <c r="A4135" s="448"/>
    </row>
    <row r="4136" spans="1:1" s="449" customFormat="1" ht="12" hidden="1" customHeight="1">
      <c r="A4136" s="448"/>
    </row>
    <row r="4137" spans="1:1" s="449" customFormat="1" ht="12" hidden="1" customHeight="1">
      <c r="A4137" s="448"/>
    </row>
    <row r="4138" spans="1:1" s="449" customFormat="1" ht="12" hidden="1" customHeight="1">
      <c r="A4138" s="448"/>
    </row>
    <row r="4139" spans="1:1" s="449" customFormat="1" ht="12" hidden="1" customHeight="1">
      <c r="A4139" s="448"/>
    </row>
    <row r="4140" spans="1:1" s="449" customFormat="1" ht="12" hidden="1" customHeight="1">
      <c r="A4140" s="448"/>
    </row>
    <row r="4141" spans="1:1" s="449" customFormat="1" ht="12" hidden="1" customHeight="1">
      <c r="A4141" s="448"/>
    </row>
    <row r="4142" spans="1:1" s="449" customFormat="1" ht="12" hidden="1" customHeight="1">
      <c r="A4142" s="448"/>
    </row>
    <row r="4143" spans="1:1" s="449" customFormat="1" ht="12" hidden="1" customHeight="1">
      <c r="A4143" s="448"/>
    </row>
    <row r="4144" spans="1:1" s="449" customFormat="1" ht="12" hidden="1" customHeight="1">
      <c r="A4144" s="448"/>
    </row>
    <row r="4145" spans="1:1" s="449" customFormat="1" ht="12" hidden="1" customHeight="1">
      <c r="A4145" s="448"/>
    </row>
    <row r="4146" spans="1:1" s="449" customFormat="1" ht="12" hidden="1" customHeight="1">
      <c r="A4146" s="448"/>
    </row>
    <row r="4147" spans="1:1" s="449" customFormat="1" ht="12" hidden="1" customHeight="1">
      <c r="A4147" s="448"/>
    </row>
    <row r="4148" spans="1:1" s="449" customFormat="1" ht="12" hidden="1" customHeight="1">
      <c r="A4148" s="448"/>
    </row>
    <row r="4149" spans="1:1" s="449" customFormat="1" ht="12" hidden="1" customHeight="1">
      <c r="A4149" s="448"/>
    </row>
    <row r="4150" spans="1:1" s="449" customFormat="1" ht="12" hidden="1" customHeight="1">
      <c r="A4150" s="448"/>
    </row>
    <row r="4151" spans="1:1" s="449" customFormat="1" ht="12" hidden="1" customHeight="1">
      <c r="A4151" s="448"/>
    </row>
    <row r="4152" spans="1:1" s="449" customFormat="1" ht="12" hidden="1" customHeight="1">
      <c r="A4152" s="448"/>
    </row>
    <row r="4153" spans="1:1" s="449" customFormat="1" ht="12" hidden="1" customHeight="1">
      <c r="A4153" s="448"/>
    </row>
    <row r="4154" spans="1:1" s="449" customFormat="1" ht="12" hidden="1" customHeight="1">
      <c r="A4154" s="448"/>
    </row>
    <row r="4155" spans="1:1" s="449" customFormat="1" ht="12" hidden="1" customHeight="1">
      <c r="A4155" s="448"/>
    </row>
    <row r="4156" spans="1:1" s="449" customFormat="1" ht="12" hidden="1" customHeight="1">
      <c r="A4156" s="448"/>
    </row>
    <row r="4157" spans="1:1" s="449" customFormat="1" ht="12" hidden="1" customHeight="1">
      <c r="A4157" s="448"/>
    </row>
    <row r="4158" spans="1:1" s="449" customFormat="1" ht="12" hidden="1" customHeight="1">
      <c r="A4158" s="448"/>
    </row>
    <row r="4159" spans="1:1" s="449" customFormat="1" ht="12" hidden="1" customHeight="1">
      <c r="A4159" s="448"/>
    </row>
    <row r="4160" spans="1:1" s="449" customFormat="1" ht="12" hidden="1" customHeight="1">
      <c r="A4160" s="448"/>
    </row>
    <row r="4161" spans="1:1" s="449" customFormat="1" ht="12" hidden="1" customHeight="1">
      <c r="A4161" s="448"/>
    </row>
    <row r="4162" spans="1:1" s="449" customFormat="1" ht="12" hidden="1" customHeight="1">
      <c r="A4162" s="448"/>
    </row>
    <row r="4163" spans="1:1" s="449" customFormat="1" ht="12" hidden="1" customHeight="1">
      <c r="A4163" s="448"/>
    </row>
    <row r="4164" spans="1:1" s="449" customFormat="1" ht="12" hidden="1" customHeight="1">
      <c r="A4164" s="448"/>
    </row>
    <row r="4165" spans="1:1" s="449" customFormat="1" ht="12" hidden="1" customHeight="1">
      <c r="A4165" s="448"/>
    </row>
    <row r="4166" spans="1:1" s="449" customFormat="1" ht="12" hidden="1" customHeight="1">
      <c r="A4166" s="448"/>
    </row>
    <row r="4167" spans="1:1" s="449" customFormat="1" ht="12" hidden="1" customHeight="1">
      <c r="A4167" s="448"/>
    </row>
    <row r="4168" spans="1:1" s="449" customFormat="1" ht="12" hidden="1" customHeight="1">
      <c r="A4168" s="448"/>
    </row>
    <row r="4169" spans="1:1" s="449" customFormat="1" ht="12" hidden="1" customHeight="1">
      <c r="A4169" s="448"/>
    </row>
    <row r="4170" spans="1:1" s="449" customFormat="1" ht="12" hidden="1" customHeight="1">
      <c r="A4170" s="448"/>
    </row>
    <row r="4171" spans="1:1" s="449" customFormat="1" ht="12" hidden="1" customHeight="1">
      <c r="A4171" s="448"/>
    </row>
    <row r="4172" spans="1:1" s="449" customFormat="1" ht="12" hidden="1" customHeight="1">
      <c r="A4172" s="448"/>
    </row>
    <row r="4173" spans="1:1" s="449" customFormat="1" ht="12" hidden="1" customHeight="1">
      <c r="A4173" s="448"/>
    </row>
    <row r="4174" spans="1:1" s="449" customFormat="1" ht="12" hidden="1" customHeight="1">
      <c r="A4174" s="448"/>
    </row>
    <row r="4175" spans="1:1" s="449" customFormat="1" ht="12" hidden="1" customHeight="1">
      <c r="A4175" s="448"/>
    </row>
    <row r="4176" spans="1:1" s="449" customFormat="1" ht="12" hidden="1" customHeight="1">
      <c r="A4176" s="448"/>
    </row>
    <row r="4177" spans="1:1" s="449" customFormat="1" ht="12" hidden="1" customHeight="1">
      <c r="A4177" s="448"/>
    </row>
    <row r="4178" spans="1:1" s="449" customFormat="1" ht="12" hidden="1" customHeight="1">
      <c r="A4178" s="448"/>
    </row>
    <row r="4179" spans="1:1" s="449" customFormat="1" ht="12" hidden="1" customHeight="1">
      <c r="A4179" s="448"/>
    </row>
    <row r="4180" spans="1:1" s="449" customFormat="1" ht="12" hidden="1" customHeight="1">
      <c r="A4180" s="448"/>
    </row>
    <row r="4181" spans="1:1" s="449" customFormat="1" ht="12" hidden="1" customHeight="1">
      <c r="A4181" s="448"/>
    </row>
    <row r="4182" spans="1:1" s="449" customFormat="1" ht="12" hidden="1" customHeight="1">
      <c r="A4182" s="448"/>
    </row>
    <row r="4183" spans="1:1" s="449" customFormat="1" ht="12" hidden="1" customHeight="1">
      <c r="A4183" s="448"/>
    </row>
    <row r="4184" spans="1:1" s="449" customFormat="1" ht="12" hidden="1" customHeight="1">
      <c r="A4184" s="448"/>
    </row>
    <row r="4185" spans="1:1" s="449" customFormat="1" ht="12" hidden="1" customHeight="1">
      <c r="A4185" s="448"/>
    </row>
    <row r="4186" spans="1:1" s="449" customFormat="1" ht="12" hidden="1" customHeight="1">
      <c r="A4186" s="448"/>
    </row>
    <row r="4187" spans="1:1" s="449" customFormat="1" ht="12" hidden="1" customHeight="1">
      <c r="A4187" s="448"/>
    </row>
    <row r="4188" spans="1:1" s="449" customFormat="1" ht="12" hidden="1" customHeight="1">
      <c r="A4188" s="448"/>
    </row>
    <row r="4189" spans="1:1" s="449" customFormat="1" ht="12" hidden="1" customHeight="1">
      <c r="A4189" s="448"/>
    </row>
    <row r="4190" spans="1:1" s="449" customFormat="1" ht="12" hidden="1" customHeight="1">
      <c r="A4190" s="448"/>
    </row>
    <row r="4191" spans="1:1" s="449" customFormat="1" ht="12" hidden="1" customHeight="1">
      <c r="A4191" s="448"/>
    </row>
    <row r="4192" spans="1:1" s="449" customFormat="1" ht="12" hidden="1" customHeight="1">
      <c r="A4192" s="448"/>
    </row>
    <row r="4193" spans="1:1" s="449" customFormat="1" ht="12" hidden="1" customHeight="1">
      <c r="A4193" s="448"/>
    </row>
    <row r="4194" spans="1:1" s="449" customFormat="1" ht="12" hidden="1" customHeight="1">
      <c r="A4194" s="448"/>
    </row>
    <row r="4195" spans="1:1" s="449" customFormat="1" ht="12" hidden="1" customHeight="1">
      <c r="A4195" s="448"/>
    </row>
    <row r="4196" spans="1:1" s="449" customFormat="1" ht="12" hidden="1" customHeight="1">
      <c r="A4196" s="448"/>
    </row>
    <row r="4197" spans="1:1" s="449" customFormat="1" ht="12" hidden="1" customHeight="1">
      <c r="A4197" s="448"/>
    </row>
    <row r="4198" spans="1:1" s="449" customFormat="1" ht="12" hidden="1" customHeight="1">
      <c r="A4198" s="448"/>
    </row>
    <row r="4199" spans="1:1" s="449" customFormat="1" ht="12" hidden="1" customHeight="1">
      <c r="A4199" s="448"/>
    </row>
    <row r="4200" spans="1:1" s="449" customFormat="1" ht="12" hidden="1" customHeight="1">
      <c r="A4200" s="448"/>
    </row>
    <row r="4201" spans="1:1" s="449" customFormat="1" ht="12" hidden="1" customHeight="1">
      <c r="A4201" s="448"/>
    </row>
    <row r="4202" spans="1:1" s="449" customFormat="1" ht="12" hidden="1" customHeight="1">
      <c r="A4202" s="448"/>
    </row>
    <row r="4203" spans="1:1" s="449" customFormat="1" ht="12" hidden="1" customHeight="1">
      <c r="A4203" s="448"/>
    </row>
    <row r="4204" spans="1:1" s="449" customFormat="1" ht="12" hidden="1" customHeight="1">
      <c r="A4204" s="448"/>
    </row>
    <row r="4205" spans="1:1" s="449" customFormat="1" ht="12" hidden="1" customHeight="1">
      <c r="A4205" s="448"/>
    </row>
    <row r="4206" spans="1:1" s="449" customFormat="1" ht="12" hidden="1" customHeight="1">
      <c r="A4206" s="448"/>
    </row>
    <row r="4207" spans="1:1" s="449" customFormat="1" ht="12" hidden="1" customHeight="1">
      <c r="A4207" s="448"/>
    </row>
    <row r="4208" spans="1:1" s="449" customFormat="1" ht="12" hidden="1" customHeight="1">
      <c r="A4208" s="448"/>
    </row>
    <row r="4209" spans="1:1" s="449" customFormat="1" ht="12" hidden="1" customHeight="1">
      <c r="A4209" s="448"/>
    </row>
    <row r="4210" spans="1:1" s="449" customFormat="1" ht="12" hidden="1" customHeight="1">
      <c r="A4210" s="448"/>
    </row>
    <row r="4211" spans="1:1" s="449" customFormat="1" ht="12" hidden="1" customHeight="1">
      <c r="A4211" s="448"/>
    </row>
    <row r="4212" spans="1:1" s="449" customFormat="1" ht="12" hidden="1" customHeight="1">
      <c r="A4212" s="448"/>
    </row>
    <row r="4213" spans="1:1" s="449" customFormat="1" ht="12" hidden="1" customHeight="1">
      <c r="A4213" s="448"/>
    </row>
    <row r="4214" spans="1:1" s="449" customFormat="1" ht="12" hidden="1" customHeight="1">
      <c r="A4214" s="448"/>
    </row>
    <row r="4215" spans="1:1" s="449" customFormat="1" ht="12" hidden="1" customHeight="1">
      <c r="A4215" s="448"/>
    </row>
    <row r="4216" spans="1:1" s="449" customFormat="1" ht="12" hidden="1" customHeight="1">
      <c r="A4216" s="448"/>
    </row>
    <row r="4217" spans="1:1" s="449" customFormat="1" ht="12" hidden="1" customHeight="1">
      <c r="A4217" s="448"/>
    </row>
    <row r="4218" spans="1:1" s="449" customFormat="1" ht="12" hidden="1" customHeight="1">
      <c r="A4218" s="448"/>
    </row>
    <row r="4219" spans="1:1" s="449" customFormat="1" ht="12" hidden="1" customHeight="1">
      <c r="A4219" s="448"/>
    </row>
    <row r="4220" spans="1:1" s="449" customFormat="1" ht="12" hidden="1" customHeight="1">
      <c r="A4220" s="448"/>
    </row>
    <row r="4221" spans="1:1" s="449" customFormat="1" ht="12" hidden="1" customHeight="1">
      <c r="A4221" s="448"/>
    </row>
    <row r="4222" spans="1:1" s="449" customFormat="1" ht="12" hidden="1" customHeight="1">
      <c r="A4222" s="448"/>
    </row>
    <row r="4223" spans="1:1" s="449" customFormat="1" ht="12" hidden="1" customHeight="1">
      <c r="A4223" s="448"/>
    </row>
    <row r="4224" spans="1:1" s="449" customFormat="1" ht="12" hidden="1" customHeight="1">
      <c r="A4224" s="448"/>
    </row>
    <row r="4225" spans="1:1" s="449" customFormat="1" ht="12" hidden="1" customHeight="1">
      <c r="A4225" s="448"/>
    </row>
    <row r="4226" spans="1:1" s="449" customFormat="1" ht="12" hidden="1" customHeight="1">
      <c r="A4226" s="448"/>
    </row>
    <row r="4227" spans="1:1" s="449" customFormat="1" ht="12" hidden="1" customHeight="1">
      <c r="A4227" s="448"/>
    </row>
    <row r="4228" spans="1:1" s="449" customFormat="1" ht="12" hidden="1" customHeight="1">
      <c r="A4228" s="448"/>
    </row>
    <row r="4229" spans="1:1" s="449" customFormat="1" ht="12" hidden="1" customHeight="1">
      <c r="A4229" s="448"/>
    </row>
    <row r="4230" spans="1:1" s="449" customFormat="1" ht="12" hidden="1" customHeight="1">
      <c r="A4230" s="448"/>
    </row>
    <row r="4231" spans="1:1" s="449" customFormat="1" ht="12" hidden="1" customHeight="1">
      <c r="A4231" s="448"/>
    </row>
    <row r="4232" spans="1:1" s="449" customFormat="1" ht="12" hidden="1" customHeight="1">
      <c r="A4232" s="448"/>
    </row>
    <row r="4233" spans="1:1" s="449" customFormat="1" ht="12" hidden="1" customHeight="1">
      <c r="A4233" s="448"/>
    </row>
    <row r="4234" spans="1:1" s="449" customFormat="1" ht="12" hidden="1" customHeight="1">
      <c r="A4234" s="448"/>
    </row>
    <row r="4235" spans="1:1" s="449" customFormat="1" ht="12" hidden="1" customHeight="1">
      <c r="A4235" s="448"/>
    </row>
    <row r="4236" spans="1:1" s="449" customFormat="1" ht="12" hidden="1" customHeight="1">
      <c r="A4236" s="448"/>
    </row>
    <row r="4237" spans="1:1" s="449" customFormat="1" ht="12" hidden="1" customHeight="1">
      <c r="A4237" s="448"/>
    </row>
    <row r="4238" spans="1:1" s="449" customFormat="1" ht="12" hidden="1" customHeight="1">
      <c r="A4238" s="448"/>
    </row>
    <row r="4239" spans="1:1" s="449" customFormat="1" ht="12" hidden="1" customHeight="1">
      <c r="A4239" s="448"/>
    </row>
    <row r="4240" spans="1:1" s="449" customFormat="1" ht="12" hidden="1" customHeight="1">
      <c r="A4240" s="448"/>
    </row>
    <row r="4241" spans="1:1" s="449" customFormat="1" ht="12" hidden="1" customHeight="1">
      <c r="A4241" s="448"/>
    </row>
    <row r="4242" spans="1:1" s="449" customFormat="1" ht="12" hidden="1" customHeight="1">
      <c r="A4242" s="448"/>
    </row>
    <row r="4243" spans="1:1" s="449" customFormat="1" ht="12" hidden="1" customHeight="1">
      <c r="A4243" s="448"/>
    </row>
    <row r="4244" spans="1:1" s="449" customFormat="1" ht="12" hidden="1" customHeight="1">
      <c r="A4244" s="448"/>
    </row>
    <row r="4245" spans="1:1" s="449" customFormat="1" ht="12" hidden="1" customHeight="1">
      <c r="A4245" s="448"/>
    </row>
    <row r="4246" spans="1:1" s="449" customFormat="1" ht="12" hidden="1" customHeight="1">
      <c r="A4246" s="448"/>
    </row>
    <row r="4247" spans="1:1" s="449" customFormat="1" ht="12" hidden="1" customHeight="1">
      <c r="A4247" s="448"/>
    </row>
    <row r="4248" spans="1:1" s="449" customFormat="1" ht="12" hidden="1" customHeight="1">
      <c r="A4248" s="448"/>
    </row>
    <row r="4249" spans="1:1" s="449" customFormat="1" ht="12" hidden="1" customHeight="1">
      <c r="A4249" s="448"/>
    </row>
    <row r="4250" spans="1:1" s="449" customFormat="1" ht="12" hidden="1" customHeight="1">
      <c r="A4250" s="448"/>
    </row>
    <row r="4251" spans="1:1" s="449" customFormat="1" ht="12" hidden="1" customHeight="1">
      <c r="A4251" s="448"/>
    </row>
    <row r="4252" spans="1:1" s="449" customFormat="1" ht="12" hidden="1" customHeight="1">
      <c r="A4252" s="448"/>
    </row>
    <row r="4253" spans="1:1" s="449" customFormat="1" ht="12" hidden="1" customHeight="1">
      <c r="A4253" s="448"/>
    </row>
    <row r="4254" spans="1:1" s="449" customFormat="1" ht="12" hidden="1" customHeight="1">
      <c r="A4254" s="448"/>
    </row>
    <row r="4255" spans="1:1" s="449" customFormat="1" ht="12" hidden="1" customHeight="1">
      <c r="A4255" s="448"/>
    </row>
    <row r="4256" spans="1:1" s="449" customFormat="1" ht="12" hidden="1" customHeight="1">
      <c r="A4256" s="448"/>
    </row>
    <row r="4257" spans="1:1" s="449" customFormat="1" ht="12" hidden="1" customHeight="1">
      <c r="A4257" s="448"/>
    </row>
    <row r="4258" spans="1:1" s="449" customFormat="1" ht="12" hidden="1" customHeight="1">
      <c r="A4258" s="448"/>
    </row>
    <row r="4259" spans="1:1" s="449" customFormat="1" ht="12" hidden="1" customHeight="1">
      <c r="A4259" s="448"/>
    </row>
    <row r="4260" spans="1:1" s="449" customFormat="1" ht="12" hidden="1" customHeight="1">
      <c r="A4260" s="448"/>
    </row>
    <row r="4261" spans="1:1" s="449" customFormat="1" ht="12" hidden="1" customHeight="1">
      <c r="A4261" s="448"/>
    </row>
    <row r="4262" spans="1:1" s="449" customFormat="1" ht="12" hidden="1" customHeight="1">
      <c r="A4262" s="448"/>
    </row>
    <row r="4263" spans="1:1" s="449" customFormat="1" ht="12" hidden="1" customHeight="1">
      <c r="A4263" s="448"/>
    </row>
    <row r="4264" spans="1:1" s="449" customFormat="1" ht="12" hidden="1" customHeight="1">
      <c r="A4264" s="448"/>
    </row>
    <row r="4265" spans="1:1" s="449" customFormat="1" ht="12" hidden="1" customHeight="1">
      <c r="A4265" s="448"/>
    </row>
    <row r="4266" spans="1:1" s="449" customFormat="1" ht="12" hidden="1" customHeight="1">
      <c r="A4266" s="448"/>
    </row>
    <row r="4267" spans="1:1" s="449" customFormat="1" ht="12" hidden="1" customHeight="1">
      <c r="A4267" s="448"/>
    </row>
    <row r="4268" spans="1:1" s="449" customFormat="1" ht="12" hidden="1" customHeight="1">
      <c r="A4268" s="448"/>
    </row>
    <row r="4269" spans="1:1" s="449" customFormat="1" ht="12" hidden="1" customHeight="1">
      <c r="A4269" s="448"/>
    </row>
    <row r="4270" spans="1:1" s="449" customFormat="1" ht="12" hidden="1" customHeight="1">
      <c r="A4270" s="448"/>
    </row>
    <row r="4271" spans="1:1" s="449" customFormat="1" ht="12" hidden="1" customHeight="1">
      <c r="A4271" s="448"/>
    </row>
    <row r="4272" spans="1:1" s="449" customFormat="1" ht="12" hidden="1" customHeight="1">
      <c r="A4272" s="448"/>
    </row>
    <row r="4273" spans="1:1" s="449" customFormat="1" ht="12" hidden="1" customHeight="1">
      <c r="A4273" s="448"/>
    </row>
    <row r="4274" spans="1:1" s="449" customFormat="1" ht="12" hidden="1" customHeight="1">
      <c r="A4274" s="448"/>
    </row>
    <row r="4275" spans="1:1" s="449" customFormat="1" ht="12" hidden="1" customHeight="1">
      <c r="A4275" s="448"/>
    </row>
    <row r="4276" spans="1:1" s="449" customFormat="1" ht="12" hidden="1" customHeight="1">
      <c r="A4276" s="448"/>
    </row>
    <row r="4277" spans="1:1" s="449" customFormat="1" ht="12" hidden="1" customHeight="1">
      <c r="A4277" s="448"/>
    </row>
    <row r="4278" spans="1:1" s="449" customFormat="1" ht="12" hidden="1" customHeight="1">
      <c r="A4278" s="448"/>
    </row>
    <row r="4279" spans="1:1" s="449" customFormat="1" ht="12" hidden="1" customHeight="1">
      <c r="A4279" s="448"/>
    </row>
    <row r="4280" spans="1:1" s="449" customFormat="1" ht="12" hidden="1" customHeight="1">
      <c r="A4280" s="448"/>
    </row>
    <row r="4281" spans="1:1" s="449" customFormat="1" ht="12" hidden="1" customHeight="1">
      <c r="A4281" s="448"/>
    </row>
    <row r="4282" spans="1:1" s="449" customFormat="1" ht="12" hidden="1" customHeight="1">
      <c r="A4282" s="448"/>
    </row>
    <row r="4283" spans="1:1" s="449" customFormat="1" ht="12" hidden="1" customHeight="1">
      <c r="A4283" s="448"/>
    </row>
    <row r="4284" spans="1:1" s="449" customFormat="1" ht="12" hidden="1" customHeight="1">
      <c r="A4284" s="448"/>
    </row>
    <row r="4285" spans="1:1" s="449" customFormat="1" ht="12" hidden="1" customHeight="1">
      <c r="A4285" s="448"/>
    </row>
    <row r="4286" spans="1:1" s="449" customFormat="1" ht="12" hidden="1" customHeight="1">
      <c r="A4286" s="448"/>
    </row>
    <row r="4287" spans="1:1" s="449" customFormat="1" ht="12" hidden="1" customHeight="1">
      <c r="A4287" s="448"/>
    </row>
    <row r="4288" spans="1:1" s="449" customFormat="1" ht="12" hidden="1" customHeight="1">
      <c r="A4288" s="448"/>
    </row>
    <row r="4289" spans="1:1" s="449" customFormat="1" ht="12" hidden="1" customHeight="1">
      <c r="A4289" s="448"/>
    </row>
    <row r="4290" spans="1:1" s="449" customFormat="1" ht="12" hidden="1" customHeight="1">
      <c r="A4290" s="448"/>
    </row>
    <row r="4291" spans="1:1" s="449" customFormat="1" ht="12" hidden="1" customHeight="1">
      <c r="A4291" s="448"/>
    </row>
    <row r="4292" spans="1:1" s="449" customFormat="1" ht="12" hidden="1" customHeight="1">
      <c r="A4292" s="448"/>
    </row>
    <row r="4293" spans="1:1" s="449" customFormat="1" ht="12" hidden="1" customHeight="1">
      <c r="A4293" s="448"/>
    </row>
    <row r="4294" spans="1:1" s="449" customFormat="1" ht="12" hidden="1" customHeight="1">
      <c r="A4294" s="448"/>
    </row>
    <row r="4295" spans="1:1" s="449" customFormat="1" ht="12" hidden="1" customHeight="1">
      <c r="A4295" s="448"/>
    </row>
    <row r="4296" spans="1:1" s="449" customFormat="1" ht="12" hidden="1" customHeight="1">
      <c r="A4296" s="448"/>
    </row>
    <row r="4297" spans="1:1" s="449" customFormat="1" ht="12" hidden="1" customHeight="1">
      <c r="A4297" s="448"/>
    </row>
    <row r="4298" spans="1:1" s="449" customFormat="1" ht="12" hidden="1" customHeight="1">
      <c r="A4298" s="448"/>
    </row>
    <row r="4299" spans="1:1" s="449" customFormat="1" ht="12" hidden="1" customHeight="1">
      <c r="A4299" s="448"/>
    </row>
    <row r="4300" spans="1:1" s="449" customFormat="1" ht="12" hidden="1" customHeight="1">
      <c r="A4300" s="448"/>
    </row>
    <row r="4301" spans="1:1" s="449" customFormat="1" ht="12" hidden="1" customHeight="1">
      <c r="A4301" s="448"/>
    </row>
    <row r="4302" spans="1:1" s="449" customFormat="1" ht="12" hidden="1" customHeight="1">
      <c r="A4302" s="448"/>
    </row>
    <row r="4303" spans="1:1" s="449" customFormat="1" ht="12" hidden="1" customHeight="1">
      <c r="A4303" s="448"/>
    </row>
    <row r="4304" spans="1:1" s="449" customFormat="1" ht="12" hidden="1" customHeight="1">
      <c r="A4304" s="448"/>
    </row>
    <row r="4305" spans="1:1" s="449" customFormat="1" ht="12" hidden="1" customHeight="1">
      <c r="A4305" s="448"/>
    </row>
    <row r="4306" spans="1:1" s="449" customFormat="1" ht="12" hidden="1" customHeight="1">
      <c r="A4306" s="448"/>
    </row>
    <row r="4307" spans="1:1" s="449" customFormat="1" ht="12" hidden="1" customHeight="1">
      <c r="A4307" s="448"/>
    </row>
    <row r="4308" spans="1:1" s="449" customFormat="1" ht="12" hidden="1" customHeight="1">
      <c r="A4308" s="448"/>
    </row>
    <row r="4309" spans="1:1" s="449" customFormat="1" ht="12" hidden="1" customHeight="1">
      <c r="A4309" s="448"/>
    </row>
    <row r="4310" spans="1:1" s="449" customFormat="1" ht="12" hidden="1" customHeight="1">
      <c r="A4310" s="448"/>
    </row>
    <row r="4311" spans="1:1" s="449" customFormat="1" ht="12" hidden="1" customHeight="1">
      <c r="A4311" s="448"/>
    </row>
    <row r="4312" spans="1:1" s="449" customFormat="1" ht="12" hidden="1" customHeight="1">
      <c r="A4312" s="448"/>
    </row>
    <row r="4313" spans="1:1" s="449" customFormat="1" ht="12" hidden="1" customHeight="1">
      <c r="A4313" s="448"/>
    </row>
    <row r="4314" spans="1:1" s="449" customFormat="1" ht="12" hidden="1" customHeight="1">
      <c r="A4314" s="448"/>
    </row>
    <row r="4315" spans="1:1" s="449" customFormat="1" ht="12" hidden="1" customHeight="1">
      <c r="A4315" s="448"/>
    </row>
    <row r="4316" spans="1:1" s="449" customFormat="1" ht="12" hidden="1" customHeight="1">
      <c r="A4316" s="448"/>
    </row>
    <row r="4317" spans="1:1" s="449" customFormat="1" ht="12" hidden="1" customHeight="1">
      <c r="A4317" s="448"/>
    </row>
    <row r="4318" spans="1:1" s="449" customFormat="1" ht="12" hidden="1" customHeight="1">
      <c r="A4318" s="448"/>
    </row>
    <row r="4319" spans="1:1" s="449" customFormat="1" ht="12" hidden="1" customHeight="1">
      <c r="A4319" s="448"/>
    </row>
    <row r="4320" spans="1:1" s="449" customFormat="1" ht="12" hidden="1" customHeight="1">
      <c r="A4320" s="448"/>
    </row>
    <row r="4321" spans="1:1" s="449" customFormat="1" ht="12" hidden="1" customHeight="1">
      <c r="A4321" s="448"/>
    </row>
    <row r="4322" spans="1:1" s="449" customFormat="1" ht="12" hidden="1" customHeight="1">
      <c r="A4322" s="448"/>
    </row>
    <row r="4323" spans="1:1" s="449" customFormat="1" ht="12" hidden="1" customHeight="1">
      <c r="A4323" s="448"/>
    </row>
    <row r="4324" spans="1:1" s="449" customFormat="1" ht="12" hidden="1" customHeight="1">
      <c r="A4324" s="448"/>
    </row>
    <row r="4325" spans="1:1" s="449" customFormat="1" ht="12" hidden="1" customHeight="1">
      <c r="A4325" s="448"/>
    </row>
    <row r="4326" spans="1:1" s="449" customFormat="1" ht="12" hidden="1" customHeight="1">
      <c r="A4326" s="448"/>
    </row>
    <row r="4327" spans="1:1" s="449" customFormat="1" ht="12" hidden="1" customHeight="1">
      <c r="A4327" s="448"/>
    </row>
    <row r="4328" spans="1:1" s="449" customFormat="1" ht="12" hidden="1" customHeight="1">
      <c r="A4328" s="448"/>
    </row>
    <row r="4329" spans="1:1" s="449" customFormat="1" ht="12" hidden="1" customHeight="1">
      <c r="A4329" s="448"/>
    </row>
    <row r="4330" spans="1:1" s="449" customFormat="1" ht="12" hidden="1" customHeight="1">
      <c r="A4330" s="448"/>
    </row>
    <row r="4331" spans="1:1" s="449" customFormat="1" ht="12" hidden="1" customHeight="1">
      <c r="A4331" s="448"/>
    </row>
    <row r="4332" spans="1:1" s="449" customFormat="1" ht="12" hidden="1" customHeight="1">
      <c r="A4332" s="448"/>
    </row>
    <row r="4333" spans="1:1" s="449" customFormat="1" ht="12" hidden="1" customHeight="1">
      <c r="A4333" s="448"/>
    </row>
    <row r="4334" spans="1:1" s="449" customFormat="1" ht="12" hidden="1" customHeight="1">
      <c r="A4334" s="448"/>
    </row>
    <row r="4335" spans="1:1" s="449" customFormat="1" ht="12" hidden="1" customHeight="1">
      <c r="A4335" s="448"/>
    </row>
    <row r="4336" spans="1:1" s="449" customFormat="1" ht="12" hidden="1" customHeight="1">
      <c r="A4336" s="448"/>
    </row>
    <row r="4337" spans="1:1" s="449" customFormat="1" ht="12" hidden="1" customHeight="1">
      <c r="A4337" s="448"/>
    </row>
    <row r="4338" spans="1:1" s="449" customFormat="1" ht="12" hidden="1" customHeight="1">
      <c r="A4338" s="448"/>
    </row>
    <row r="4339" spans="1:1" s="449" customFormat="1" ht="12" hidden="1" customHeight="1">
      <c r="A4339" s="448"/>
    </row>
    <row r="4340" spans="1:1" s="449" customFormat="1" ht="12" hidden="1" customHeight="1">
      <c r="A4340" s="448"/>
    </row>
    <row r="4341" spans="1:1" s="449" customFormat="1" ht="12" hidden="1" customHeight="1">
      <c r="A4341" s="448"/>
    </row>
    <row r="4342" spans="1:1" s="449" customFormat="1" ht="12" hidden="1" customHeight="1">
      <c r="A4342" s="448"/>
    </row>
    <row r="4343" spans="1:1" s="449" customFormat="1" ht="12" hidden="1" customHeight="1">
      <c r="A4343" s="448"/>
    </row>
    <row r="4344" spans="1:1" s="449" customFormat="1" ht="12" hidden="1" customHeight="1">
      <c r="A4344" s="448"/>
    </row>
    <row r="4345" spans="1:1" s="449" customFormat="1" ht="12" hidden="1" customHeight="1">
      <c r="A4345" s="448"/>
    </row>
    <row r="4346" spans="1:1" s="449" customFormat="1" ht="12" hidden="1" customHeight="1">
      <c r="A4346" s="448"/>
    </row>
    <row r="4347" spans="1:1" s="449" customFormat="1" ht="12" hidden="1" customHeight="1">
      <c r="A4347" s="448"/>
    </row>
    <row r="4348" spans="1:1" s="449" customFormat="1" ht="12" hidden="1" customHeight="1">
      <c r="A4348" s="448"/>
    </row>
    <row r="4349" spans="1:1" s="449" customFormat="1" ht="12" hidden="1" customHeight="1">
      <c r="A4349" s="448"/>
    </row>
    <row r="4350" spans="1:1" s="449" customFormat="1" ht="12" hidden="1" customHeight="1">
      <c r="A4350" s="448"/>
    </row>
    <row r="4351" spans="1:1" s="449" customFormat="1" ht="12" hidden="1" customHeight="1">
      <c r="A4351" s="448"/>
    </row>
    <row r="4352" spans="1:1" s="449" customFormat="1" ht="12" hidden="1" customHeight="1">
      <c r="A4352" s="448"/>
    </row>
    <row r="4353" spans="1:1" s="449" customFormat="1" ht="12" hidden="1" customHeight="1">
      <c r="A4353" s="448"/>
    </row>
    <row r="4354" spans="1:1" s="449" customFormat="1" ht="12" hidden="1" customHeight="1">
      <c r="A4354" s="448"/>
    </row>
    <row r="4355" spans="1:1" s="449" customFormat="1" ht="12" hidden="1" customHeight="1">
      <c r="A4355" s="448"/>
    </row>
    <row r="4356" spans="1:1" s="449" customFormat="1" ht="12" hidden="1" customHeight="1">
      <c r="A4356" s="448"/>
    </row>
    <row r="4357" spans="1:1" s="449" customFormat="1" ht="12" hidden="1" customHeight="1">
      <c r="A4357" s="448"/>
    </row>
    <row r="4358" spans="1:1" s="449" customFormat="1" ht="12" hidden="1" customHeight="1">
      <c r="A4358" s="448"/>
    </row>
    <row r="4359" spans="1:1" s="449" customFormat="1" ht="12" hidden="1" customHeight="1">
      <c r="A4359" s="448"/>
    </row>
    <row r="4360" spans="1:1" s="449" customFormat="1" ht="12" hidden="1" customHeight="1">
      <c r="A4360" s="448"/>
    </row>
    <row r="4361" spans="1:1" s="449" customFormat="1" ht="12" hidden="1" customHeight="1">
      <c r="A4361" s="448"/>
    </row>
    <row r="4362" spans="1:1" s="449" customFormat="1" ht="12" hidden="1" customHeight="1">
      <c r="A4362" s="448"/>
    </row>
    <row r="4363" spans="1:1" s="449" customFormat="1" ht="12" hidden="1" customHeight="1">
      <c r="A4363" s="448"/>
    </row>
    <row r="4364" spans="1:1" s="449" customFormat="1" ht="12" hidden="1" customHeight="1">
      <c r="A4364" s="448"/>
    </row>
    <row r="4365" spans="1:1" s="449" customFormat="1" ht="12" hidden="1" customHeight="1">
      <c r="A4365" s="448"/>
    </row>
    <row r="4366" spans="1:1" s="449" customFormat="1" ht="12" hidden="1" customHeight="1">
      <c r="A4366" s="448"/>
    </row>
    <row r="4367" spans="1:1" s="449" customFormat="1" ht="12" hidden="1" customHeight="1">
      <c r="A4367" s="448"/>
    </row>
    <row r="4368" spans="1:1" s="449" customFormat="1" ht="12" hidden="1" customHeight="1">
      <c r="A4368" s="448"/>
    </row>
    <row r="4369" spans="1:1" s="449" customFormat="1" ht="12" hidden="1" customHeight="1">
      <c r="A4369" s="448"/>
    </row>
    <row r="4370" spans="1:1" s="449" customFormat="1" ht="12" hidden="1" customHeight="1">
      <c r="A4370" s="448"/>
    </row>
    <row r="4371" spans="1:1" s="449" customFormat="1" ht="12" hidden="1" customHeight="1">
      <c r="A4371" s="448"/>
    </row>
    <row r="4372" spans="1:1" s="449" customFormat="1" ht="12" hidden="1" customHeight="1">
      <c r="A4372" s="448"/>
    </row>
    <row r="4373" spans="1:1" s="449" customFormat="1" ht="12" hidden="1" customHeight="1">
      <c r="A4373" s="448"/>
    </row>
    <row r="4374" spans="1:1" s="449" customFormat="1" ht="12" hidden="1" customHeight="1">
      <c r="A4374" s="448"/>
    </row>
    <row r="4375" spans="1:1" s="449" customFormat="1" ht="12" hidden="1" customHeight="1">
      <c r="A4375" s="448"/>
    </row>
    <row r="4376" spans="1:1" s="449" customFormat="1" ht="12" hidden="1" customHeight="1">
      <c r="A4376" s="448"/>
    </row>
    <row r="4377" spans="1:1" s="449" customFormat="1" ht="12" hidden="1" customHeight="1">
      <c r="A4377" s="448"/>
    </row>
    <row r="4378" spans="1:1" s="449" customFormat="1" ht="12" hidden="1" customHeight="1">
      <c r="A4378" s="448"/>
    </row>
    <row r="4379" spans="1:1" s="449" customFormat="1" ht="12" hidden="1" customHeight="1">
      <c r="A4379" s="448"/>
    </row>
    <row r="4380" spans="1:1" s="449" customFormat="1" ht="12" hidden="1" customHeight="1">
      <c r="A4380" s="448"/>
    </row>
    <row r="4381" spans="1:1" s="449" customFormat="1" ht="12" hidden="1" customHeight="1">
      <c r="A4381" s="448"/>
    </row>
    <row r="4382" spans="1:1" s="449" customFormat="1" ht="12" hidden="1" customHeight="1">
      <c r="A4382" s="448"/>
    </row>
    <row r="4383" spans="1:1" s="449" customFormat="1" ht="12" hidden="1" customHeight="1">
      <c r="A4383" s="448"/>
    </row>
    <row r="4384" spans="1:1" s="449" customFormat="1" ht="12" hidden="1" customHeight="1">
      <c r="A4384" s="448"/>
    </row>
    <row r="4385" spans="1:1" s="449" customFormat="1" ht="12" hidden="1" customHeight="1">
      <c r="A4385" s="448"/>
    </row>
    <row r="4386" spans="1:1" s="449" customFormat="1" ht="12" hidden="1" customHeight="1">
      <c r="A4386" s="448"/>
    </row>
    <row r="4387" spans="1:1" s="449" customFormat="1" ht="12" hidden="1" customHeight="1">
      <c r="A4387" s="448"/>
    </row>
    <row r="4388" spans="1:1" s="449" customFormat="1" ht="12" hidden="1" customHeight="1">
      <c r="A4388" s="448"/>
    </row>
    <row r="4389" spans="1:1" s="449" customFormat="1" ht="12" hidden="1" customHeight="1">
      <c r="A4389" s="448"/>
    </row>
    <row r="4390" spans="1:1" s="449" customFormat="1" ht="12" hidden="1" customHeight="1">
      <c r="A4390" s="448"/>
    </row>
    <row r="4391" spans="1:1" s="449" customFormat="1" ht="12" hidden="1" customHeight="1">
      <c r="A4391" s="448"/>
    </row>
    <row r="4392" spans="1:1" s="449" customFormat="1" ht="12" hidden="1" customHeight="1">
      <c r="A4392" s="448"/>
    </row>
    <row r="4393" spans="1:1" s="449" customFormat="1" ht="12" hidden="1" customHeight="1">
      <c r="A4393" s="448"/>
    </row>
    <row r="4394" spans="1:1" s="449" customFormat="1" ht="12" hidden="1" customHeight="1">
      <c r="A4394" s="448"/>
    </row>
    <row r="4395" spans="1:1" s="449" customFormat="1" ht="12" hidden="1" customHeight="1">
      <c r="A4395" s="448"/>
    </row>
    <row r="4396" spans="1:1" s="449" customFormat="1" ht="12" hidden="1" customHeight="1">
      <c r="A4396" s="448"/>
    </row>
    <row r="4397" spans="1:1" s="449" customFormat="1" ht="12" hidden="1" customHeight="1">
      <c r="A4397" s="448"/>
    </row>
    <row r="4398" spans="1:1" s="449" customFormat="1" ht="12" hidden="1" customHeight="1">
      <c r="A4398" s="448"/>
    </row>
    <row r="4399" spans="1:1" s="449" customFormat="1" ht="12" hidden="1" customHeight="1">
      <c r="A4399" s="448"/>
    </row>
    <row r="4400" spans="1:1" s="449" customFormat="1" ht="12" hidden="1" customHeight="1">
      <c r="A4400" s="448"/>
    </row>
    <row r="4401" spans="1:1" s="449" customFormat="1" ht="12" hidden="1" customHeight="1">
      <c r="A4401" s="448"/>
    </row>
    <row r="4402" spans="1:1" s="449" customFormat="1" ht="12" hidden="1" customHeight="1">
      <c r="A4402" s="448"/>
    </row>
    <row r="4403" spans="1:1" s="449" customFormat="1" ht="12" hidden="1" customHeight="1">
      <c r="A4403" s="448"/>
    </row>
    <row r="4404" spans="1:1" s="449" customFormat="1" ht="12" hidden="1" customHeight="1">
      <c r="A4404" s="448"/>
    </row>
    <row r="4405" spans="1:1" s="449" customFormat="1" ht="12" hidden="1" customHeight="1">
      <c r="A4405" s="448"/>
    </row>
    <row r="4406" spans="1:1" s="449" customFormat="1" ht="12" hidden="1" customHeight="1">
      <c r="A4406" s="448"/>
    </row>
    <row r="4407" spans="1:1" s="449" customFormat="1" ht="12" hidden="1" customHeight="1">
      <c r="A4407" s="448"/>
    </row>
    <row r="4408" spans="1:1" s="449" customFormat="1" ht="12" hidden="1" customHeight="1">
      <c r="A4408" s="448"/>
    </row>
    <row r="4409" spans="1:1" s="449" customFormat="1" ht="12" hidden="1" customHeight="1">
      <c r="A4409" s="448"/>
    </row>
    <row r="4410" spans="1:1" s="449" customFormat="1" ht="12" hidden="1" customHeight="1">
      <c r="A4410" s="448"/>
    </row>
    <row r="4411" spans="1:1" s="449" customFormat="1" ht="12" hidden="1" customHeight="1">
      <c r="A4411" s="448"/>
    </row>
    <row r="4412" spans="1:1" s="449" customFormat="1" ht="12" hidden="1" customHeight="1">
      <c r="A4412" s="448"/>
    </row>
    <row r="4413" spans="1:1" s="449" customFormat="1" ht="12" hidden="1" customHeight="1">
      <c r="A4413" s="448"/>
    </row>
    <row r="4414" spans="1:1" s="449" customFormat="1" ht="12" hidden="1" customHeight="1">
      <c r="A4414" s="448"/>
    </row>
    <row r="4415" spans="1:1" s="449" customFormat="1" ht="12" hidden="1" customHeight="1">
      <c r="A4415" s="448"/>
    </row>
    <row r="4416" spans="1:1" s="449" customFormat="1" ht="12" hidden="1" customHeight="1">
      <c r="A4416" s="448"/>
    </row>
    <row r="4417" spans="1:1" s="449" customFormat="1" ht="12" hidden="1" customHeight="1">
      <c r="A4417" s="448"/>
    </row>
    <row r="4418" spans="1:1" s="449" customFormat="1" ht="12" hidden="1" customHeight="1">
      <c r="A4418" s="448"/>
    </row>
    <row r="4419" spans="1:1" s="449" customFormat="1" ht="12" hidden="1" customHeight="1">
      <c r="A4419" s="448"/>
    </row>
    <row r="4420" spans="1:1" s="449" customFormat="1" ht="12" hidden="1" customHeight="1">
      <c r="A4420" s="448"/>
    </row>
    <row r="4421" spans="1:1" s="449" customFormat="1" ht="12" hidden="1" customHeight="1">
      <c r="A4421" s="448"/>
    </row>
    <row r="4422" spans="1:1" s="449" customFormat="1" ht="12" hidden="1" customHeight="1">
      <c r="A4422" s="448"/>
    </row>
    <row r="4423" spans="1:1" s="449" customFormat="1" ht="12" hidden="1" customHeight="1">
      <c r="A4423" s="448"/>
    </row>
    <row r="4424" spans="1:1" s="449" customFormat="1" ht="12" hidden="1" customHeight="1">
      <c r="A4424" s="448"/>
    </row>
    <row r="4425" spans="1:1" s="449" customFormat="1" ht="12" hidden="1" customHeight="1">
      <c r="A4425" s="448"/>
    </row>
    <row r="4426" spans="1:1" s="449" customFormat="1" ht="12" hidden="1" customHeight="1">
      <c r="A4426" s="448"/>
    </row>
    <row r="4427" spans="1:1" s="449" customFormat="1" ht="12" hidden="1" customHeight="1">
      <c r="A4427" s="448"/>
    </row>
    <row r="4428" spans="1:1" s="449" customFormat="1" ht="12" hidden="1" customHeight="1">
      <c r="A4428" s="448"/>
    </row>
    <row r="4429" spans="1:1" s="449" customFormat="1" ht="12" hidden="1" customHeight="1">
      <c r="A4429" s="448"/>
    </row>
    <row r="4430" spans="1:1" s="449" customFormat="1" ht="12" hidden="1" customHeight="1">
      <c r="A4430" s="448"/>
    </row>
    <row r="4431" spans="1:1" s="449" customFormat="1" ht="12" hidden="1" customHeight="1">
      <c r="A4431" s="448"/>
    </row>
    <row r="4432" spans="1:1" s="449" customFormat="1" ht="12" hidden="1" customHeight="1">
      <c r="A4432" s="448"/>
    </row>
    <row r="4433" spans="1:1" s="449" customFormat="1" ht="12" hidden="1" customHeight="1">
      <c r="A4433" s="448"/>
    </row>
    <row r="4434" spans="1:1" s="449" customFormat="1" ht="12" hidden="1" customHeight="1">
      <c r="A4434" s="448"/>
    </row>
    <row r="4435" spans="1:1" s="449" customFormat="1" ht="12" hidden="1" customHeight="1">
      <c r="A4435" s="448"/>
    </row>
    <row r="4436" spans="1:1" s="449" customFormat="1" ht="12" hidden="1" customHeight="1">
      <c r="A4436" s="448"/>
    </row>
    <row r="4437" spans="1:1" s="449" customFormat="1" ht="12" hidden="1" customHeight="1">
      <c r="A4437" s="448"/>
    </row>
    <row r="4438" spans="1:1" s="449" customFormat="1" ht="12" hidden="1" customHeight="1">
      <c r="A4438" s="448"/>
    </row>
    <row r="4439" spans="1:1" s="449" customFormat="1" ht="12" hidden="1" customHeight="1">
      <c r="A4439" s="448"/>
    </row>
    <row r="4440" spans="1:1" s="449" customFormat="1" ht="12" hidden="1" customHeight="1">
      <c r="A4440" s="448"/>
    </row>
    <row r="4441" spans="1:1" s="449" customFormat="1" ht="12" hidden="1" customHeight="1">
      <c r="A4441" s="448"/>
    </row>
    <row r="4442" spans="1:1" s="449" customFormat="1" ht="12" hidden="1" customHeight="1">
      <c r="A4442" s="448"/>
    </row>
    <row r="4443" spans="1:1" s="449" customFormat="1" ht="12" hidden="1" customHeight="1">
      <c r="A4443" s="448"/>
    </row>
    <row r="4444" spans="1:1" s="449" customFormat="1" ht="12" hidden="1" customHeight="1">
      <c r="A4444" s="448"/>
    </row>
    <row r="4445" spans="1:1" s="449" customFormat="1" ht="12" hidden="1" customHeight="1">
      <c r="A4445" s="448"/>
    </row>
    <row r="4446" spans="1:1" s="449" customFormat="1" ht="12" hidden="1" customHeight="1">
      <c r="A4446" s="448"/>
    </row>
    <row r="4447" spans="1:1" s="449" customFormat="1" ht="12" hidden="1" customHeight="1">
      <c r="A4447" s="448"/>
    </row>
    <row r="4448" spans="1:1" s="449" customFormat="1" ht="12" hidden="1" customHeight="1">
      <c r="A4448" s="448"/>
    </row>
    <row r="4449" spans="1:1" s="449" customFormat="1" ht="12" hidden="1" customHeight="1">
      <c r="A4449" s="448"/>
    </row>
    <row r="4450" spans="1:1" s="449" customFormat="1" ht="12" hidden="1" customHeight="1">
      <c r="A4450" s="448"/>
    </row>
    <row r="4451" spans="1:1" s="449" customFormat="1" ht="12" hidden="1" customHeight="1">
      <c r="A4451" s="448"/>
    </row>
    <row r="4452" spans="1:1" s="449" customFormat="1" ht="12" hidden="1" customHeight="1">
      <c r="A4452" s="448"/>
    </row>
    <row r="4453" spans="1:1" s="449" customFormat="1" ht="12" hidden="1" customHeight="1">
      <c r="A4453" s="448"/>
    </row>
    <row r="4454" spans="1:1" s="449" customFormat="1" ht="12" hidden="1" customHeight="1">
      <c r="A4454" s="448"/>
    </row>
    <row r="4455" spans="1:1" s="449" customFormat="1" ht="12" hidden="1" customHeight="1">
      <c r="A4455" s="448"/>
    </row>
    <row r="4456" spans="1:1" s="449" customFormat="1" ht="12" hidden="1" customHeight="1">
      <c r="A4456" s="448"/>
    </row>
    <row r="4457" spans="1:1" s="449" customFormat="1" ht="12" hidden="1" customHeight="1">
      <c r="A4457" s="448"/>
    </row>
    <row r="4458" spans="1:1" s="449" customFormat="1" ht="12" hidden="1" customHeight="1">
      <c r="A4458" s="448"/>
    </row>
    <row r="4459" spans="1:1" s="449" customFormat="1" ht="12" hidden="1" customHeight="1">
      <c r="A4459" s="448"/>
    </row>
    <row r="4460" spans="1:1" s="449" customFormat="1" ht="12" hidden="1" customHeight="1">
      <c r="A4460" s="448"/>
    </row>
    <row r="4461" spans="1:1" s="449" customFormat="1" ht="12" hidden="1" customHeight="1">
      <c r="A4461" s="448"/>
    </row>
    <row r="4462" spans="1:1" s="449" customFormat="1" ht="12" hidden="1" customHeight="1">
      <c r="A4462" s="448"/>
    </row>
    <row r="4463" spans="1:1" s="449" customFormat="1" ht="12" hidden="1" customHeight="1">
      <c r="A4463" s="448"/>
    </row>
    <row r="4464" spans="1:1" s="449" customFormat="1" ht="12" hidden="1" customHeight="1">
      <c r="A4464" s="448"/>
    </row>
    <row r="4465" spans="1:1" s="449" customFormat="1" ht="12" hidden="1" customHeight="1">
      <c r="A4465" s="448"/>
    </row>
    <row r="4466" spans="1:1" s="449" customFormat="1" ht="12" hidden="1" customHeight="1">
      <c r="A4466" s="448"/>
    </row>
    <row r="4467" spans="1:1" s="449" customFormat="1" ht="12" hidden="1" customHeight="1">
      <c r="A4467" s="448"/>
    </row>
    <row r="4468" spans="1:1" s="449" customFormat="1" ht="12" hidden="1" customHeight="1">
      <c r="A4468" s="448"/>
    </row>
    <row r="4469" spans="1:1" s="449" customFormat="1" ht="12" hidden="1" customHeight="1">
      <c r="A4469" s="448"/>
    </row>
    <row r="4470" spans="1:1" s="449" customFormat="1" ht="12" hidden="1" customHeight="1">
      <c r="A4470" s="448"/>
    </row>
    <row r="4471" spans="1:1" s="449" customFormat="1" ht="12" hidden="1" customHeight="1">
      <c r="A4471" s="448"/>
    </row>
    <row r="4472" spans="1:1" s="449" customFormat="1" ht="12" hidden="1" customHeight="1">
      <c r="A4472" s="448"/>
    </row>
    <row r="4473" spans="1:1" s="449" customFormat="1" ht="12" hidden="1" customHeight="1">
      <c r="A4473" s="448"/>
    </row>
    <row r="4474" spans="1:1" s="449" customFormat="1" ht="12" hidden="1" customHeight="1">
      <c r="A4474" s="448"/>
    </row>
    <row r="4475" spans="1:1" s="449" customFormat="1" ht="12" hidden="1" customHeight="1">
      <c r="A4475" s="448"/>
    </row>
    <row r="4476" spans="1:1" s="449" customFormat="1" ht="12" hidden="1" customHeight="1">
      <c r="A4476" s="448"/>
    </row>
    <row r="4477" spans="1:1" s="449" customFormat="1" ht="12" hidden="1" customHeight="1">
      <c r="A4477" s="448"/>
    </row>
    <row r="4478" spans="1:1" s="449" customFormat="1" ht="12" hidden="1" customHeight="1">
      <c r="A4478" s="448"/>
    </row>
    <row r="4479" spans="1:1" s="449" customFormat="1" ht="12" hidden="1" customHeight="1">
      <c r="A4479" s="448"/>
    </row>
    <row r="4480" spans="1:1" s="449" customFormat="1" ht="12" hidden="1" customHeight="1">
      <c r="A4480" s="448"/>
    </row>
    <row r="4481" spans="1:1" s="449" customFormat="1" ht="12" hidden="1" customHeight="1">
      <c r="A4481" s="448"/>
    </row>
    <row r="4482" spans="1:1" s="449" customFormat="1" ht="12" hidden="1" customHeight="1">
      <c r="A4482" s="448"/>
    </row>
    <row r="4483" spans="1:1" s="449" customFormat="1" ht="12" hidden="1" customHeight="1">
      <c r="A4483" s="448"/>
    </row>
    <row r="4484" spans="1:1" s="449" customFormat="1" ht="12" hidden="1" customHeight="1">
      <c r="A4484" s="448"/>
    </row>
    <row r="4485" spans="1:1" s="449" customFormat="1" ht="12" hidden="1" customHeight="1">
      <c r="A4485" s="448"/>
    </row>
    <row r="4486" spans="1:1" s="449" customFormat="1" ht="12" hidden="1" customHeight="1">
      <c r="A4486" s="448"/>
    </row>
    <row r="4487" spans="1:1" s="449" customFormat="1" ht="12" hidden="1" customHeight="1">
      <c r="A4487" s="448"/>
    </row>
    <row r="4488" spans="1:1" s="449" customFormat="1" ht="12" hidden="1" customHeight="1">
      <c r="A4488" s="448"/>
    </row>
    <row r="4489" spans="1:1" s="449" customFormat="1" ht="12" hidden="1" customHeight="1">
      <c r="A4489" s="448"/>
    </row>
    <row r="4490" spans="1:1" s="449" customFormat="1" ht="12" hidden="1" customHeight="1">
      <c r="A4490" s="448"/>
    </row>
    <row r="4491" spans="1:1" s="449" customFormat="1" ht="12" hidden="1" customHeight="1">
      <c r="A4491" s="448"/>
    </row>
    <row r="4492" spans="1:1" s="449" customFormat="1" ht="12" hidden="1" customHeight="1">
      <c r="A4492" s="448"/>
    </row>
    <row r="4493" spans="1:1" s="449" customFormat="1" ht="12" hidden="1" customHeight="1">
      <c r="A4493" s="448"/>
    </row>
    <row r="4494" spans="1:1" s="449" customFormat="1" ht="12" hidden="1" customHeight="1">
      <c r="A4494" s="448"/>
    </row>
    <row r="4495" spans="1:1" s="449" customFormat="1" ht="12" hidden="1" customHeight="1">
      <c r="A4495" s="448"/>
    </row>
    <row r="4496" spans="1:1" s="449" customFormat="1" ht="12" hidden="1" customHeight="1">
      <c r="A4496" s="448"/>
    </row>
    <row r="4497" spans="1:1" s="449" customFormat="1" ht="12" hidden="1" customHeight="1">
      <c r="A4497" s="448"/>
    </row>
    <row r="4498" spans="1:1" s="449" customFormat="1" ht="12" hidden="1" customHeight="1">
      <c r="A4498" s="448"/>
    </row>
    <row r="4499" spans="1:1" s="449" customFormat="1" ht="12" hidden="1" customHeight="1">
      <c r="A4499" s="448"/>
    </row>
    <row r="4500" spans="1:1" s="449" customFormat="1" ht="12" hidden="1" customHeight="1">
      <c r="A4500" s="448"/>
    </row>
    <row r="4501" spans="1:1" s="449" customFormat="1" ht="12" hidden="1" customHeight="1">
      <c r="A4501" s="448"/>
    </row>
    <row r="4502" spans="1:1" s="449" customFormat="1" ht="12" hidden="1" customHeight="1">
      <c r="A4502" s="448"/>
    </row>
    <row r="4503" spans="1:1" s="449" customFormat="1" ht="12" hidden="1" customHeight="1">
      <c r="A4503" s="448"/>
    </row>
    <row r="4504" spans="1:1" s="449" customFormat="1" ht="12" hidden="1" customHeight="1">
      <c r="A4504" s="448"/>
    </row>
    <row r="4505" spans="1:1" s="449" customFormat="1" ht="12" hidden="1" customHeight="1">
      <c r="A4505" s="448"/>
    </row>
    <row r="4506" spans="1:1" s="449" customFormat="1" ht="12" hidden="1" customHeight="1">
      <c r="A4506" s="448"/>
    </row>
    <row r="4507" spans="1:1" s="449" customFormat="1" ht="12" hidden="1" customHeight="1">
      <c r="A4507" s="448"/>
    </row>
    <row r="4508" spans="1:1" s="449" customFormat="1" ht="12" hidden="1" customHeight="1">
      <c r="A4508" s="448"/>
    </row>
    <row r="4509" spans="1:1" s="449" customFormat="1" ht="12" hidden="1" customHeight="1">
      <c r="A4509" s="448"/>
    </row>
    <row r="4510" spans="1:1" s="449" customFormat="1" ht="12" hidden="1" customHeight="1">
      <c r="A4510" s="448"/>
    </row>
    <row r="4511" spans="1:1" s="449" customFormat="1" ht="12" hidden="1" customHeight="1">
      <c r="A4511" s="448"/>
    </row>
    <row r="4512" spans="1:1" s="449" customFormat="1" ht="12" hidden="1" customHeight="1">
      <c r="A4512" s="448"/>
    </row>
    <row r="4513" spans="1:1" s="449" customFormat="1" ht="12" hidden="1" customHeight="1">
      <c r="A4513" s="448"/>
    </row>
    <row r="4514" spans="1:1" s="449" customFormat="1" ht="12" hidden="1" customHeight="1">
      <c r="A4514" s="448"/>
    </row>
    <row r="4515" spans="1:1" s="449" customFormat="1" ht="12" hidden="1" customHeight="1">
      <c r="A4515" s="448"/>
    </row>
    <row r="4516" spans="1:1" s="449" customFormat="1" ht="12" hidden="1" customHeight="1">
      <c r="A4516" s="448"/>
    </row>
    <row r="4517" spans="1:1" s="449" customFormat="1" ht="12" hidden="1" customHeight="1">
      <c r="A4517" s="448"/>
    </row>
    <row r="4518" spans="1:1" s="449" customFormat="1" ht="12" hidden="1" customHeight="1">
      <c r="A4518" s="448"/>
    </row>
    <row r="4519" spans="1:1" s="449" customFormat="1" ht="12" hidden="1" customHeight="1">
      <c r="A4519" s="448"/>
    </row>
    <row r="4520" spans="1:1" s="449" customFormat="1" ht="12" hidden="1" customHeight="1">
      <c r="A4520" s="448"/>
    </row>
    <row r="4521" spans="1:1" s="449" customFormat="1" ht="12" hidden="1" customHeight="1">
      <c r="A4521" s="448"/>
    </row>
    <row r="4522" spans="1:1" s="449" customFormat="1" ht="12" hidden="1" customHeight="1">
      <c r="A4522" s="448"/>
    </row>
    <row r="4523" spans="1:1" s="449" customFormat="1" ht="12" hidden="1" customHeight="1">
      <c r="A4523" s="448"/>
    </row>
    <row r="4524" spans="1:1" s="449" customFormat="1" ht="12" hidden="1" customHeight="1">
      <c r="A4524" s="448"/>
    </row>
    <row r="4525" spans="1:1" s="449" customFormat="1" ht="12" hidden="1" customHeight="1">
      <c r="A4525" s="448"/>
    </row>
    <row r="4526" spans="1:1" s="449" customFormat="1" ht="12" hidden="1" customHeight="1">
      <c r="A4526" s="448"/>
    </row>
    <row r="4527" spans="1:1" s="449" customFormat="1" ht="12" hidden="1" customHeight="1">
      <c r="A4527" s="448"/>
    </row>
    <row r="4528" spans="1:1" s="449" customFormat="1" ht="12" hidden="1" customHeight="1">
      <c r="A4528" s="448"/>
    </row>
    <row r="4529" spans="1:1" s="449" customFormat="1" ht="12" hidden="1" customHeight="1">
      <c r="A4529" s="448"/>
    </row>
    <row r="4530" spans="1:1" s="449" customFormat="1" ht="12" hidden="1" customHeight="1">
      <c r="A4530" s="448"/>
    </row>
    <row r="4531" spans="1:1" s="449" customFormat="1" ht="12" hidden="1" customHeight="1">
      <c r="A4531" s="448"/>
    </row>
    <row r="4532" spans="1:1" s="449" customFormat="1" ht="12" hidden="1" customHeight="1">
      <c r="A4532" s="448"/>
    </row>
    <row r="4533" spans="1:1" s="449" customFormat="1" ht="12" hidden="1" customHeight="1">
      <c r="A4533" s="448"/>
    </row>
    <row r="4534" spans="1:1" s="449" customFormat="1" ht="12" hidden="1" customHeight="1">
      <c r="A4534" s="448"/>
    </row>
    <row r="4535" spans="1:1" s="449" customFormat="1" ht="12" hidden="1" customHeight="1">
      <c r="A4535" s="448"/>
    </row>
    <row r="4536" spans="1:1" s="449" customFormat="1" ht="12" hidden="1" customHeight="1">
      <c r="A4536" s="448"/>
    </row>
    <row r="4537" spans="1:1" s="449" customFormat="1" ht="12" hidden="1" customHeight="1">
      <c r="A4537" s="448"/>
    </row>
    <row r="4538" spans="1:1" s="449" customFormat="1" ht="12" hidden="1" customHeight="1">
      <c r="A4538" s="448"/>
    </row>
    <row r="4539" spans="1:1" s="449" customFormat="1" ht="12" hidden="1" customHeight="1">
      <c r="A4539" s="448"/>
    </row>
    <row r="4540" spans="1:1" s="449" customFormat="1" ht="12" hidden="1" customHeight="1">
      <c r="A4540" s="448"/>
    </row>
    <row r="4541" spans="1:1" s="449" customFormat="1" ht="12" hidden="1" customHeight="1">
      <c r="A4541" s="448"/>
    </row>
    <row r="4542" spans="1:1" s="449" customFormat="1" ht="12" hidden="1" customHeight="1">
      <c r="A4542" s="448"/>
    </row>
    <row r="4543" spans="1:1" s="449" customFormat="1" ht="12" hidden="1" customHeight="1">
      <c r="A4543" s="448"/>
    </row>
    <row r="4544" spans="1:1" s="449" customFormat="1" ht="12" hidden="1" customHeight="1">
      <c r="A4544" s="448"/>
    </row>
    <row r="4545" spans="1:1" s="449" customFormat="1" ht="12" hidden="1" customHeight="1">
      <c r="A4545" s="448"/>
    </row>
    <row r="4546" spans="1:1" s="449" customFormat="1" ht="12" hidden="1" customHeight="1">
      <c r="A4546" s="448"/>
    </row>
    <row r="4547" spans="1:1" s="449" customFormat="1" ht="12" hidden="1" customHeight="1">
      <c r="A4547" s="448"/>
    </row>
    <row r="4548" spans="1:1" s="449" customFormat="1" ht="12" hidden="1" customHeight="1">
      <c r="A4548" s="448"/>
    </row>
    <row r="4549" spans="1:1" s="449" customFormat="1" ht="12" hidden="1" customHeight="1">
      <c r="A4549" s="448"/>
    </row>
    <row r="4550" spans="1:1" s="449" customFormat="1" ht="12" hidden="1" customHeight="1">
      <c r="A4550" s="448"/>
    </row>
    <row r="4551" spans="1:1" s="449" customFormat="1" ht="12" hidden="1" customHeight="1">
      <c r="A4551" s="448"/>
    </row>
    <row r="4552" spans="1:1" s="449" customFormat="1" ht="12" hidden="1" customHeight="1">
      <c r="A4552" s="448"/>
    </row>
    <row r="4553" spans="1:1" s="449" customFormat="1" ht="12" hidden="1" customHeight="1">
      <c r="A4553" s="448"/>
    </row>
    <row r="4554" spans="1:1" s="449" customFormat="1" ht="12" hidden="1" customHeight="1">
      <c r="A4554" s="448"/>
    </row>
    <row r="4555" spans="1:1" s="449" customFormat="1" ht="12" hidden="1" customHeight="1">
      <c r="A4555" s="448"/>
    </row>
    <row r="4556" spans="1:1" s="449" customFormat="1" ht="12" hidden="1" customHeight="1">
      <c r="A4556" s="448"/>
    </row>
    <row r="4557" spans="1:1" s="449" customFormat="1" ht="12" hidden="1" customHeight="1">
      <c r="A4557" s="448"/>
    </row>
    <row r="4558" spans="1:1" s="449" customFormat="1" ht="12" hidden="1" customHeight="1">
      <c r="A4558" s="448"/>
    </row>
    <row r="4559" spans="1:1" s="449" customFormat="1" ht="12" hidden="1" customHeight="1">
      <c r="A4559" s="448"/>
    </row>
    <row r="4560" spans="1:1" s="449" customFormat="1" ht="12" hidden="1" customHeight="1">
      <c r="A4560" s="448"/>
    </row>
    <row r="4561" spans="1:1" s="449" customFormat="1" ht="12" hidden="1" customHeight="1">
      <c r="A4561" s="448"/>
    </row>
    <row r="4562" spans="1:1" s="449" customFormat="1" ht="12" hidden="1" customHeight="1">
      <c r="A4562" s="448"/>
    </row>
    <row r="4563" spans="1:1" s="449" customFormat="1" ht="12" hidden="1" customHeight="1">
      <c r="A4563" s="448"/>
    </row>
    <row r="4564" spans="1:1" s="449" customFormat="1" ht="12" hidden="1" customHeight="1">
      <c r="A4564" s="448"/>
    </row>
    <row r="4565" spans="1:1" s="449" customFormat="1" ht="12" hidden="1" customHeight="1">
      <c r="A4565" s="448"/>
    </row>
    <row r="4566" spans="1:1" s="449" customFormat="1" ht="12" hidden="1" customHeight="1">
      <c r="A4566" s="448"/>
    </row>
    <row r="4567" spans="1:1" s="449" customFormat="1" ht="12" hidden="1" customHeight="1">
      <c r="A4567" s="448"/>
    </row>
    <row r="4568" spans="1:1" s="449" customFormat="1" ht="12" hidden="1" customHeight="1">
      <c r="A4568" s="448"/>
    </row>
    <row r="4569" spans="1:1" s="449" customFormat="1" ht="12" hidden="1" customHeight="1">
      <c r="A4569" s="448"/>
    </row>
    <row r="4570" spans="1:1" s="449" customFormat="1" ht="12" hidden="1" customHeight="1">
      <c r="A4570" s="448"/>
    </row>
    <row r="4571" spans="1:1" s="449" customFormat="1" ht="12" hidden="1" customHeight="1">
      <c r="A4571" s="448"/>
    </row>
    <row r="4572" spans="1:1" s="449" customFormat="1" ht="12" hidden="1" customHeight="1">
      <c r="A4572" s="448"/>
    </row>
    <row r="4573" spans="1:1" s="449" customFormat="1" ht="12" hidden="1" customHeight="1">
      <c r="A4573" s="448"/>
    </row>
    <row r="4574" spans="1:1" s="449" customFormat="1" ht="12" hidden="1" customHeight="1">
      <c r="A4574" s="448"/>
    </row>
    <row r="4575" spans="1:1" s="449" customFormat="1" ht="12" hidden="1" customHeight="1">
      <c r="A4575" s="448"/>
    </row>
    <row r="4576" spans="1:1" s="449" customFormat="1" ht="12" hidden="1" customHeight="1">
      <c r="A4576" s="448"/>
    </row>
    <row r="4577" spans="1:1" s="449" customFormat="1" ht="12" hidden="1" customHeight="1">
      <c r="A4577" s="448"/>
    </row>
    <row r="4578" spans="1:1" s="449" customFormat="1" ht="12" hidden="1" customHeight="1">
      <c r="A4578" s="448"/>
    </row>
    <row r="4579" spans="1:1" s="449" customFormat="1" ht="12" hidden="1" customHeight="1">
      <c r="A4579" s="448"/>
    </row>
    <row r="4580" spans="1:1" s="449" customFormat="1" ht="12" hidden="1" customHeight="1">
      <c r="A4580" s="448"/>
    </row>
    <row r="4581" spans="1:1" s="449" customFormat="1" ht="12" hidden="1" customHeight="1">
      <c r="A4581" s="448"/>
    </row>
    <row r="4582" spans="1:1" s="449" customFormat="1" ht="12" hidden="1" customHeight="1">
      <c r="A4582" s="448"/>
    </row>
    <row r="4583" spans="1:1" s="449" customFormat="1" ht="12" hidden="1" customHeight="1">
      <c r="A4583" s="448"/>
    </row>
    <row r="4584" spans="1:1" s="449" customFormat="1" ht="12" hidden="1" customHeight="1">
      <c r="A4584" s="448"/>
    </row>
    <row r="4585" spans="1:1" s="449" customFormat="1" ht="12" hidden="1" customHeight="1">
      <c r="A4585" s="448"/>
    </row>
    <row r="4586" spans="1:1" s="449" customFormat="1" ht="12" hidden="1" customHeight="1">
      <c r="A4586" s="448"/>
    </row>
    <row r="4587" spans="1:1" s="449" customFormat="1" ht="12" hidden="1" customHeight="1">
      <c r="A4587" s="448"/>
    </row>
    <row r="4588" spans="1:1" s="449" customFormat="1" ht="12" hidden="1" customHeight="1">
      <c r="A4588" s="448"/>
    </row>
    <row r="4589" spans="1:1" s="449" customFormat="1" ht="12" hidden="1" customHeight="1">
      <c r="A4589" s="448"/>
    </row>
    <row r="4590" spans="1:1" s="449" customFormat="1" ht="12" hidden="1" customHeight="1">
      <c r="A4590" s="448"/>
    </row>
    <row r="4591" spans="1:1" s="449" customFormat="1" ht="12" hidden="1" customHeight="1">
      <c r="A4591" s="448"/>
    </row>
    <row r="4592" spans="1:1" s="449" customFormat="1" ht="12" hidden="1" customHeight="1">
      <c r="A4592" s="448"/>
    </row>
    <row r="4593" spans="1:1" s="449" customFormat="1" ht="12" hidden="1" customHeight="1">
      <c r="A4593" s="448"/>
    </row>
    <row r="4594" spans="1:1" s="449" customFormat="1" ht="12" hidden="1" customHeight="1">
      <c r="A4594" s="448"/>
    </row>
    <row r="4595" spans="1:1" s="449" customFormat="1" ht="12" hidden="1" customHeight="1">
      <c r="A4595" s="448"/>
    </row>
    <row r="4596" spans="1:1" s="449" customFormat="1" ht="12" hidden="1" customHeight="1">
      <c r="A4596" s="448"/>
    </row>
    <row r="4597" spans="1:1" s="449" customFormat="1" ht="12" hidden="1" customHeight="1">
      <c r="A4597" s="448"/>
    </row>
    <row r="4598" spans="1:1" s="449" customFormat="1" ht="12" hidden="1" customHeight="1">
      <c r="A4598" s="448"/>
    </row>
    <row r="4599" spans="1:1" s="449" customFormat="1" ht="12" hidden="1" customHeight="1">
      <c r="A4599" s="448"/>
    </row>
    <row r="4600" spans="1:1" s="449" customFormat="1" ht="12" hidden="1" customHeight="1">
      <c r="A4600" s="448"/>
    </row>
    <row r="4601" spans="1:1" s="449" customFormat="1" ht="12" hidden="1" customHeight="1">
      <c r="A4601" s="448"/>
    </row>
    <row r="4602" spans="1:1" s="449" customFormat="1" ht="12" hidden="1" customHeight="1">
      <c r="A4602" s="448"/>
    </row>
    <row r="4603" spans="1:1" s="449" customFormat="1" ht="12" hidden="1" customHeight="1">
      <c r="A4603" s="448"/>
    </row>
    <row r="4604" spans="1:1" s="449" customFormat="1" ht="12" hidden="1" customHeight="1">
      <c r="A4604" s="448"/>
    </row>
    <row r="4605" spans="1:1" s="449" customFormat="1" ht="12" hidden="1" customHeight="1">
      <c r="A4605" s="448"/>
    </row>
    <row r="4606" spans="1:1" s="449" customFormat="1" ht="12" hidden="1" customHeight="1">
      <c r="A4606" s="448"/>
    </row>
    <row r="4607" spans="1:1" s="449" customFormat="1" ht="12" hidden="1" customHeight="1">
      <c r="A4607" s="448"/>
    </row>
    <row r="4608" spans="1:1" s="449" customFormat="1" ht="12" hidden="1" customHeight="1">
      <c r="A4608" s="448"/>
    </row>
    <row r="4609" spans="1:1" s="449" customFormat="1" ht="12" hidden="1" customHeight="1">
      <c r="A4609" s="448"/>
    </row>
    <row r="4610" spans="1:1" s="449" customFormat="1" ht="12" hidden="1" customHeight="1">
      <c r="A4610" s="448"/>
    </row>
    <row r="4611" spans="1:1" s="449" customFormat="1" ht="12" hidden="1" customHeight="1">
      <c r="A4611" s="448"/>
    </row>
    <row r="4612" spans="1:1" s="449" customFormat="1" ht="12" hidden="1" customHeight="1">
      <c r="A4612" s="448"/>
    </row>
    <row r="4613" spans="1:1" s="449" customFormat="1" ht="12" hidden="1" customHeight="1">
      <c r="A4613" s="448"/>
    </row>
    <row r="4614" spans="1:1" s="449" customFormat="1" ht="12" hidden="1" customHeight="1">
      <c r="A4614" s="448"/>
    </row>
    <row r="4615" spans="1:1" s="449" customFormat="1" ht="12" hidden="1" customHeight="1">
      <c r="A4615" s="448"/>
    </row>
    <row r="4616" spans="1:1" s="449" customFormat="1" ht="12" hidden="1" customHeight="1">
      <c r="A4616" s="448"/>
    </row>
    <row r="4617" spans="1:1" s="449" customFormat="1" ht="12" hidden="1" customHeight="1">
      <c r="A4617" s="448"/>
    </row>
    <row r="4618" spans="1:1" s="449" customFormat="1" ht="12" hidden="1" customHeight="1">
      <c r="A4618" s="448"/>
    </row>
    <row r="4619" spans="1:1" s="449" customFormat="1" ht="12" hidden="1" customHeight="1">
      <c r="A4619" s="448"/>
    </row>
    <row r="4620" spans="1:1" s="449" customFormat="1" ht="12" hidden="1" customHeight="1">
      <c r="A4620" s="448"/>
    </row>
    <row r="4621" spans="1:1" s="449" customFormat="1" ht="12" hidden="1" customHeight="1">
      <c r="A4621" s="448"/>
    </row>
    <row r="4622" spans="1:1" s="449" customFormat="1" ht="12" hidden="1" customHeight="1">
      <c r="A4622" s="448"/>
    </row>
    <row r="4623" spans="1:1" s="449" customFormat="1" ht="12" hidden="1" customHeight="1">
      <c r="A4623" s="448"/>
    </row>
    <row r="4624" spans="1:1" s="449" customFormat="1" ht="12" hidden="1" customHeight="1">
      <c r="A4624" s="448"/>
    </row>
    <row r="4625" spans="1:1" s="449" customFormat="1" ht="12" hidden="1" customHeight="1">
      <c r="A4625" s="448"/>
    </row>
    <row r="4626" spans="1:1" s="449" customFormat="1" ht="12" hidden="1" customHeight="1">
      <c r="A4626" s="448"/>
    </row>
    <row r="4627" spans="1:1" s="449" customFormat="1" ht="12" hidden="1" customHeight="1">
      <c r="A4627" s="448"/>
    </row>
    <row r="4628" spans="1:1" s="449" customFormat="1" ht="12" hidden="1" customHeight="1">
      <c r="A4628" s="448"/>
    </row>
    <row r="4629" spans="1:1" s="449" customFormat="1" ht="12" hidden="1" customHeight="1">
      <c r="A4629" s="448"/>
    </row>
    <row r="4630" spans="1:1" s="449" customFormat="1" ht="12" hidden="1" customHeight="1">
      <c r="A4630" s="448"/>
    </row>
    <row r="4631" spans="1:1" s="449" customFormat="1" ht="12" hidden="1" customHeight="1">
      <c r="A4631" s="448"/>
    </row>
    <row r="4632" spans="1:1" s="449" customFormat="1" ht="12" hidden="1" customHeight="1">
      <c r="A4632" s="448"/>
    </row>
    <row r="4633" spans="1:1" s="449" customFormat="1" ht="12" hidden="1" customHeight="1">
      <c r="A4633" s="448"/>
    </row>
    <row r="4634" spans="1:1" s="449" customFormat="1" ht="12" hidden="1" customHeight="1">
      <c r="A4634" s="448"/>
    </row>
    <row r="4635" spans="1:1" s="449" customFormat="1" ht="12" hidden="1" customHeight="1">
      <c r="A4635" s="448"/>
    </row>
    <row r="4636" spans="1:1" s="449" customFormat="1" ht="12" hidden="1" customHeight="1">
      <c r="A4636" s="448"/>
    </row>
    <row r="4637" spans="1:1" s="449" customFormat="1" ht="12" hidden="1" customHeight="1">
      <c r="A4637" s="448"/>
    </row>
    <row r="4638" spans="1:1" s="449" customFormat="1" ht="12" hidden="1" customHeight="1">
      <c r="A4638" s="448"/>
    </row>
    <row r="4639" spans="1:1" s="449" customFormat="1" ht="12" hidden="1" customHeight="1">
      <c r="A4639" s="448"/>
    </row>
    <row r="4640" spans="1:1" s="449" customFormat="1" ht="12" hidden="1" customHeight="1">
      <c r="A4640" s="448"/>
    </row>
    <row r="4641" spans="1:1" s="449" customFormat="1" ht="12" hidden="1" customHeight="1">
      <c r="A4641" s="448"/>
    </row>
    <row r="4642" spans="1:1" s="449" customFormat="1" ht="12" hidden="1" customHeight="1">
      <c r="A4642" s="448"/>
    </row>
    <row r="4643" spans="1:1" s="449" customFormat="1" ht="12" hidden="1" customHeight="1">
      <c r="A4643" s="448"/>
    </row>
    <row r="4644" spans="1:1" s="449" customFormat="1" ht="12" hidden="1" customHeight="1">
      <c r="A4644" s="448"/>
    </row>
    <row r="4645" spans="1:1" s="449" customFormat="1" ht="12" hidden="1" customHeight="1">
      <c r="A4645" s="448"/>
    </row>
    <row r="4646" spans="1:1" s="449" customFormat="1" ht="12" hidden="1" customHeight="1">
      <c r="A4646" s="448"/>
    </row>
    <row r="4647" spans="1:1" s="449" customFormat="1" ht="12" hidden="1" customHeight="1">
      <c r="A4647" s="448"/>
    </row>
    <row r="4648" spans="1:1" s="449" customFormat="1" ht="12" hidden="1" customHeight="1">
      <c r="A4648" s="448"/>
    </row>
    <row r="4649" spans="1:1" s="449" customFormat="1" ht="12" hidden="1" customHeight="1">
      <c r="A4649" s="448"/>
    </row>
    <row r="4650" spans="1:1" s="449" customFormat="1" ht="12" hidden="1" customHeight="1">
      <c r="A4650" s="448"/>
    </row>
    <row r="4651" spans="1:1" s="449" customFormat="1" ht="12" hidden="1" customHeight="1">
      <c r="A4651" s="448"/>
    </row>
    <row r="4652" spans="1:1" s="449" customFormat="1" ht="12" hidden="1" customHeight="1">
      <c r="A4652" s="448"/>
    </row>
    <row r="4653" spans="1:1" s="449" customFormat="1" ht="12" hidden="1" customHeight="1">
      <c r="A4653" s="448"/>
    </row>
    <row r="4654" spans="1:1" s="449" customFormat="1" ht="12" hidden="1" customHeight="1">
      <c r="A4654" s="448"/>
    </row>
    <row r="4655" spans="1:1" s="449" customFormat="1" ht="12" hidden="1" customHeight="1">
      <c r="A4655" s="448"/>
    </row>
    <row r="4656" spans="1:1" s="449" customFormat="1" ht="12" hidden="1" customHeight="1">
      <c r="A4656" s="448"/>
    </row>
    <row r="4657" spans="1:1" s="449" customFormat="1" ht="12" hidden="1" customHeight="1">
      <c r="A4657" s="448"/>
    </row>
    <row r="4658" spans="1:1" s="449" customFormat="1" ht="12" hidden="1" customHeight="1">
      <c r="A4658" s="448"/>
    </row>
    <row r="4659" spans="1:1" s="449" customFormat="1" ht="12" hidden="1" customHeight="1">
      <c r="A4659" s="448"/>
    </row>
    <row r="4660" spans="1:1" s="449" customFormat="1" ht="12" hidden="1" customHeight="1">
      <c r="A4660" s="448"/>
    </row>
    <row r="4661" spans="1:1" s="449" customFormat="1" ht="12" hidden="1" customHeight="1">
      <c r="A4661" s="448"/>
    </row>
    <row r="4662" spans="1:1" s="449" customFormat="1" ht="12" hidden="1" customHeight="1">
      <c r="A4662" s="448"/>
    </row>
    <row r="4663" spans="1:1" s="449" customFormat="1" ht="12" hidden="1" customHeight="1">
      <c r="A4663" s="448"/>
    </row>
    <row r="4664" spans="1:1" s="449" customFormat="1" ht="12" hidden="1" customHeight="1">
      <c r="A4664" s="448"/>
    </row>
    <row r="4665" spans="1:1" s="449" customFormat="1" ht="12" hidden="1" customHeight="1">
      <c r="A4665" s="448"/>
    </row>
    <row r="4666" spans="1:1" s="449" customFormat="1" ht="12" hidden="1" customHeight="1">
      <c r="A4666" s="448"/>
    </row>
    <row r="4667" spans="1:1" s="449" customFormat="1" ht="12" hidden="1" customHeight="1">
      <c r="A4667" s="448"/>
    </row>
    <row r="4668" spans="1:1" s="449" customFormat="1" ht="12" hidden="1" customHeight="1">
      <c r="A4668" s="448"/>
    </row>
    <row r="4669" spans="1:1" s="449" customFormat="1" ht="12" hidden="1" customHeight="1">
      <c r="A4669" s="448"/>
    </row>
    <row r="4670" spans="1:1" s="449" customFormat="1" ht="12" hidden="1" customHeight="1">
      <c r="A4670" s="448"/>
    </row>
    <row r="4671" spans="1:1" s="449" customFormat="1" ht="12" hidden="1" customHeight="1">
      <c r="A4671" s="448"/>
    </row>
    <row r="4672" spans="1:1" s="449" customFormat="1" ht="12" hidden="1" customHeight="1">
      <c r="A4672" s="448"/>
    </row>
    <row r="4673" spans="1:1" s="449" customFormat="1" ht="12" hidden="1" customHeight="1">
      <c r="A4673" s="448"/>
    </row>
    <row r="4674" spans="1:1" s="449" customFormat="1" ht="12" hidden="1" customHeight="1">
      <c r="A4674" s="448"/>
    </row>
    <row r="4675" spans="1:1" s="449" customFormat="1" ht="12" hidden="1" customHeight="1">
      <c r="A4675" s="448"/>
    </row>
    <row r="4676" spans="1:1" s="449" customFormat="1" ht="12" hidden="1" customHeight="1">
      <c r="A4676" s="448"/>
    </row>
    <row r="4677" spans="1:1" s="449" customFormat="1" ht="12" hidden="1" customHeight="1">
      <c r="A4677" s="448"/>
    </row>
    <row r="4678" spans="1:1" s="449" customFormat="1" ht="12" hidden="1" customHeight="1">
      <c r="A4678" s="448"/>
    </row>
    <row r="4679" spans="1:1" s="449" customFormat="1" ht="12" hidden="1" customHeight="1">
      <c r="A4679" s="448"/>
    </row>
    <row r="4680" spans="1:1" s="449" customFormat="1" ht="12" hidden="1" customHeight="1">
      <c r="A4680" s="448"/>
    </row>
    <row r="4681" spans="1:1" s="449" customFormat="1" ht="12" hidden="1" customHeight="1">
      <c r="A4681" s="448"/>
    </row>
    <row r="4682" spans="1:1" s="449" customFormat="1" ht="12" hidden="1" customHeight="1">
      <c r="A4682" s="448"/>
    </row>
    <row r="4683" spans="1:1" s="449" customFormat="1" ht="12" hidden="1" customHeight="1">
      <c r="A4683" s="448"/>
    </row>
    <row r="4684" spans="1:1" s="449" customFormat="1" ht="12" hidden="1" customHeight="1">
      <c r="A4684" s="448"/>
    </row>
    <row r="4685" spans="1:1" s="449" customFormat="1" ht="12" hidden="1" customHeight="1">
      <c r="A4685" s="448"/>
    </row>
    <row r="4686" spans="1:1" s="449" customFormat="1" ht="12" hidden="1" customHeight="1">
      <c r="A4686" s="448"/>
    </row>
    <row r="4687" spans="1:1" s="449" customFormat="1" ht="12" hidden="1" customHeight="1">
      <c r="A4687" s="448"/>
    </row>
    <row r="4688" spans="1:1" s="449" customFormat="1" ht="12" hidden="1" customHeight="1">
      <c r="A4688" s="448"/>
    </row>
    <row r="4689" spans="1:1" s="449" customFormat="1" ht="12" hidden="1" customHeight="1">
      <c r="A4689" s="448"/>
    </row>
    <row r="4690" spans="1:1" s="449" customFormat="1" ht="12" hidden="1" customHeight="1">
      <c r="A4690" s="448"/>
    </row>
    <row r="4691" spans="1:1" s="449" customFormat="1" ht="12" hidden="1" customHeight="1">
      <c r="A4691" s="448"/>
    </row>
    <row r="4692" spans="1:1" s="449" customFormat="1" ht="12" hidden="1" customHeight="1">
      <c r="A4692" s="448"/>
    </row>
    <row r="4693" spans="1:1" s="449" customFormat="1" ht="12" hidden="1" customHeight="1">
      <c r="A4693" s="448"/>
    </row>
    <row r="4694" spans="1:1" s="449" customFormat="1" ht="12" hidden="1" customHeight="1">
      <c r="A4694" s="448"/>
    </row>
    <row r="4695" spans="1:1" s="449" customFormat="1" ht="12" hidden="1" customHeight="1">
      <c r="A4695" s="448"/>
    </row>
    <row r="4696" spans="1:1" s="449" customFormat="1" ht="12" hidden="1" customHeight="1">
      <c r="A4696" s="448"/>
    </row>
    <row r="4697" spans="1:1" s="449" customFormat="1" ht="12" hidden="1" customHeight="1">
      <c r="A4697" s="448"/>
    </row>
    <row r="4698" spans="1:1" s="449" customFormat="1" ht="12" hidden="1" customHeight="1">
      <c r="A4698" s="448"/>
    </row>
    <row r="4699" spans="1:1" s="449" customFormat="1" ht="12" hidden="1" customHeight="1">
      <c r="A4699" s="448"/>
    </row>
    <row r="4700" spans="1:1" s="449" customFormat="1" ht="12" hidden="1" customHeight="1">
      <c r="A4700" s="448"/>
    </row>
    <row r="4701" spans="1:1" s="449" customFormat="1" ht="12" hidden="1" customHeight="1">
      <c r="A4701" s="448"/>
    </row>
    <row r="4702" spans="1:1" s="449" customFormat="1" ht="12" hidden="1" customHeight="1">
      <c r="A4702" s="448"/>
    </row>
    <row r="4703" spans="1:1" s="449" customFormat="1" ht="12" hidden="1" customHeight="1">
      <c r="A4703" s="448"/>
    </row>
    <row r="4704" spans="1:1" s="449" customFormat="1" ht="12" hidden="1" customHeight="1">
      <c r="A4704" s="448"/>
    </row>
    <row r="4705" spans="1:1" s="449" customFormat="1" ht="12" hidden="1" customHeight="1">
      <c r="A4705" s="448"/>
    </row>
    <row r="4706" spans="1:1" s="449" customFormat="1" ht="12" hidden="1" customHeight="1">
      <c r="A4706" s="448"/>
    </row>
    <row r="4707" spans="1:1" s="449" customFormat="1" ht="12" hidden="1" customHeight="1">
      <c r="A4707" s="448"/>
    </row>
    <row r="4708" spans="1:1" s="449" customFormat="1" ht="12" hidden="1" customHeight="1">
      <c r="A4708" s="448"/>
    </row>
    <row r="4709" spans="1:1" s="449" customFormat="1" ht="12" hidden="1" customHeight="1">
      <c r="A4709" s="448"/>
    </row>
    <row r="4710" spans="1:1" s="449" customFormat="1" ht="12" hidden="1" customHeight="1">
      <c r="A4710" s="448"/>
    </row>
    <row r="4711" spans="1:1" s="449" customFormat="1" ht="12" hidden="1" customHeight="1">
      <c r="A4711" s="448"/>
    </row>
    <row r="4712" spans="1:1" s="449" customFormat="1" ht="12" hidden="1" customHeight="1">
      <c r="A4712" s="448"/>
    </row>
    <row r="4713" spans="1:1" s="449" customFormat="1" ht="12" hidden="1" customHeight="1">
      <c r="A4713" s="448"/>
    </row>
    <row r="4714" spans="1:1" s="449" customFormat="1" ht="12" hidden="1" customHeight="1">
      <c r="A4714" s="448"/>
    </row>
    <row r="4715" spans="1:1" s="449" customFormat="1" ht="12" hidden="1" customHeight="1">
      <c r="A4715" s="448"/>
    </row>
    <row r="4716" spans="1:1" s="449" customFormat="1" ht="12" hidden="1" customHeight="1">
      <c r="A4716" s="448"/>
    </row>
    <row r="4717" spans="1:1" s="449" customFormat="1" ht="12" hidden="1" customHeight="1">
      <c r="A4717" s="448"/>
    </row>
    <row r="4718" spans="1:1" s="449" customFormat="1" ht="12" hidden="1" customHeight="1">
      <c r="A4718" s="448"/>
    </row>
    <row r="4719" spans="1:1" s="449" customFormat="1" ht="12" hidden="1" customHeight="1">
      <c r="A4719" s="448"/>
    </row>
    <row r="4720" spans="1:1" s="449" customFormat="1" ht="12" hidden="1" customHeight="1">
      <c r="A4720" s="448"/>
    </row>
    <row r="4721" spans="1:1" s="449" customFormat="1" ht="12" hidden="1" customHeight="1">
      <c r="A4721" s="448"/>
    </row>
    <row r="4722" spans="1:1" s="449" customFormat="1" ht="12" hidden="1" customHeight="1">
      <c r="A4722" s="448"/>
    </row>
    <row r="4723" spans="1:1" s="449" customFormat="1" ht="12" hidden="1" customHeight="1">
      <c r="A4723" s="448"/>
    </row>
    <row r="4724" spans="1:1" s="449" customFormat="1" ht="12" hidden="1" customHeight="1">
      <c r="A4724" s="448"/>
    </row>
    <row r="4725" spans="1:1" s="449" customFormat="1" ht="12" hidden="1" customHeight="1">
      <c r="A4725" s="448"/>
    </row>
    <row r="4726" spans="1:1" s="449" customFormat="1" ht="12" hidden="1" customHeight="1">
      <c r="A4726" s="448"/>
    </row>
    <row r="4727" spans="1:1" s="449" customFormat="1" ht="12" hidden="1" customHeight="1">
      <c r="A4727" s="448"/>
    </row>
    <row r="4728" spans="1:1" s="449" customFormat="1" ht="12" hidden="1" customHeight="1">
      <c r="A4728" s="448"/>
    </row>
    <row r="4729" spans="1:1" s="449" customFormat="1" ht="12" hidden="1" customHeight="1">
      <c r="A4729" s="448"/>
    </row>
    <row r="4730" spans="1:1" s="449" customFormat="1" ht="12" hidden="1" customHeight="1">
      <c r="A4730" s="448"/>
    </row>
    <row r="4731" spans="1:1" s="449" customFormat="1" ht="12" hidden="1" customHeight="1">
      <c r="A4731" s="448"/>
    </row>
    <row r="4732" spans="1:1" s="449" customFormat="1" ht="12" hidden="1" customHeight="1">
      <c r="A4732" s="448"/>
    </row>
    <row r="4733" spans="1:1" s="449" customFormat="1" ht="12" hidden="1" customHeight="1">
      <c r="A4733" s="448"/>
    </row>
    <row r="4734" spans="1:1" s="449" customFormat="1" ht="12" hidden="1" customHeight="1">
      <c r="A4734" s="448"/>
    </row>
    <row r="4735" spans="1:1" s="449" customFormat="1" ht="12" hidden="1" customHeight="1">
      <c r="A4735" s="448"/>
    </row>
    <row r="4736" spans="1:1" s="449" customFormat="1" ht="12" hidden="1" customHeight="1">
      <c r="A4736" s="448"/>
    </row>
    <row r="4737" spans="1:1" s="449" customFormat="1" ht="12" hidden="1" customHeight="1">
      <c r="A4737" s="448"/>
    </row>
    <row r="4738" spans="1:1" s="449" customFormat="1" ht="12" hidden="1" customHeight="1">
      <c r="A4738" s="448"/>
    </row>
    <row r="4739" spans="1:1" s="449" customFormat="1" ht="12" hidden="1" customHeight="1">
      <c r="A4739" s="448"/>
    </row>
    <row r="4740" spans="1:1" s="449" customFormat="1" ht="12" hidden="1" customHeight="1">
      <c r="A4740" s="448"/>
    </row>
    <row r="4741" spans="1:1" s="449" customFormat="1" ht="12" hidden="1" customHeight="1">
      <c r="A4741" s="448"/>
    </row>
    <row r="4742" spans="1:1" s="449" customFormat="1" ht="12" hidden="1" customHeight="1">
      <c r="A4742" s="448"/>
    </row>
    <row r="4743" spans="1:1" s="449" customFormat="1" ht="12" hidden="1" customHeight="1">
      <c r="A4743" s="448"/>
    </row>
    <row r="4744" spans="1:1" s="449" customFormat="1" ht="12" hidden="1" customHeight="1">
      <c r="A4744" s="448"/>
    </row>
    <row r="4745" spans="1:1" s="449" customFormat="1" ht="12" hidden="1" customHeight="1">
      <c r="A4745" s="448"/>
    </row>
    <row r="4746" spans="1:1" s="449" customFormat="1" ht="12" hidden="1" customHeight="1">
      <c r="A4746" s="448"/>
    </row>
    <row r="4747" spans="1:1" s="449" customFormat="1" ht="12" hidden="1" customHeight="1">
      <c r="A4747" s="448"/>
    </row>
    <row r="4748" spans="1:1" s="449" customFormat="1" ht="12" hidden="1" customHeight="1">
      <c r="A4748" s="448"/>
    </row>
    <row r="4749" spans="1:1" s="449" customFormat="1" ht="12" hidden="1" customHeight="1">
      <c r="A4749" s="448"/>
    </row>
    <row r="4750" spans="1:1" s="449" customFormat="1" ht="12" hidden="1" customHeight="1">
      <c r="A4750" s="448"/>
    </row>
    <row r="4751" spans="1:1" s="449" customFormat="1" ht="12" hidden="1" customHeight="1">
      <c r="A4751" s="448"/>
    </row>
    <row r="4752" spans="1:1" s="449" customFormat="1" ht="12" hidden="1" customHeight="1">
      <c r="A4752" s="448"/>
    </row>
    <row r="4753" spans="1:1" s="449" customFormat="1" ht="12" hidden="1" customHeight="1">
      <c r="A4753" s="448"/>
    </row>
    <row r="4754" spans="1:1" s="449" customFormat="1" ht="12" hidden="1" customHeight="1">
      <c r="A4754" s="448"/>
    </row>
    <row r="4755" spans="1:1" s="449" customFormat="1" ht="12" hidden="1" customHeight="1">
      <c r="A4755" s="448"/>
    </row>
    <row r="4756" spans="1:1" s="449" customFormat="1" ht="12" hidden="1" customHeight="1">
      <c r="A4756" s="448"/>
    </row>
    <row r="4757" spans="1:1" s="449" customFormat="1" ht="12" hidden="1" customHeight="1">
      <c r="A4757" s="448"/>
    </row>
    <row r="4758" spans="1:1" s="449" customFormat="1" ht="12" hidden="1" customHeight="1">
      <c r="A4758" s="448"/>
    </row>
    <row r="4759" spans="1:1" s="449" customFormat="1" ht="12" hidden="1" customHeight="1">
      <c r="A4759" s="448"/>
    </row>
    <row r="4760" spans="1:1" s="449" customFormat="1" ht="12" hidden="1" customHeight="1">
      <c r="A4760" s="448"/>
    </row>
    <row r="4761" spans="1:1" s="449" customFormat="1" ht="12" hidden="1" customHeight="1">
      <c r="A4761" s="448"/>
    </row>
    <row r="4762" spans="1:1" s="449" customFormat="1" ht="12" hidden="1" customHeight="1">
      <c r="A4762" s="448"/>
    </row>
    <row r="4763" spans="1:1" s="449" customFormat="1" ht="12" hidden="1" customHeight="1">
      <c r="A4763" s="448"/>
    </row>
    <row r="4764" spans="1:1" s="449" customFormat="1" ht="12" hidden="1" customHeight="1">
      <c r="A4764" s="448"/>
    </row>
    <row r="4765" spans="1:1" s="449" customFormat="1" ht="12" hidden="1" customHeight="1">
      <c r="A4765" s="448"/>
    </row>
    <row r="4766" spans="1:1" s="449" customFormat="1" ht="12" hidden="1" customHeight="1">
      <c r="A4766" s="448"/>
    </row>
    <row r="4767" spans="1:1" s="449" customFormat="1" ht="12" hidden="1" customHeight="1">
      <c r="A4767" s="448"/>
    </row>
    <row r="4768" spans="1:1" s="449" customFormat="1" ht="12" hidden="1" customHeight="1">
      <c r="A4768" s="448"/>
    </row>
    <row r="4769" spans="1:1" s="449" customFormat="1" ht="12" hidden="1" customHeight="1">
      <c r="A4769" s="448"/>
    </row>
    <row r="4770" spans="1:1" s="449" customFormat="1" ht="12" hidden="1" customHeight="1">
      <c r="A4770" s="448"/>
    </row>
    <row r="4771" spans="1:1" s="449" customFormat="1" ht="12" hidden="1" customHeight="1">
      <c r="A4771" s="448"/>
    </row>
    <row r="4772" spans="1:1" s="449" customFormat="1" ht="12" hidden="1" customHeight="1">
      <c r="A4772" s="448"/>
    </row>
    <row r="4773" spans="1:1" s="449" customFormat="1" ht="12" hidden="1" customHeight="1">
      <c r="A4773" s="448"/>
    </row>
    <row r="4774" spans="1:1" s="449" customFormat="1" ht="12" hidden="1" customHeight="1">
      <c r="A4774" s="448"/>
    </row>
    <row r="4775" spans="1:1" s="449" customFormat="1" ht="12" hidden="1" customHeight="1">
      <c r="A4775" s="448"/>
    </row>
    <row r="4776" spans="1:1" s="449" customFormat="1" ht="12" hidden="1" customHeight="1">
      <c r="A4776" s="448"/>
    </row>
    <row r="4777" spans="1:1" s="449" customFormat="1" ht="12" hidden="1" customHeight="1">
      <c r="A4777" s="448"/>
    </row>
    <row r="4778" spans="1:1" s="449" customFormat="1" ht="12" hidden="1" customHeight="1">
      <c r="A4778" s="448"/>
    </row>
    <row r="4779" spans="1:1" s="449" customFormat="1" ht="12" hidden="1" customHeight="1">
      <c r="A4779" s="448"/>
    </row>
    <row r="4780" spans="1:1" s="449" customFormat="1" ht="12" hidden="1" customHeight="1">
      <c r="A4780" s="448"/>
    </row>
    <row r="4781" spans="1:1" s="449" customFormat="1" ht="12" hidden="1" customHeight="1">
      <c r="A4781" s="448"/>
    </row>
    <row r="4782" spans="1:1" s="449" customFormat="1" ht="12" hidden="1" customHeight="1">
      <c r="A4782" s="448"/>
    </row>
    <row r="4783" spans="1:1" s="449" customFormat="1" ht="12" hidden="1" customHeight="1">
      <c r="A4783" s="448"/>
    </row>
    <row r="4784" spans="1:1" s="449" customFormat="1" ht="12" hidden="1" customHeight="1">
      <c r="A4784" s="448"/>
    </row>
    <row r="4785" spans="1:1" s="449" customFormat="1" ht="12" hidden="1" customHeight="1">
      <c r="A4785" s="448"/>
    </row>
    <row r="4786" spans="1:1" s="449" customFormat="1" ht="12" hidden="1" customHeight="1">
      <c r="A4786" s="448"/>
    </row>
    <row r="4787" spans="1:1" s="449" customFormat="1" ht="12" hidden="1" customHeight="1">
      <c r="A4787" s="448"/>
    </row>
    <row r="4788" spans="1:1" s="449" customFormat="1" ht="12" hidden="1" customHeight="1">
      <c r="A4788" s="448"/>
    </row>
    <row r="4789" spans="1:1" s="449" customFormat="1" ht="12" hidden="1" customHeight="1">
      <c r="A4789" s="448"/>
    </row>
    <row r="4790" spans="1:1" s="449" customFormat="1" ht="12" hidden="1" customHeight="1">
      <c r="A4790" s="448"/>
    </row>
    <row r="4791" spans="1:1" s="449" customFormat="1" ht="12" hidden="1" customHeight="1">
      <c r="A4791" s="448"/>
    </row>
    <row r="4792" spans="1:1" s="449" customFormat="1" ht="12" hidden="1" customHeight="1">
      <c r="A4792" s="448"/>
    </row>
    <row r="4793" spans="1:1" s="449" customFormat="1" ht="12" hidden="1" customHeight="1">
      <c r="A4793" s="448"/>
    </row>
    <row r="4794" spans="1:1" s="449" customFormat="1" ht="12" hidden="1" customHeight="1">
      <c r="A4794" s="448"/>
    </row>
    <row r="4795" spans="1:1" s="449" customFormat="1" ht="12" hidden="1" customHeight="1">
      <c r="A4795" s="448"/>
    </row>
    <row r="4796" spans="1:1" s="449" customFormat="1" ht="12" hidden="1" customHeight="1">
      <c r="A4796" s="448"/>
    </row>
    <row r="4797" spans="1:1" s="449" customFormat="1" ht="12" hidden="1" customHeight="1">
      <c r="A4797" s="448"/>
    </row>
    <row r="4798" spans="1:1" s="449" customFormat="1" ht="12" hidden="1" customHeight="1">
      <c r="A4798" s="448"/>
    </row>
    <row r="4799" spans="1:1" s="449" customFormat="1" ht="12" hidden="1" customHeight="1">
      <c r="A4799" s="448"/>
    </row>
    <row r="4800" spans="1:1" s="449" customFormat="1" ht="12" hidden="1" customHeight="1">
      <c r="A4800" s="448"/>
    </row>
    <row r="4801" spans="1:1" s="449" customFormat="1" ht="12" hidden="1" customHeight="1">
      <c r="A4801" s="448"/>
    </row>
    <row r="4802" spans="1:1" s="449" customFormat="1" ht="12" hidden="1" customHeight="1">
      <c r="A4802" s="448"/>
    </row>
    <row r="4803" spans="1:1" s="449" customFormat="1" ht="12" hidden="1" customHeight="1">
      <c r="A4803" s="448"/>
    </row>
    <row r="4804" spans="1:1" s="449" customFormat="1" ht="12" hidden="1" customHeight="1">
      <c r="A4804" s="448"/>
    </row>
    <row r="4805" spans="1:1" s="449" customFormat="1" ht="12" hidden="1" customHeight="1">
      <c r="A4805" s="448"/>
    </row>
    <row r="4806" spans="1:1" s="449" customFormat="1" ht="12" hidden="1" customHeight="1">
      <c r="A4806" s="448"/>
    </row>
    <row r="4807" spans="1:1" s="449" customFormat="1" ht="12" hidden="1" customHeight="1">
      <c r="A4807" s="448"/>
    </row>
    <row r="4808" spans="1:1" s="449" customFormat="1" ht="12" hidden="1" customHeight="1">
      <c r="A4808" s="448"/>
    </row>
    <row r="4809" spans="1:1" s="449" customFormat="1" ht="12" hidden="1" customHeight="1">
      <c r="A4809" s="448"/>
    </row>
    <row r="4810" spans="1:1" s="449" customFormat="1" ht="12" hidden="1" customHeight="1">
      <c r="A4810" s="448"/>
    </row>
    <row r="4811" spans="1:1" s="449" customFormat="1" ht="12" hidden="1" customHeight="1">
      <c r="A4811" s="448"/>
    </row>
    <row r="4812" spans="1:1" s="449" customFormat="1" ht="12" hidden="1" customHeight="1">
      <c r="A4812" s="448"/>
    </row>
    <row r="4813" spans="1:1" s="449" customFormat="1" ht="12" hidden="1" customHeight="1">
      <c r="A4813" s="448"/>
    </row>
    <row r="4814" spans="1:1" s="449" customFormat="1" ht="12" hidden="1" customHeight="1">
      <c r="A4814" s="448"/>
    </row>
    <row r="4815" spans="1:1" s="449" customFormat="1" ht="12" hidden="1" customHeight="1">
      <c r="A4815" s="448"/>
    </row>
    <row r="4816" spans="1:1" s="449" customFormat="1" ht="12" hidden="1" customHeight="1">
      <c r="A4816" s="448"/>
    </row>
    <row r="4817" spans="1:1" s="449" customFormat="1" ht="12" hidden="1" customHeight="1">
      <c r="A4817" s="448"/>
    </row>
    <row r="4818" spans="1:1" s="449" customFormat="1" ht="12" hidden="1" customHeight="1">
      <c r="A4818" s="448"/>
    </row>
    <row r="4819" spans="1:1" s="449" customFormat="1" ht="12" hidden="1" customHeight="1">
      <c r="A4819" s="448"/>
    </row>
    <row r="4820" spans="1:1" s="449" customFormat="1" ht="12" hidden="1" customHeight="1">
      <c r="A4820" s="448"/>
    </row>
    <row r="4821" spans="1:1" s="449" customFormat="1" ht="12" hidden="1" customHeight="1">
      <c r="A4821" s="448"/>
    </row>
    <row r="4822" spans="1:1" s="449" customFormat="1" ht="12" hidden="1" customHeight="1">
      <c r="A4822" s="448"/>
    </row>
    <row r="4823" spans="1:1" s="449" customFormat="1" ht="12" hidden="1" customHeight="1">
      <c r="A4823" s="448"/>
    </row>
    <row r="4824" spans="1:1" s="449" customFormat="1" ht="12" hidden="1" customHeight="1">
      <c r="A4824" s="448"/>
    </row>
    <row r="4825" spans="1:1" s="449" customFormat="1" ht="12" hidden="1" customHeight="1">
      <c r="A4825" s="448"/>
    </row>
    <row r="4826" spans="1:1" s="449" customFormat="1" ht="12" hidden="1" customHeight="1">
      <c r="A4826" s="448"/>
    </row>
    <row r="4827" spans="1:1" s="449" customFormat="1" ht="12" hidden="1" customHeight="1">
      <c r="A4827" s="448"/>
    </row>
    <row r="4828" spans="1:1" s="449" customFormat="1" ht="12" hidden="1" customHeight="1">
      <c r="A4828" s="448"/>
    </row>
    <row r="4829" spans="1:1" s="449" customFormat="1" ht="12" hidden="1" customHeight="1">
      <c r="A4829" s="448"/>
    </row>
    <row r="4830" spans="1:1" s="449" customFormat="1" ht="12" hidden="1" customHeight="1">
      <c r="A4830" s="448"/>
    </row>
    <row r="4831" spans="1:1" s="449" customFormat="1" ht="12" hidden="1" customHeight="1">
      <c r="A4831" s="448"/>
    </row>
    <row r="4832" spans="1:1" s="449" customFormat="1" ht="12" hidden="1" customHeight="1">
      <c r="A4832" s="448"/>
    </row>
    <row r="4833" spans="1:1" s="449" customFormat="1" ht="12" hidden="1" customHeight="1">
      <c r="A4833" s="448"/>
    </row>
    <row r="4834" spans="1:1" s="449" customFormat="1" ht="12" hidden="1" customHeight="1">
      <c r="A4834" s="448"/>
    </row>
    <row r="4835" spans="1:1" s="449" customFormat="1" ht="12" hidden="1" customHeight="1">
      <c r="A4835" s="448"/>
    </row>
    <row r="4836" spans="1:1" s="449" customFormat="1" ht="12" hidden="1" customHeight="1">
      <c r="A4836" s="448"/>
    </row>
    <row r="4837" spans="1:1" s="449" customFormat="1" ht="12" hidden="1" customHeight="1">
      <c r="A4837" s="448"/>
    </row>
    <row r="4838" spans="1:1" s="449" customFormat="1" ht="12" hidden="1" customHeight="1">
      <c r="A4838" s="448"/>
    </row>
    <row r="4839" spans="1:1" s="449" customFormat="1" ht="12" hidden="1" customHeight="1">
      <c r="A4839" s="448"/>
    </row>
    <row r="4840" spans="1:1" s="449" customFormat="1" ht="12" hidden="1" customHeight="1">
      <c r="A4840" s="448"/>
    </row>
    <row r="4841" spans="1:1" s="449" customFormat="1" ht="12" hidden="1" customHeight="1">
      <c r="A4841" s="448"/>
    </row>
    <row r="4842" spans="1:1" s="449" customFormat="1" ht="12" hidden="1" customHeight="1">
      <c r="A4842" s="448"/>
    </row>
    <row r="4843" spans="1:1" s="449" customFormat="1" ht="12" hidden="1" customHeight="1">
      <c r="A4843" s="448"/>
    </row>
    <row r="4844" spans="1:1" s="449" customFormat="1" ht="12" hidden="1" customHeight="1">
      <c r="A4844" s="448"/>
    </row>
    <row r="4845" spans="1:1" s="449" customFormat="1" ht="12" hidden="1" customHeight="1">
      <c r="A4845" s="448"/>
    </row>
    <row r="4846" spans="1:1" s="449" customFormat="1" ht="12" hidden="1" customHeight="1">
      <c r="A4846" s="448"/>
    </row>
    <row r="4847" spans="1:1" s="449" customFormat="1" ht="12" hidden="1" customHeight="1">
      <c r="A4847" s="448"/>
    </row>
    <row r="4848" spans="1:1" s="449" customFormat="1" ht="12" hidden="1" customHeight="1">
      <c r="A4848" s="448"/>
    </row>
    <row r="4849" spans="1:1" s="449" customFormat="1" ht="12" hidden="1" customHeight="1">
      <c r="A4849" s="448"/>
    </row>
    <row r="4850" spans="1:1" s="449" customFormat="1" ht="12" hidden="1" customHeight="1">
      <c r="A4850" s="448"/>
    </row>
    <row r="4851" spans="1:1" s="449" customFormat="1" ht="12" hidden="1" customHeight="1">
      <c r="A4851" s="448"/>
    </row>
    <row r="4852" spans="1:1" s="449" customFormat="1" ht="12" hidden="1" customHeight="1">
      <c r="A4852" s="448"/>
    </row>
    <row r="4853" spans="1:1" s="449" customFormat="1" ht="12" hidden="1" customHeight="1">
      <c r="A4853" s="448"/>
    </row>
    <row r="4854" spans="1:1" s="449" customFormat="1" ht="12" hidden="1" customHeight="1">
      <c r="A4854" s="448"/>
    </row>
    <row r="4855" spans="1:1" s="449" customFormat="1" ht="12" hidden="1" customHeight="1">
      <c r="A4855" s="448"/>
    </row>
    <row r="4856" spans="1:1" s="449" customFormat="1" ht="12" hidden="1" customHeight="1">
      <c r="A4856" s="448"/>
    </row>
    <row r="4857" spans="1:1" s="449" customFormat="1" ht="12" hidden="1" customHeight="1">
      <c r="A4857" s="448"/>
    </row>
    <row r="4858" spans="1:1" s="449" customFormat="1" ht="12" hidden="1" customHeight="1">
      <c r="A4858" s="448"/>
    </row>
    <row r="4859" spans="1:1" s="449" customFormat="1" ht="12" hidden="1" customHeight="1">
      <c r="A4859" s="448"/>
    </row>
    <row r="4860" spans="1:1" s="449" customFormat="1" ht="12" hidden="1" customHeight="1">
      <c r="A4860" s="448"/>
    </row>
    <row r="4861" spans="1:1" s="449" customFormat="1" ht="12" hidden="1" customHeight="1">
      <c r="A4861" s="448"/>
    </row>
    <row r="4862" spans="1:1" s="449" customFormat="1" ht="12" hidden="1" customHeight="1">
      <c r="A4862" s="448"/>
    </row>
    <row r="4863" spans="1:1" s="449" customFormat="1" ht="12" hidden="1" customHeight="1">
      <c r="A4863" s="448"/>
    </row>
    <row r="4864" spans="1:1" s="449" customFormat="1" ht="12" hidden="1" customHeight="1">
      <c r="A4864" s="448"/>
    </row>
    <row r="4865" spans="1:1" s="449" customFormat="1" ht="12" hidden="1" customHeight="1">
      <c r="A4865" s="448"/>
    </row>
    <row r="4866" spans="1:1" s="449" customFormat="1" ht="12" hidden="1" customHeight="1">
      <c r="A4866" s="448"/>
    </row>
    <row r="4867" spans="1:1" s="449" customFormat="1" ht="12" hidden="1" customHeight="1">
      <c r="A4867" s="448"/>
    </row>
    <row r="4868" spans="1:1" s="449" customFormat="1" ht="12" hidden="1" customHeight="1">
      <c r="A4868" s="448"/>
    </row>
    <row r="4869" spans="1:1" s="449" customFormat="1" ht="12" hidden="1" customHeight="1">
      <c r="A4869" s="448"/>
    </row>
    <row r="4870" spans="1:1" s="449" customFormat="1" ht="12" hidden="1" customHeight="1">
      <c r="A4870" s="448"/>
    </row>
    <row r="4871" spans="1:1" s="449" customFormat="1" ht="12" hidden="1" customHeight="1">
      <c r="A4871" s="448"/>
    </row>
    <row r="4872" spans="1:1" s="449" customFormat="1" ht="12" hidden="1" customHeight="1">
      <c r="A4872" s="448"/>
    </row>
    <row r="4873" spans="1:1" s="449" customFormat="1" ht="12" hidden="1" customHeight="1">
      <c r="A4873" s="448"/>
    </row>
    <row r="4874" spans="1:1" s="449" customFormat="1" ht="12" hidden="1" customHeight="1">
      <c r="A4874" s="448"/>
    </row>
    <row r="4875" spans="1:1" s="449" customFormat="1" ht="12" hidden="1" customHeight="1">
      <c r="A4875" s="448"/>
    </row>
    <row r="4876" spans="1:1" s="449" customFormat="1" ht="12" hidden="1" customHeight="1">
      <c r="A4876" s="448"/>
    </row>
    <row r="4877" spans="1:1" s="449" customFormat="1" ht="12" hidden="1" customHeight="1">
      <c r="A4877" s="448"/>
    </row>
    <row r="4878" spans="1:1" s="449" customFormat="1" ht="12" hidden="1" customHeight="1">
      <c r="A4878" s="448"/>
    </row>
    <row r="4879" spans="1:1" s="449" customFormat="1" ht="12" hidden="1" customHeight="1">
      <c r="A4879" s="448"/>
    </row>
    <row r="4880" spans="1:1" s="449" customFormat="1" ht="12" hidden="1" customHeight="1">
      <c r="A4880" s="448"/>
    </row>
    <row r="4881" spans="1:1" s="449" customFormat="1" ht="12" hidden="1" customHeight="1">
      <c r="A4881" s="448"/>
    </row>
    <row r="4882" spans="1:1" s="449" customFormat="1" ht="12" hidden="1" customHeight="1">
      <c r="A4882" s="448"/>
    </row>
    <row r="4883" spans="1:1" s="449" customFormat="1" ht="12" hidden="1" customHeight="1">
      <c r="A4883" s="448"/>
    </row>
    <row r="4884" spans="1:1" s="449" customFormat="1" ht="12" hidden="1" customHeight="1">
      <c r="A4884" s="448"/>
    </row>
    <row r="4885" spans="1:1" s="449" customFormat="1" ht="12" hidden="1" customHeight="1">
      <c r="A4885" s="448"/>
    </row>
    <row r="4886" spans="1:1" s="449" customFormat="1" ht="12" hidden="1" customHeight="1">
      <c r="A4886" s="448"/>
    </row>
    <row r="4887" spans="1:1" s="449" customFormat="1" ht="12" hidden="1" customHeight="1">
      <c r="A4887" s="448"/>
    </row>
    <row r="4888" spans="1:1" s="449" customFormat="1" ht="12" hidden="1" customHeight="1">
      <c r="A4888" s="448"/>
    </row>
    <row r="4889" spans="1:1" s="449" customFormat="1" ht="12" hidden="1" customHeight="1">
      <c r="A4889" s="448"/>
    </row>
    <row r="4890" spans="1:1" s="449" customFormat="1" ht="12" hidden="1" customHeight="1">
      <c r="A4890" s="448"/>
    </row>
    <row r="4891" spans="1:1" s="449" customFormat="1" ht="12" hidden="1" customHeight="1">
      <c r="A4891" s="448"/>
    </row>
    <row r="4892" spans="1:1" s="449" customFormat="1" ht="12" hidden="1" customHeight="1">
      <c r="A4892" s="448"/>
    </row>
    <row r="4893" spans="1:1" s="449" customFormat="1" ht="12" hidden="1" customHeight="1">
      <c r="A4893" s="448"/>
    </row>
    <row r="4894" spans="1:1" s="449" customFormat="1" ht="12" hidden="1" customHeight="1">
      <c r="A4894" s="448"/>
    </row>
    <row r="4895" spans="1:1" s="449" customFormat="1" ht="12" hidden="1" customHeight="1">
      <c r="A4895" s="448"/>
    </row>
    <row r="4896" spans="1:1" s="449" customFormat="1" ht="12" hidden="1" customHeight="1">
      <c r="A4896" s="448"/>
    </row>
    <row r="4897" spans="1:1" s="449" customFormat="1" ht="12" hidden="1" customHeight="1">
      <c r="A4897" s="448"/>
    </row>
    <row r="4898" spans="1:1" s="449" customFormat="1" ht="12" hidden="1" customHeight="1">
      <c r="A4898" s="448"/>
    </row>
    <row r="4899" spans="1:1" s="449" customFormat="1" ht="12" hidden="1" customHeight="1">
      <c r="A4899" s="448"/>
    </row>
    <row r="4900" spans="1:1" s="449" customFormat="1" ht="12" hidden="1" customHeight="1">
      <c r="A4900" s="448"/>
    </row>
    <row r="4901" spans="1:1" s="449" customFormat="1" ht="12" hidden="1" customHeight="1">
      <c r="A4901" s="448"/>
    </row>
    <row r="4902" spans="1:1" s="449" customFormat="1" ht="12" hidden="1" customHeight="1">
      <c r="A4902" s="448"/>
    </row>
    <row r="4903" spans="1:1" s="449" customFormat="1" ht="12" hidden="1" customHeight="1">
      <c r="A4903" s="448"/>
    </row>
    <row r="4904" spans="1:1" s="449" customFormat="1" ht="12" hidden="1" customHeight="1">
      <c r="A4904" s="448"/>
    </row>
    <row r="4905" spans="1:1" s="449" customFormat="1" ht="12" hidden="1" customHeight="1">
      <c r="A4905" s="448"/>
    </row>
    <row r="4906" spans="1:1" s="449" customFormat="1" ht="12" hidden="1" customHeight="1">
      <c r="A4906" s="448"/>
    </row>
    <row r="4907" spans="1:1" s="449" customFormat="1" ht="12" hidden="1" customHeight="1">
      <c r="A4907" s="448"/>
    </row>
    <row r="4908" spans="1:1" s="449" customFormat="1" ht="12" hidden="1" customHeight="1">
      <c r="A4908" s="448"/>
    </row>
    <row r="4909" spans="1:1" s="449" customFormat="1" ht="12" hidden="1" customHeight="1">
      <c r="A4909" s="448"/>
    </row>
    <row r="4910" spans="1:1" s="449" customFormat="1" ht="12" hidden="1" customHeight="1">
      <c r="A4910" s="448"/>
    </row>
    <row r="4911" spans="1:1" s="449" customFormat="1" ht="12" hidden="1" customHeight="1">
      <c r="A4911" s="448"/>
    </row>
    <row r="4912" spans="1:1" s="449" customFormat="1" ht="12" hidden="1" customHeight="1">
      <c r="A4912" s="448"/>
    </row>
    <row r="4913" spans="1:1" s="449" customFormat="1" ht="12" hidden="1" customHeight="1">
      <c r="A4913" s="448"/>
    </row>
    <row r="4914" spans="1:1" s="449" customFormat="1" ht="12" hidden="1" customHeight="1">
      <c r="A4914" s="448"/>
    </row>
    <row r="4915" spans="1:1" s="449" customFormat="1" ht="12" hidden="1" customHeight="1">
      <c r="A4915" s="448"/>
    </row>
    <row r="4916" spans="1:1" s="449" customFormat="1" ht="12" hidden="1" customHeight="1">
      <c r="A4916" s="448"/>
    </row>
    <row r="4917" spans="1:1" s="449" customFormat="1" ht="12" hidden="1" customHeight="1">
      <c r="A4917" s="448"/>
    </row>
    <row r="4918" spans="1:1" s="449" customFormat="1" ht="12" hidden="1" customHeight="1">
      <c r="A4918" s="448"/>
    </row>
    <row r="4919" spans="1:1" s="449" customFormat="1" ht="12" hidden="1" customHeight="1">
      <c r="A4919" s="448"/>
    </row>
    <row r="4920" spans="1:1" s="449" customFormat="1" ht="12" hidden="1" customHeight="1">
      <c r="A4920" s="448"/>
    </row>
    <row r="4921" spans="1:1" s="449" customFormat="1" ht="12" hidden="1" customHeight="1">
      <c r="A4921" s="448"/>
    </row>
    <row r="4922" spans="1:1" s="449" customFormat="1" ht="12" hidden="1" customHeight="1">
      <c r="A4922" s="448"/>
    </row>
    <row r="4923" spans="1:1" s="449" customFormat="1" ht="12" hidden="1" customHeight="1">
      <c r="A4923" s="448"/>
    </row>
    <row r="4924" spans="1:1" s="449" customFormat="1" ht="12" hidden="1" customHeight="1">
      <c r="A4924" s="448"/>
    </row>
    <row r="4925" spans="1:1" s="449" customFormat="1" ht="12" hidden="1" customHeight="1">
      <c r="A4925" s="448"/>
    </row>
    <row r="4926" spans="1:1" s="449" customFormat="1" ht="12" hidden="1" customHeight="1">
      <c r="A4926" s="448"/>
    </row>
    <row r="4927" spans="1:1" s="449" customFormat="1" ht="12" hidden="1" customHeight="1">
      <c r="A4927" s="448"/>
    </row>
    <row r="4928" spans="1:1" s="449" customFormat="1" ht="12" hidden="1" customHeight="1">
      <c r="A4928" s="448"/>
    </row>
    <row r="4929" spans="1:1" s="449" customFormat="1" ht="12" hidden="1" customHeight="1">
      <c r="A4929" s="448"/>
    </row>
    <row r="4930" spans="1:1" s="449" customFormat="1" ht="12" hidden="1" customHeight="1">
      <c r="A4930" s="448"/>
    </row>
    <row r="4931" spans="1:1" s="449" customFormat="1" ht="12" hidden="1" customHeight="1">
      <c r="A4931" s="448"/>
    </row>
    <row r="4932" spans="1:1" s="449" customFormat="1" ht="12" hidden="1" customHeight="1">
      <c r="A4932" s="448"/>
    </row>
    <row r="4933" spans="1:1" s="449" customFormat="1" ht="12" hidden="1" customHeight="1">
      <c r="A4933" s="448"/>
    </row>
    <row r="4934" spans="1:1" s="449" customFormat="1" ht="12" hidden="1" customHeight="1">
      <c r="A4934" s="448"/>
    </row>
    <row r="4935" spans="1:1" s="449" customFormat="1" ht="12" hidden="1" customHeight="1">
      <c r="A4935" s="448"/>
    </row>
    <row r="4936" spans="1:1" s="449" customFormat="1" ht="12" hidden="1" customHeight="1">
      <c r="A4936" s="448"/>
    </row>
    <row r="4937" spans="1:1" s="449" customFormat="1" ht="12" hidden="1" customHeight="1">
      <c r="A4937" s="448"/>
    </row>
    <row r="4938" spans="1:1" s="449" customFormat="1" ht="12" hidden="1" customHeight="1">
      <c r="A4938" s="448"/>
    </row>
    <row r="4939" spans="1:1" s="449" customFormat="1" ht="12" hidden="1" customHeight="1">
      <c r="A4939" s="448"/>
    </row>
    <row r="4940" spans="1:1" s="449" customFormat="1" ht="12" hidden="1" customHeight="1">
      <c r="A4940" s="448"/>
    </row>
    <row r="4941" spans="1:1" s="449" customFormat="1" ht="12" hidden="1" customHeight="1">
      <c r="A4941" s="448"/>
    </row>
    <row r="4942" spans="1:1" s="449" customFormat="1" ht="12" hidden="1" customHeight="1">
      <c r="A4942" s="448"/>
    </row>
    <row r="4943" spans="1:1" s="449" customFormat="1" ht="12" hidden="1" customHeight="1">
      <c r="A4943" s="448"/>
    </row>
    <row r="4944" spans="1:1" s="449" customFormat="1" ht="12" hidden="1" customHeight="1">
      <c r="A4944" s="448"/>
    </row>
    <row r="4945" spans="1:1" s="449" customFormat="1" ht="12" hidden="1" customHeight="1">
      <c r="A4945" s="448"/>
    </row>
    <row r="4946" spans="1:1" s="449" customFormat="1" ht="12" hidden="1" customHeight="1">
      <c r="A4946" s="448"/>
    </row>
    <row r="4947" spans="1:1" s="449" customFormat="1" ht="12" hidden="1" customHeight="1">
      <c r="A4947" s="448"/>
    </row>
    <row r="4948" spans="1:1" s="449" customFormat="1" ht="12" hidden="1" customHeight="1">
      <c r="A4948" s="448"/>
    </row>
    <row r="4949" spans="1:1" s="449" customFormat="1" ht="12" hidden="1" customHeight="1">
      <c r="A4949" s="448"/>
    </row>
    <row r="4950" spans="1:1" s="449" customFormat="1" ht="12" hidden="1" customHeight="1">
      <c r="A4950" s="448"/>
    </row>
    <row r="4951" spans="1:1" s="449" customFormat="1" ht="12" hidden="1" customHeight="1">
      <c r="A4951" s="448"/>
    </row>
    <row r="4952" spans="1:1" s="449" customFormat="1" ht="12" hidden="1" customHeight="1">
      <c r="A4952" s="448"/>
    </row>
    <row r="4953" spans="1:1" s="449" customFormat="1" ht="12" hidden="1" customHeight="1">
      <c r="A4953" s="448"/>
    </row>
    <row r="4954" spans="1:1" s="449" customFormat="1" ht="12" hidden="1" customHeight="1">
      <c r="A4954" s="448"/>
    </row>
    <row r="4955" spans="1:1" s="449" customFormat="1" ht="12" hidden="1" customHeight="1">
      <c r="A4955" s="448"/>
    </row>
    <row r="4956" spans="1:1" s="449" customFormat="1" ht="12" hidden="1" customHeight="1">
      <c r="A4956" s="448"/>
    </row>
    <row r="4957" spans="1:1" s="449" customFormat="1" ht="12" hidden="1" customHeight="1">
      <c r="A4957" s="448"/>
    </row>
    <row r="4958" spans="1:1" s="449" customFormat="1" ht="12" hidden="1" customHeight="1">
      <c r="A4958" s="448"/>
    </row>
    <row r="4959" spans="1:1" s="449" customFormat="1" ht="12" hidden="1" customHeight="1">
      <c r="A4959" s="448"/>
    </row>
    <row r="4960" spans="1:1" s="449" customFormat="1" ht="12" hidden="1" customHeight="1">
      <c r="A4960" s="448"/>
    </row>
    <row r="4961" spans="1:1" s="449" customFormat="1" ht="12" hidden="1" customHeight="1">
      <c r="A4961" s="448"/>
    </row>
    <row r="4962" spans="1:1" s="449" customFormat="1" ht="12" hidden="1" customHeight="1">
      <c r="A4962" s="448"/>
    </row>
    <row r="4963" spans="1:1" s="449" customFormat="1" ht="12" hidden="1" customHeight="1">
      <c r="A4963" s="448"/>
    </row>
    <row r="4964" spans="1:1" s="449" customFormat="1" ht="12" hidden="1" customHeight="1">
      <c r="A4964" s="448"/>
    </row>
    <row r="4965" spans="1:1" s="449" customFormat="1" ht="12" hidden="1" customHeight="1">
      <c r="A4965" s="448"/>
    </row>
    <row r="4966" spans="1:1" s="449" customFormat="1" ht="12" hidden="1" customHeight="1">
      <c r="A4966" s="448"/>
    </row>
    <row r="4967" spans="1:1" s="449" customFormat="1" ht="12" hidden="1" customHeight="1">
      <c r="A4967" s="448"/>
    </row>
    <row r="4968" spans="1:1" s="449" customFormat="1" ht="12" hidden="1" customHeight="1">
      <c r="A4968" s="448"/>
    </row>
    <row r="4969" spans="1:1" s="449" customFormat="1" ht="12" hidden="1" customHeight="1">
      <c r="A4969" s="448"/>
    </row>
    <row r="4970" spans="1:1" s="449" customFormat="1" ht="12" hidden="1" customHeight="1">
      <c r="A4970" s="448"/>
    </row>
    <row r="4971" spans="1:1" s="449" customFormat="1" ht="12" hidden="1" customHeight="1">
      <c r="A4971" s="448"/>
    </row>
    <row r="4972" spans="1:1" s="449" customFormat="1" ht="12" hidden="1" customHeight="1">
      <c r="A4972" s="448"/>
    </row>
    <row r="4973" spans="1:1" s="449" customFormat="1" ht="12" hidden="1" customHeight="1">
      <c r="A4973" s="448"/>
    </row>
    <row r="4974" spans="1:1" s="449" customFormat="1" ht="12" hidden="1" customHeight="1">
      <c r="A4974" s="448"/>
    </row>
    <row r="4975" spans="1:1" s="449" customFormat="1" ht="12" hidden="1" customHeight="1">
      <c r="A4975" s="448"/>
    </row>
    <row r="4976" spans="1:1" s="449" customFormat="1" ht="12" hidden="1" customHeight="1">
      <c r="A4976" s="448"/>
    </row>
    <row r="4977" spans="1:1" s="449" customFormat="1" ht="12" hidden="1" customHeight="1">
      <c r="A4977" s="448"/>
    </row>
    <row r="4978" spans="1:1" s="449" customFormat="1" ht="12" hidden="1" customHeight="1">
      <c r="A4978" s="448"/>
    </row>
    <row r="4979" spans="1:1" s="449" customFormat="1" ht="12" hidden="1" customHeight="1">
      <c r="A4979" s="448"/>
    </row>
    <row r="4980" spans="1:1" s="449" customFormat="1" ht="12" hidden="1" customHeight="1">
      <c r="A4980" s="448"/>
    </row>
    <row r="4981" spans="1:1" s="449" customFormat="1" ht="12" hidden="1" customHeight="1">
      <c r="A4981" s="448"/>
    </row>
    <row r="4982" spans="1:1" s="449" customFormat="1" ht="12" hidden="1" customHeight="1">
      <c r="A4982" s="448"/>
    </row>
    <row r="4983" spans="1:1" s="449" customFormat="1" ht="12" hidden="1" customHeight="1">
      <c r="A4983" s="448"/>
    </row>
    <row r="4984" spans="1:1" s="449" customFormat="1" ht="12" hidden="1" customHeight="1">
      <c r="A4984" s="448"/>
    </row>
    <row r="4985" spans="1:1" s="449" customFormat="1" ht="12" hidden="1" customHeight="1">
      <c r="A4985" s="448"/>
    </row>
    <row r="4986" spans="1:1" s="449" customFormat="1" ht="12" hidden="1" customHeight="1">
      <c r="A4986" s="448"/>
    </row>
    <row r="4987" spans="1:1" s="449" customFormat="1" ht="12" hidden="1" customHeight="1">
      <c r="A4987" s="448"/>
    </row>
    <row r="4988" spans="1:1" s="449" customFormat="1" ht="12" hidden="1" customHeight="1">
      <c r="A4988" s="448"/>
    </row>
    <row r="4989" spans="1:1" s="449" customFormat="1" ht="12" hidden="1" customHeight="1">
      <c r="A4989" s="448"/>
    </row>
    <row r="4990" spans="1:1" s="449" customFormat="1" ht="12" hidden="1" customHeight="1">
      <c r="A4990" s="448"/>
    </row>
    <row r="4991" spans="1:1" s="449" customFormat="1" ht="12" hidden="1" customHeight="1">
      <c r="A4991" s="448"/>
    </row>
    <row r="4992" spans="1:1" s="449" customFormat="1" ht="12" hidden="1" customHeight="1">
      <c r="A4992" s="448"/>
    </row>
    <row r="4993" spans="1:1" s="449" customFormat="1" ht="12" hidden="1" customHeight="1">
      <c r="A4993" s="448"/>
    </row>
    <row r="4994" spans="1:1" s="449" customFormat="1" ht="12" hidden="1" customHeight="1">
      <c r="A4994" s="448"/>
    </row>
    <row r="4995" spans="1:1" s="449" customFormat="1" ht="12" hidden="1" customHeight="1">
      <c r="A4995" s="448"/>
    </row>
    <row r="4996" spans="1:1" s="449" customFormat="1" ht="12" hidden="1" customHeight="1">
      <c r="A4996" s="448"/>
    </row>
    <row r="4997" spans="1:1" s="449" customFormat="1" ht="12" hidden="1" customHeight="1">
      <c r="A4997" s="448"/>
    </row>
    <row r="4998" spans="1:1" s="449" customFormat="1" ht="12" hidden="1" customHeight="1">
      <c r="A4998" s="448"/>
    </row>
    <row r="4999" spans="1:1" s="449" customFormat="1" ht="12" hidden="1" customHeight="1">
      <c r="A4999" s="448"/>
    </row>
    <row r="5000" spans="1:1" s="449" customFormat="1" ht="12" hidden="1" customHeight="1">
      <c r="A5000" s="448"/>
    </row>
    <row r="5001" spans="1:1" s="449" customFormat="1" ht="12" hidden="1" customHeight="1">
      <c r="A5001" s="448"/>
    </row>
    <row r="5002" spans="1:1" s="449" customFormat="1" ht="12" hidden="1" customHeight="1">
      <c r="A5002" s="448"/>
    </row>
    <row r="5003" spans="1:1" s="449" customFormat="1" ht="12" hidden="1" customHeight="1">
      <c r="A5003" s="448"/>
    </row>
    <row r="5004" spans="1:1" s="449" customFormat="1" ht="12" hidden="1" customHeight="1">
      <c r="A5004" s="448"/>
    </row>
    <row r="5005" spans="1:1" s="449" customFormat="1" ht="12" hidden="1" customHeight="1">
      <c r="A5005" s="448"/>
    </row>
    <row r="5006" spans="1:1" s="449" customFormat="1" ht="12" hidden="1" customHeight="1">
      <c r="A5006" s="448"/>
    </row>
    <row r="5007" spans="1:1" s="449" customFormat="1" ht="12" hidden="1" customHeight="1">
      <c r="A5007" s="448"/>
    </row>
    <row r="5008" spans="1:1" s="449" customFormat="1" ht="12" hidden="1" customHeight="1">
      <c r="A5008" s="448"/>
    </row>
    <row r="5009" spans="1:1" s="449" customFormat="1" ht="12" hidden="1" customHeight="1">
      <c r="A5009" s="448"/>
    </row>
    <row r="5010" spans="1:1" s="449" customFormat="1" ht="12" hidden="1" customHeight="1">
      <c r="A5010" s="448"/>
    </row>
    <row r="5011" spans="1:1" s="449" customFormat="1" ht="12" hidden="1" customHeight="1">
      <c r="A5011" s="448"/>
    </row>
    <row r="5012" spans="1:1" s="449" customFormat="1" ht="12" hidden="1" customHeight="1">
      <c r="A5012" s="448"/>
    </row>
    <row r="5013" spans="1:1" s="449" customFormat="1" ht="12" hidden="1" customHeight="1">
      <c r="A5013" s="448"/>
    </row>
    <row r="5014" spans="1:1" s="449" customFormat="1" ht="12" hidden="1" customHeight="1">
      <c r="A5014" s="448"/>
    </row>
    <row r="5015" spans="1:1" s="449" customFormat="1" ht="12" hidden="1" customHeight="1">
      <c r="A5015" s="448"/>
    </row>
    <row r="5016" spans="1:1" s="449" customFormat="1" ht="12" hidden="1" customHeight="1">
      <c r="A5016" s="448"/>
    </row>
    <row r="5017" spans="1:1" s="449" customFormat="1" ht="12" hidden="1" customHeight="1">
      <c r="A5017" s="448"/>
    </row>
    <row r="5018" spans="1:1" s="449" customFormat="1" ht="12" hidden="1" customHeight="1">
      <c r="A5018" s="448"/>
    </row>
    <row r="5019" spans="1:1" s="449" customFormat="1" ht="12" hidden="1" customHeight="1">
      <c r="A5019" s="448"/>
    </row>
    <row r="5020" spans="1:1" s="449" customFormat="1" ht="12" hidden="1" customHeight="1">
      <c r="A5020" s="448"/>
    </row>
    <row r="5021" spans="1:1" s="449" customFormat="1" ht="12" hidden="1" customHeight="1">
      <c r="A5021" s="448"/>
    </row>
    <row r="5022" spans="1:1" s="449" customFormat="1" ht="12" hidden="1" customHeight="1">
      <c r="A5022" s="448"/>
    </row>
    <row r="5023" spans="1:1" s="449" customFormat="1" ht="12" hidden="1" customHeight="1">
      <c r="A5023" s="448"/>
    </row>
    <row r="5024" spans="1:1" s="449" customFormat="1" ht="12" hidden="1" customHeight="1">
      <c r="A5024" s="448"/>
    </row>
    <row r="5025" spans="1:1" s="449" customFormat="1" ht="12" hidden="1" customHeight="1">
      <c r="A5025" s="448"/>
    </row>
    <row r="5026" spans="1:1" s="449" customFormat="1" ht="12" hidden="1" customHeight="1">
      <c r="A5026" s="448"/>
    </row>
    <row r="5027" spans="1:1" s="449" customFormat="1" ht="12" hidden="1" customHeight="1">
      <c r="A5027" s="448"/>
    </row>
    <row r="5028" spans="1:1" s="449" customFormat="1" ht="12" hidden="1" customHeight="1">
      <c r="A5028" s="448"/>
    </row>
    <row r="5029" spans="1:1" s="449" customFormat="1" ht="12" hidden="1" customHeight="1">
      <c r="A5029" s="448"/>
    </row>
    <row r="5030" spans="1:1" s="449" customFormat="1" ht="12" hidden="1" customHeight="1">
      <c r="A5030" s="448"/>
    </row>
    <row r="5031" spans="1:1" s="449" customFormat="1" ht="12" hidden="1" customHeight="1">
      <c r="A5031" s="448"/>
    </row>
    <row r="5032" spans="1:1" s="449" customFormat="1" ht="12" hidden="1" customHeight="1">
      <c r="A5032" s="448"/>
    </row>
    <row r="5033" spans="1:1" s="449" customFormat="1" ht="12" hidden="1" customHeight="1">
      <c r="A5033" s="448"/>
    </row>
    <row r="5034" spans="1:1" s="449" customFormat="1" ht="12" hidden="1" customHeight="1">
      <c r="A5034" s="448"/>
    </row>
    <row r="5035" spans="1:1" s="449" customFormat="1" ht="12" hidden="1" customHeight="1">
      <c r="A5035" s="448"/>
    </row>
    <row r="5036" spans="1:1" s="449" customFormat="1" ht="12" hidden="1" customHeight="1">
      <c r="A5036" s="448"/>
    </row>
    <row r="5037" spans="1:1" s="449" customFormat="1" ht="12" hidden="1" customHeight="1">
      <c r="A5037" s="448"/>
    </row>
    <row r="5038" spans="1:1" s="449" customFormat="1" ht="12" hidden="1" customHeight="1">
      <c r="A5038" s="448"/>
    </row>
    <row r="5039" spans="1:1" s="449" customFormat="1" ht="12" hidden="1" customHeight="1">
      <c r="A5039" s="448"/>
    </row>
    <row r="5040" spans="1:1" s="449" customFormat="1" ht="12" hidden="1" customHeight="1">
      <c r="A5040" s="448"/>
    </row>
    <row r="5041" spans="1:1" s="449" customFormat="1" ht="12" hidden="1" customHeight="1">
      <c r="A5041" s="448"/>
    </row>
    <row r="5042" spans="1:1" s="449" customFormat="1" ht="12" hidden="1" customHeight="1">
      <c r="A5042" s="448"/>
    </row>
    <row r="5043" spans="1:1" s="449" customFormat="1" ht="12" hidden="1" customHeight="1">
      <c r="A5043" s="448"/>
    </row>
    <row r="5044" spans="1:1" s="449" customFormat="1" ht="12" hidden="1" customHeight="1">
      <c r="A5044" s="448"/>
    </row>
    <row r="5045" spans="1:1" s="449" customFormat="1" ht="12" hidden="1" customHeight="1">
      <c r="A5045" s="448"/>
    </row>
    <row r="5046" spans="1:1" s="449" customFormat="1" ht="12" hidden="1" customHeight="1">
      <c r="A5046" s="448"/>
    </row>
    <row r="5047" spans="1:1" s="449" customFormat="1" ht="12" hidden="1" customHeight="1">
      <c r="A5047" s="448"/>
    </row>
    <row r="5048" spans="1:1" s="449" customFormat="1" ht="12" hidden="1" customHeight="1">
      <c r="A5048" s="448"/>
    </row>
    <row r="5049" spans="1:1" s="449" customFormat="1" ht="12" hidden="1" customHeight="1">
      <c r="A5049" s="448"/>
    </row>
    <row r="5050" spans="1:1" s="449" customFormat="1" ht="12" hidden="1" customHeight="1">
      <c r="A5050" s="448"/>
    </row>
    <row r="5051" spans="1:1" s="449" customFormat="1" ht="12" hidden="1" customHeight="1">
      <c r="A5051" s="448"/>
    </row>
    <row r="5052" spans="1:1" s="449" customFormat="1" ht="12" hidden="1" customHeight="1">
      <c r="A5052" s="448"/>
    </row>
    <row r="5053" spans="1:1" s="449" customFormat="1" ht="12" hidden="1" customHeight="1">
      <c r="A5053" s="448"/>
    </row>
    <row r="5054" spans="1:1" s="449" customFormat="1" ht="12" hidden="1" customHeight="1">
      <c r="A5054" s="448"/>
    </row>
    <row r="5055" spans="1:1" s="449" customFormat="1" ht="12" hidden="1" customHeight="1">
      <c r="A5055" s="448"/>
    </row>
    <row r="5056" spans="1:1" s="449" customFormat="1" ht="12" hidden="1" customHeight="1">
      <c r="A5056" s="448"/>
    </row>
    <row r="5057" spans="1:1" s="449" customFormat="1" ht="12" hidden="1" customHeight="1">
      <c r="A5057" s="448"/>
    </row>
    <row r="5058" spans="1:1" s="449" customFormat="1" ht="12" hidden="1" customHeight="1">
      <c r="A5058" s="448"/>
    </row>
    <row r="5059" spans="1:1" s="449" customFormat="1" ht="12" hidden="1" customHeight="1">
      <c r="A5059" s="448"/>
    </row>
    <row r="5060" spans="1:1" s="449" customFormat="1" ht="12" hidden="1" customHeight="1">
      <c r="A5060" s="448"/>
    </row>
    <row r="5061" spans="1:1" s="449" customFormat="1" ht="12" hidden="1" customHeight="1">
      <c r="A5061" s="448"/>
    </row>
    <row r="5062" spans="1:1" s="449" customFormat="1" ht="12" hidden="1" customHeight="1">
      <c r="A5062" s="448"/>
    </row>
    <row r="5063" spans="1:1" s="449" customFormat="1" ht="12" hidden="1" customHeight="1">
      <c r="A5063" s="448"/>
    </row>
    <row r="5064" spans="1:1" s="449" customFormat="1" ht="12" hidden="1" customHeight="1">
      <c r="A5064" s="448"/>
    </row>
    <row r="5065" spans="1:1" s="449" customFormat="1" ht="12" hidden="1" customHeight="1">
      <c r="A5065" s="448"/>
    </row>
    <row r="5066" spans="1:1" s="449" customFormat="1" ht="12" hidden="1" customHeight="1">
      <c r="A5066" s="448"/>
    </row>
    <row r="5067" spans="1:1" s="449" customFormat="1" ht="12" hidden="1" customHeight="1">
      <c r="A5067" s="448"/>
    </row>
    <row r="5068" spans="1:1" s="449" customFormat="1" ht="12" hidden="1" customHeight="1">
      <c r="A5068" s="448"/>
    </row>
    <row r="5069" spans="1:1" s="449" customFormat="1" ht="12" hidden="1" customHeight="1">
      <c r="A5069" s="448"/>
    </row>
    <row r="5070" spans="1:1" s="449" customFormat="1" ht="12" hidden="1" customHeight="1">
      <c r="A5070" s="448"/>
    </row>
    <row r="5071" spans="1:1" s="449" customFormat="1" ht="12" hidden="1" customHeight="1">
      <c r="A5071" s="448"/>
    </row>
    <row r="5072" spans="1:1" s="449" customFormat="1" ht="12" hidden="1" customHeight="1">
      <c r="A5072" s="448"/>
    </row>
    <row r="5073" spans="1:1" s="449" customFormat="1" ht="12" hidden="1" customHeight="1">
      <c r="A5073" s="448"/>
    </row>
    <row r="5074" spans="1:1" s="449" customFormat="1" ht="12" hidden="1" customHeight="1">
      <c r="A5074" s="448"/>
    </row>
    <row r="5075" spans="1:1" s="449" customFormat="1" ht="12" hidden="1" customHeight="1">
      <c r="A5075" s="448"/>
    </row>
    <row r="5076" spans="1:1" s="449" customFormat="1" ht="12" hidden="1" customHeight="1">
      <c r="A5076" s="448"/>
    </row>
    <row r="5077" spans="1:1" s="449" customFormat="1" ht="12" hidden="1" customHeight="1">
      <c r="A5077" s="448"/>
    </row>
    <row r="5078" spans="1:1" s="449" customFormat="1" ht="12" hidden="1" customHeight="1">
      <c r="A5078" s="448"/>
    </row>
    <row r="5079" spans="1:1" s="449" customFormat="1" ht="12" hidden="1" customHeight="1">
      <c r="A5079" s="448"/>
    </row>
    <row r="5080" spans="1:1" s="449" customFormat="1" ht="12" hidden="1" customHeight="1">
      <c r="A5080" s="448"/>
    </row>
    <row r="5081" spans="1:1" s="449" customFormat="1" ht="12" hidden="1" customHeight="1">
      <c r="A5081" s="448"/>
    </row>
    <row r="5082" spans="1:1" s="449" customFormat="1" ht="12" hidden="1" customHeight="1">
      <c r="A5082" s="448"/>
    </row>
    <row r="5083" spans="1:1" s="449" customFormat="1" ht="12" hidden="1" customHeight="1">
      <c r="A5083" s="448"/>
    </row>
    <row r="5084" spans="1:1" s="449" customFormat="1" ht="12" hidden="1" customHeight="1">
      <c r="A5084" s="448"/>
    </row>
    <row r="5085" spans="1:1" s="449" customFormat="1" ht="12" hidden="1" customHeight="1">
      <c r="A5085" s="448"/>
    </row>
    <row r="5086" spans="1:1" s="449" customFormat="1" ht="12" hidden="1" customHeight="1">
      <c r="A5086" s="448"/>
    </row>
    <row r="5087" spans="1:1" s="449" customFormat="1" ht="12" hidden="1" customHeight="1">
      <c r="A5087" s="448"/>
    </row>
    <row r="5088" spans="1:1" s="449" customFormat="1" ht="12" hidden="1" customHeight="1">
      <c r="A5088" s="448"/>
    </row>
    <row r="5089" spans="1:1" s="449" customFormat="1" ht="12" hidden="1" customHeight="1">
      <c r="A5089" s="448"/>
    </row>
    <row r="5090" spans="1:1" s="449" customFormat="1" ht="12" hidden="1" customHeight="1">
      <c r="A5090" s="448"/>
    </row>
    <row r="5091" spans="1:1" s="449" customFormat="1" ht="12" hidden="1" customHeight="1">
      <c r="A5091" s="448"/>
    </row>
    <row r="5092" spans="1:1" s="449" customFormat="1" ht="12" hidden="1" customHeight="1">
      <c r="A5092" s="448"/>
    </row>
    <row r="5093" spans="1:1" s="449" customFormat="1" ht="12" hidden="1" customHeight="1">
      <c r="A5093" s="448"/>
    </row>
    <row r="5094" spans="1:1" s="449" customFormat="1" ht="12" hidden="1" customHeight="1">
      <c r="A5094" s="448"/>
    </row>
    <row r="5095" spans="1:1" s="449" customFormat="1" ht="12" hidden="1" customHeight="1">
      <c r="A5095" s="448"/>
    </row>
    <row r="5096" spans="1:1" s="449" customFormat="1" ht="12" hidden="1" customHeight="1">
      <c r="A5096" s="448"/>
    </row>
    <row r="5097" spans="1:1" s="449" customFormat="1" ht="12" hidden="1" customHeight="1">
      <c r="A5097" s="448"/>
    </row>
    <row r="5098" spans="1:1" s="449" customFormat="1" ht="12" hidden="1" customHeight="1">
      <c r="A5098" s="448"/>
    </row>
    <row r="5099" spans="1:1" s="449" customFormat="1" ht="12" hidden="1" customHeight="1">
      <c r="A5099" s="448"/>
    </row>
    <row r="5100" spans="1:1" s="449" customFormat="1" ht="12" hidden="1" customHeight="1">
      <c r="A5100" s="448"/>
    </row>
    <row r="5101" spans="1:1" s="449" customFormat="1" ht="12" hidden="1" customHeight="1">
      <c r="A5101" s="448"/>
    </row>
    <row r="5102" spans="1:1" s="449" customFormat="1" ht="12" hidden="1" customHeight="1">
      <c r="A5102" s="448"/>
    </row>
    <row r="5103" spans="1:1" s="449" customFormat="1" ht="12" hidden="1" customHeight="1">
      <c r="A5103" s="448"/>
    </row>
    <row r="5104" spans="1:1" s="449" customFormat="1" ht="12" hidden="1" customHeight="1">
      <c r="A5104" s="448"/>
    </row>
    <row r="5105" spans="1:1" s="449" customFormat="1" ht="12" hidden="1" customHeight="1">
      <c r="A5105" s="448"/>
    </row>
    <row r="5106" spans="1:1" s="449" customFormat="1" ht="12" hidden="1" customHeight="1">
      <c r="A5106" s="448"/>
    </row>
    <row r="5107" spans="1:1" s="449" customFormat="1" ht="12" hidden="1" customHeight="1">
      <c r="A5107" s="448"/>
    </row>
    <row r="5108" spans="1:1" s="449" customFormat="1" ht="12" hidden="1" customHeight="1">
      <c r="A5108" s="448"/>
    </row>
    <row r="5109" spans="1:1" s="449" customFormat="1" ht="12" hidden="1" customHeight="1">
      <c r="A5109" s="448"/>
    </row>
    <row r="5110" spans="1:1" s="449" customFormat="1" ht="12" hidden="1" customHeight="1">
      <c r="A5110" s="448"/>
    </row>
    <row r="5111" spans="1:1" s="449" customFormat="1" ht="12" hidden="1" customHeight="1">
      <c r="A5111" s="448"/>
    </row>
    <row r="5112" spans="1:1" s="449" customFormat="1" ht="12" hidden="1" customHeight="1">
      <c r="A5112" s="448"/>
    </row>
    <row r="5113" spans="1:1" s="449" customFormat="1" ht="12" hidden="1" customHeight="1">
      <c r="A5113" s="448"/>
    </row>
    <row r="5114" spans="1:1" s="449" customFormat="1" ht="12" hidden="1" customHeight="1">
      <c r="A5114" s="448"/>
    </row>
    <row r="5115" spans="1:1" s="449" customFormat="1" ht="12" hidden="1" customHeight="1">
      <c r="A5115" s="448"/>
    </row>
    <row r="5116" spans="1:1" s="449" customFormat="1" ht="12" hidden="1" customHeight="1">
      <c r="A5116" s="448"/>
    </row>
    <row r="5117" spans="1:1" s="449" customFormat="1" ht="12" hidden="1" customHeight="1">
      <c r="A5117" s="448"/>
    </row>
    <row r="5118" spans="1:1" s="449" customFormat="1" ht="12" hidden="1" customHeight="1">
      <c r="A5118" s="448"/>
    </row>
    <row r="5119" spans="1:1" s="449" customFormat="1" ht="12" hidden="1" customHeight="1">
      <c r="A5119" s="448"/>
    </row>
    <row r="5120" spans="1:1" s="449" customFormat="1" ht="12" hidden="1" customHeight="1">
      <c r="A5120" s="448"/>
    </row>
    <row r="5121" spans="1:1" s="449" customFormat="1" ht="12" hidden="1" customHeight="1">
      <c r="A5121" s="448"/>
    </row>
    <row r="5122" spans="1:1" s="449" customFormat="1" ht="12" hidden="1" customHeight="1">
      <c r="A5122" s="448"/>
    </row>
    <row r="5123" spans="1:1" s="449" customFormat="1" ht="12" hidden="1" customHeight="1">
      <c r="A5123" s="448"/>
    </row>
    <row r="5124" spans="1:1" s="449" customFormat="1" ht="12" hidden="1" customHeight="1">
      <c r="A5124" s="448"/>
    </row>
    <row r="5125" spans="1:1" s="449" customFormat="1" ht="12" hidden="1" customHeight="1">
      <c r="A5125" s="448"/>
    </row>
    <row r="5126" spans="1:1" s="449" customFormat="1" ht="12" hidden="1" customHeight="1">
      <c r="A5126" s="448"/>
    </row>
    <row r="5127" spans="1:1" s="449" customFormat="1" ht="12" hidden="1" customHeight="1">
      <c r="A5127" s="448"/>
    </row>
    <row r="5128" spans="1:1" s="449" customFormat="1" ht="12" hidden="1" customHeight="1">
      <c r="A5128" s="448"/>
    </row>
    <row r="5129" spans="1:1" s="449" customFormat="1" ht="12" hidden="1" customHeight="1">
      <c r="A5129" s="448"/>
    </row>
    <row r="5130" spans="1:1" s="449" customFormat="1" ht="12" hidden="1" customHeight="1">
      <c r="A5130" s="448"/>
    </row>
    <row r="5131" spans="1:1" s="449" customFormat="1" ht="12" hidden="1" customHeight="1">
      <c r="A5131" s="448"/>
    </row>
    <row r="5132" spans="1:1" s="449" customFormat="1" ht="12" hidden="1" customHeight="1">
      <c r="A5132" s="448"/>
    </row>
    <row r="5133" spans="1:1" s="449" customFormat="1" ht="12" hidden="1" customHeight="1">
      <c r="A5133" s="448"/>
    </row>
    <row r="5134" spans="1:1" s="449" customFormat="1" ht="12" hidden="1" customHeight="1">
      <c r="A5134" s="448"/>
    </row>
    <row r="5135" spans="1:1" s="449" customFormat="1" ht="12" hidden="1" customHeight="1">
      <c r="A5135" s="448"/>
    </row>
    <row r="5136" spans="1:1" s="449" customFormat="1" ht="12" hidden="1" customHeight="1">
      <c r="A5136" s="448"/>
    </row>
    <row r="5137" spans="1:1" s="449" customFormat="1" ht="12" hidden="1" customHeight="1">
      <c r="A5137" s="448"/>
    </row>
    <row r="5138" spans="1:1" s="449" customFormat="1" ht="12" hidden="1" customHeight="1">
      <c r="A5138" s="448"/>
    </row>
    <row r="5139" spans="1:1" s="449" customFormat="1" ht="12" hidden="1" customHeight="1">
      <c r="A5139" s="448"/>
    </row>
    <row r="5140" spans="1:1" s="449" customFormat="1" ht="12" hidden="1" customHeight="1">
      <c r="A5140" s="448"/>
    </row>
    <row r="5141" spans="1:1" s="449" customFormat="1" ht="12" hidden="1" customHeight="1">
      <c r="A5141" s="448"/>
    </row>
    <row r="5142" spans="1:1" s="449" customFormat="1" ht="12" hidden="1" customHeight="1">
      <c r="A5142" s="448"/>
    </row>
    <row r="5143" spans="1:1" s="449" customFormat="1" ht="12" hidden="1" customHeight="1">
      <c r="A5143" s="448"/>
    </row>
    <row r="5144" spans="1:1" s="449" customFormat="1" ht="12" hidden="1" customHeight="1">
      <c r="A5144" s="448"/>
    </row>
    <row r="5145" spans="1:1" s="449" customFormat="1" ht="12" hidden="1" customHeight="1">
      <c r="A5145" s="448"/>
    </row>
    <row r="5146" spans="1:1" s="449" customFormat="1" ht="12" hidden="1" customHeight="1">
      <c r="A5146" s="448"/>
    </row>
    <row r="5147" spans="1:1" s="449" customFormat="1" ht="12" hidden="1" customHeight="1">
      <c r="A5147" s="448"/>
    </row>
    <row r="5148" spans="1:1" s="449" customFormat="1" ht="12" hidden="1" customHeight="1">
      <c r="A5148" s="448"/>
    </row>
    <row r="5149" spans="1:1" s="449" customFormat="1" ht="12" hidden="1" customHeight="1">
      <c r="A5149" s="448"/>
    </row>
    <row r="5150" spans="1:1" s="449" customFormat="1" ht="12" hidden="1" customHeight="1">
      <c r="A5150" s="448"/>
    </row>
    <row r="5151" spans="1:1" s="449" customFormat="1" ht="12" hidden="1" customHeight="1">
      <c r="A5151" s="448"/>
    </row>
    <row r="5152" spans="1:1" s="449" customFormat="1" ht="12" hidden="1" customHeight="1">
      <c r="A5152" s="448"/>
    </row>
    <row r="5153" spans="1:1" s="449" customFormat="1" ht="12" hidden="1" customHeight="1">
      <c r="A5153" s="448"/>
    </row>
    <row r="5154" spans="1:1" s="449" customFormat="1" ht="12" hidden="1" customHeight="1">
      <c r="A5154" s="448"/>
    </row>
    <row r="5155" spans="1:1" s="449" customFormat="1" ht="12" hidden="1" customHeight="1">
      <c r="A5155" s="448"/>
    </row>
    <row r="5156" spans="1:1" s="449" customFormat="1" ht="12" hidden="1" customHeight="1">
      <c r="A5156" s="448"/>
    </row>
    <row r="5157" spans="1:1" s="449" customFormat="1" ht="12" hidden="1" customHeight="1">
      <c r="A5157" s="448"/>
    </row>
    <row r="5158" spans="1:1" s="449" customFormat="1" ht="12" hidden="1" customHeight="1">
      <c r="A5158" s="448"/>
    </row>
    <row r="5159" spans="1:1" s="449" customFormat="1" ht="12" hidden="1" customHeight="1">
      <c r="A5159" s="448"/>
    </row>
    <row r="5160" spans="1:1" s="449" customFormat="1" ht="12" hidden="1" customHeight="1">
      <c r="A5160" s="448"/>
    </row>
    <row r="5161" spans="1:1" s="449" customFormat="1" ht="12" hidden="1" customHeight="1">
      <c r="A5161" s="448"/>
    </row>
    <row r="5162" spans="1:1" s="449" customFormat="1" ht="12" hidden="1" customHeight="1">
      <c r="A5162" s="448"/>
    </row>
    <row r="5163" spans="1:1" s="449" customFormat="1" ht="12" hidden="1" customHeight="1">
      <c r="A5163" s="448"/>
    </row>
    <row r="5164" spans="1:1" s="449" customFormat="1" ht="12" hidden="1" customHeight="1">
      <c r="A5164" s="448"/>
    </row>
    <row r="5165" spans="1:1" s="449" customFormat="1" ht="12" hidden="1" customHeight="1">
      <c r="A5165" s="448"/>
    </row>
    <row r="5166" spans="1:1" s="449" customFormat="1" ht="12" hidden="1" customHeight="1">
      <c r="A5166" s="448"/>
    </row>
    <row r="5167" spans="1:1" s="449" customFormat="1" ht="12" hidden="1" customHeight="1">
      <c r="A5167" s="448"/>
    </row>
    <row r="5168" spans="1:1" s="449" customFormat="1" ht="12" hidden="1" customHeight="1">
      <c r="A5168" s="448"/>
    </row>
    <row r="5169" spans="1:1" s="449" customFormat="1" ht="12" hidden="1" customHeight="1">
      <c r="A5169" s="448"/>
    </row>
    <row r="5170" spans="1:1" s="449" customFormat="1" ht="12" hidden="1" customHeight="1">
      <c r="A5170" s="448"/>
    </row>
    <row r="5171" spans="1:1" s="449" customFormat="1" ht="12" hidden="1" customHeight="1">
      <c r="A5171" s="448"/>
    </row>
    <row r="5172" spans="1:1" s="449" customFormat="1" ht="12" hidden="1" customHeight="1">
      <c r="A5172" s="448"/>
    </row>
    <row r="5173" spans="1:1" s="449" customFormat="1" ht="12" hidden="1" customHeight="1">
      <c r="A5173" s="448"/>
    </row>
    <row r="5174" spans="1:1" s="449" customFormat="1" ht="12" hidden="1" customHeight="1">
      <c r="A5174" s="448"/>
    </row>
    <row r="5175" spans="1:1" s="449" customFormat="1" ht="12" hidden="1" customHeight="1">
      <c r="A5175" s="448"/>
    </row>
    <row r="5176" spans="1:1" s="449" customFormat="1" ht="12" hidden="1" customHeight="1">
      <c r="A5176" s="448"/>
    </row>
    <row r="5177" spans="1:1" s="449" customFormat="1" ht="12" hidden="1" customHeight="1">
      <c r="A5177" s="448"/>
    </row>
    <row r="5178" spans="1:1" s="449" customFormat="1" ht="12" hidden="1" customHeight="1">
      <c r="A5178" s="448"/>
    </row>
    <row r="5179" spans="1:1" s="449" customFormat="1" ht="12" hidden="1" customHeight="1">
      <c r="A5179" s="448"/>
    </row>
    <row r="5180" spans="1:1" s="449" customFormat="1" ht="12" hidden="1" customHeight="1">
      <c r="A5180" s="448"/>
    </row>
    <row r="5181" spans="1:1" s="449" customFormat="1" ht="12" hidden="1" customHeight="1">
      <c r="A5181" s="448"/>
    </row>
    <row r="5182" spans="1:1" s="449" customFormat="1" ht="12" hidden="1" customHeight="1">
      <c r="A5182" s="448"/>
    </row>
    <row r="5183" spans="1:1" s="449" customFormat="1" ht="12" hidden="1" customHeight="1">
      <c r="A5183" s="448"/>
    </row>
    <row r="5184" spans="1:1" s="449" customFormat="1" ht="12" hidden="1" customHeight="1">
      <c r="A5184" s="448"/>
    </row>
    <row r="5185" spans="1:1" s="449" customFormat="1" ht="12" hidden="1" customHeight="1">
      <c r="A5185" s="448"/>
    </row>
    <row r="5186" spans="1:1" s="449" customFormat="1" ht="12" hidden="1" customHeight="1">
      <c r="A5186" s="448"/>
    </row>
    <row r="5187" spans="1:1" s="449" customFormat="1" ht="12" hidden="1" customHeight="1">
      <c r="A5187" s="448"/>
    </row>
    <row r="5188" spans="1:1" s="449" customFormat="1" ht="12" hidden="1" customHeight="1">
      <c r="A5188" s="448"/>
    </row>
    <row r="5189" spans="1:1" s="449" customFormat="1" ht="12" hidden="1" customHeight="1">
      <c r="A5189" s="448"/>
    </row>
    <row r="5190" spans="1:1" s="449" customFormat="1" ht="12" hidden="1" customHeight="1">
      <c r="A5190" s="448"/>
    </row>
    <row r="5191" spans="1:1" s="449" customFormat="1" ht="12" hidden="1" customHeight="1">
      <c r="A5191" s="448"/>
    </row>
    <row r="5192" spans="1:1" s="449" customFormat="1" ht="12" hidden="1" customHeight="1">
      <c r="A5192" s="448"/>
    </row>
    <row r="5193" spans="1:1" s="449" customFormat="1" ht="12" hidden="1" customHeight="1">
      <c r="A5193" s="448"/>
    </row>
    <row r="5194" spans="1:1" s="449" customFormat="1" ht="12" hidden="1" customHeight="1">
      <c r="A5194" s="448"/>
    </row>
    <row r="5195" spans="1:1" s="449" customFormat="1" ht="12" hidden="1" customHeight="1">
      <c r="A5195" s="448"/>
    </row>
    <row r="5196" spans="1:1" s="449" customFormat="1" ht="12" hidden="1" customHeight="1">
      <c r="A5196" s="448"/>
    </row>
    <row r="5197" spans="1:1" s="449" customFormat="1" ht="12" hidden="1" customHeight="1">
      <c r="A5197" s="448"/>
    </row>
    <row r="5198" spans="1:1" s="449" customFormat="1" ht="12" hidden="1" customHeight="1">
      <c r="A5198" s="448"/>
    </row>
    <row r="5199" spans="1:1" s="449" customFormat="1" ht="12" hidden="1" customHeight="1">
      <c r="A5199" s="448"/>
    </row>
    <row r="5200" spans="1:1" s="449" customFormat="1" ht="12" hidden="1" customHeight="1">
      <c r="A5200" s="448"/>
    </row>
    <row r="5201" spans="1:1" s="449" customFormat="1" ht="12" hidden="1" customHeight="1">
      <c r="A5201" s="448"/>
    </row>
    <row r="5202" spans="1:1" s="449" customFormat="1" ht="12" hidden="1" customHeight="1">
      <c r="A5202" s="448"/>
    </row>
    <row r="5203" spans="1:1" s="449" customFormat="1" ht="12" hidden="1" customHeight="1">
      <c r="A5203" s="448"/>
    </row>
    <row r="5204" spans="1:1" s="449" customFormat="1" ht="12" hidden="1" customHeight="1">
      <c r="A5204" s="448"/>
    </row>
    <row r="5205" spans="1:1" s="449" customFormat="1" ht="12" hidden="1" customHeight="1">
      <c r="A5205" s="448"/>
    </row>
    <row r="5206" spans="1:1" s="449" customFormat="1" ht="12" hidden="1" customHeight="1">
      <c r="A5206" s="448"/>
    </row>
    <row r="5207" spans="1:1" s="449" customFormat="1" ht="12" hidden="1" customHeight="1">
      <c r="A5207" s="448"/>
    </row>
    <row r="5208" spans="1:1" s="449" customFormat="1" ht="12" hidden="1" customHeight="1">
      <c r="A5208" s="448"/>
    </row>
    <row r="5209" spans="1:1" s="449" customFormat="1" ht="12" hidden="1" customHeight="1">
      <c r="A5209" s="448"/>
    </row>
    <row r="5210" spans="1:1" s="449" customFormat="1" ht="12" hidden="1" customHeight="1">
      <c r="A5210" s="448"/>
    </row>
    <row r="5211" spans="1:1" s="449" customFormat="1" ht="12" hidden="1" customHeight="1">
      <c r="A5211" s="448"/>
    </row>
    <row r="5212" spans="1:1" s="449" customFormat="1" ht="12" hidden="1" customHeight="1">
      <c r="A5212" s="448"/>
    </row>
    <row r="5213" spans="1:1" s="449" customFormat="1" ht="12" hidden="1" customHeight="1">
      <c r="A5213" s="448"/>
    </row>
    <row r="5214" spans="1:1" s="449" customFormat="1" ht="12" hidden="1" customHeight="1">
      <c r="A5214" s="448"/>
    </row>
    <row r="5215" spans="1:1" s="449" customFormat="1" ht="12" hidden="1" customHeight="1">
      <c r="A5215" s="448"/>
    </row>
    <row r="5216" spans="1:1" s="449" customFormat="1" ht="12" hidden="1" customHeight="1">
      <c r="A5216" s="448"/>
    </row>
    <row r="5217" spans="1:1" s="449" customFormat="1" ht="12" hidden="1" customHeight="1">
      <c r="A5217" s="448"/>
    </row>
    <row r="5218" spans="1:1" s="449" customFormat="1" ht="12" hidden="1" customHeight="1">
      <c r="A5218" s="448"/>
    </row>
    <row r="5219" spans="1:1" s="449" customFormat="1" ht="12" hidden="1" customHeight="1">
      <c r="A5219" s="448"/>
    </row>
    <row r="5220" spans="1:1" s="449" customFormat="1" ht="12" hidden="1" customHeight="1">
      <c r="A5220" s="448"/>
    </row>
    <row r="5221" spans="1:1" s="449" customFormat="1" ht="12" hidden="1" customHeight="1">
      <c r="A5221" s="448"/>
    </row>
    <row r="5222" spans="1:1" s="449" customFormat="1" ht="12" hidden="1" customHeight="1">
      <c r="A5222" s="448"/>
    </row>
    <row r="5223" spans="1:1" s="449" customFormat="1" ht="12" hidden="1" customHeight="1">
      <c r="A5223" s="448"/>
    </row>
    <row r="5224" spans="1:1" s="449" customFormat="1" ht="12" hidden="1" customHeight="1">
      <c r="A5224" s="448"/>
    </row>
    <row r="5225" spans="1:1" s="449" customFormat="1" ht="12" hidden="1" customHeight="1">
      <c r="A5225" s="448"/>
    </row>
    <row r="5226" spans="1:1" s="449" customFormat="1" ht="12" hidden="1" customHeight="1">
      <c r="A5226" s="448"/>
    </row>
    <row r="5227" spans="1:1" s="449" customFormat="1" ht="12" hidden="1" customHeight="1">
      <c r="A5227" s="448"/>
    </row>
    <row r="5228" spans="1:1" s="449" customFormat="1" ht="12" hidden="1" customHeight="1">
      <c r="A5228" s="448"/>
    </row>
    <row r="5229" spans="1:1" s="449" customFormat="1" ht="12" hidden="1" customHeight="1">
      <c r="A5229" s="448"/>
    </row>
    <row r="5230" spans="1:1" s="449" customFormat="1" ht="12" hidden="1" customHeight="1">
      <c r="A5230" s="448"/>
    </row>
    <row r="5231" spans="1:1" s="449" customFormat="1" ht="12" hidden="1" customHeight="1">
      <c r="A5231" s="448"/>
    </row>
    <row r="5232" spans="1:1" s="449" customFormat="1" ht="12" hidden="1" customHeight="1">
      <c r="A5232" s="448"/>
    </row>
    <row r="5233" spans="1:1" s="449" customFormat="1" ht="12" hidden="1" customHeight="1">
      <c r="A5233" s="448"/>
    </row>
    <row r="5234" spans="1:1" s="449" customFormat="1" ht="12" hidden="1" customHeight="1">
      <c r="A5234" s="448"/>
    </row>
    <row r="5235" spans="1:1" s="449" customFormat="1" ht="12" hidden="1" customHeight="1">
      <c r="A5235" s="448"/>
    </row>
    <row r="5236" spans="1:1" s="449" customFormat="1" ht="12" hidden="1" customHeight="1">
      <c r="A5236" s="448"/>
    </row>
    <row r="5237" spans="1:1" s="449" customFormat="1" ht="12" hidden="1" customHeight="1">
      <c r="A5237" s="448"/>
    </row>
    <row r="5238" spans="1:1" s="449" customFormat="1" ht="12" hidden="1" customHeight="1">
      <c r="A5238" s="448"/>
    </row>
    <row r="5239" spans="1:1" s="449" customFormat="1" ht="12" hidden="1" customHeight="1">
      <c r="A5239" s="448"/>
    </row>
    <row r="5240" spans="1:1" s="449" customFormat="1" ht="12" hidden="1" customHeight="1">
      <c r="A5240" s="448"/>
    </row>
    <row r="5241" spans="1:1" s="449" customFormat="1" ht="12" hidden="1" customHeight="1">
      <c r="A5241" s="448"/>
    </row>
    <row r="5242" spans="1:1" s="449" customFormat="1" ht="12" hidden="1" customHeight="1">
      <c r="A5242" s="448"/>
    </row>
    <row r="5243" spans="1:1" s="449" customFormat="1" ht="12" hidden="1" customHeight="1">
      <c r="A5243" s="448"/>
    </row>
    <row r="5244" spans="1:1" s="449" customFormat="1" ht="12" hidden="1" customHeight="1">
      <c r="A5244" s="448"/>
    </row>
    <row r="5245" spans="1:1" s="449" customFormat="1" ht="12" hidden="1" customHeight="1">
      <c r="A5245" s="448"/>
    </row>
    <row r="5246" spans="1:1" s="449" customFormat="1" ht="12" hidden="1" customHeight="1">
      <c r="A5246" s="448"/>
    </row>
    <row r="5247" spans="1:1" s="449" customFormat="1" ht="12" hidden="1" customHeight="1">
      <c r="A5247" s="448"/>
    </row>
    <row r="5248" spans="1:1" s="449" customFormat="1" ht="12" hidden="1" customHeight="1">
      <c r="A5248" s="448"/>
    </row>
    <row r="5249" spans="1:1" s="449" customFormat="1" ht="12" hidden="1" customHeight="1">
      <c r="A5249" s="448"/>
    </row>
    <row r="5250" spans="1:1" s="449" customFormat="1" ht="12" hidden="1" customHeight="1">
      <c r="A5250" s="448"/>
    </row>
    <row r="5251" spans="1:1" s="449" customFormat="1" ht="12" hidden="1" customHeight="1">
      <c r="A5251" s="448"/>
    </row>
    <row r="5252" spans="1:1" s="449" customFormat="1" ht="12" hidden="1" customHeight="1">
      <c r="A5252" s="448"/>
    </row>
    <row r="5253" spans="1:1" s="449" customFormat="1" ht="12" hidden="1" customHeight="1">
      <c r="A5253" s="448"/>
    </row>
    <row r="5254" spans="1:1" s="449" customFormat="1" ht="12" hidden="1" customHeight="1">
      <c r="A5254" s="448"/>
    </row>
    <row r="5255" spans="1:1" s="449" customFormat="1" ht="12" hidden="1" customHeight="1">
      <c r="A5255" s="448"/>
    </row>
    <row r="5256" spans="1:1" s="449" customFormat="1" ht="12" hidden="1" customHeight="1">
      <c r="A5256" s="448"/>
    </row>
    <row r="5257" spans="1:1" s="449" customFormat="1" ht="12" hidden="1" customHeight="1">
      <c r="A5257" s="448"/>
    </row>
    <row r="5258" spans="1:1" s="449" customFormat="1" ht="12" hidden="1" customHeight="1">
      <c r="A5258" s="448"/>
    </row>
    <row r="5259" spans="1:1" s="449" customFormat="1" ht="12" hidden="1" customHeight="1">
      <c r="A5259" s="448"/>
    </row>
    <row r="5260" spans="1:1" s="449" customFormat="1" ht="12" hidden="1" customHeight="1">
      <c r="A5260" s="448"/>
    </row>
    <row r="5261" spans="1:1" s="449" customFormat="1" ht="12" hidden="1" customHeight="1">
      <c r="A5261" s="448"/>
    </row>
    <row r="5262" spans="1:1" s="449" customFormat="1" ht="12" hidden="1" customHeight="1">
      <c r="A5262" s="448"/>
    </row>
    <row r="5263" spans="1:1" s="449" customFormat="1" ht="12" hidden="1" customHeight="1">
      <c r="A5263" s="448"/>
    </row>
    <row r="5264" spans="1:1" s="449" customFormat="1" ht="12" hidden="1" customHeight="1">
      <c r="A5264" s="448"/>
    </row>
    <row r="5265" spans="1:1" s="449" customFormat="1" ht="12" hidden="1" customHeight="1">
      <c r="A5265" s="448"/>
    </row>
    <row r="5266" spans="1:1" s="449" customFormat="1" ht="12" hidden="1" customHeight="1">
      <c r="A5266" s="448"/>
    </row>
    <row r="5267" spans="1:1" s="449" customFormat="1" ht="12" hidden="1" customHeight="1">
      <c r="A5267" s="448"/>
    </row>
    <row r="5268" spans="1:1" s="449" customFormat="1" ht="12" hidden="1" customHeight="1">
      <c r="A5268" s="448"/>
    </row>
    <row r="5269" spans="1:1" s="449" customFormat="1" ht="12" hidden="1" customHeight="1">
      <c r="A5269" s="448"/>
    </row>
    <row r="5270" spans="1:1" s="449" customFormat="1" ht="12" hidden="1" customHeight="1">
      <c r="A5270" s="448"/>
    </row>
    <row r="5271" spans="1:1" s="449" customFormat="1" ht="12" hidden="1" customHeight="1">
      <c r="A5271" s="448"/>
    </row>
    <row r="5272" spans="1:1" s="449" customFormat="1" ht="12" hidden="1" customHeight="1">
      <c r="A5272" s="448"/>
    </row>
    <row r="5273" spans="1:1" s="449" customFormat="1" ht="12" hidden="1" customHeight="1">
      <c r="A5273" s="448"/>
    </row>
    <row r="5274" spans="1:1" s="449" customFormat="1" ht="12" hidden="1" customHeight="1">
      <c r="A5274" s="448"/>
    </row>
    <row r="5275" spans="1:1" s="449" customFormat="1" ht="12" hidden="1" customHeight="1">
      <c r="A5275" s="448"/>
    </row>
    <row r="5276" spans="1:1" s="449" customFormat="1" ht="12" hidden="1" customHeight="1">
      <c r="A5276" s="448"/>
    </row>
    <row r="5277" spans="1:1" s="449" customFormat="1" ht="12" hidden="1" customHeight="1">
      <c r="A5277" s="448"/>
    </row>
    <row r="5278" spans="1:1" s="449" customFormat="1" ht="12" hidden="1" customHeight="1">
      <c r="A5278" s="448"/>
    </row>
    <row r="5279" spans="1:1" s="449" customFormat="1" ht="12" hidden="1" customHeight="1">
      <c r="A5279" s="448"/>
    </row>
    <row r="5280" spans="1:1" s="449" customFormat="1" ht="12" hidden="1" customHeight="1">
      <c r="A5280" s="448"/>
    </row>
    <row r="5281" spans="1:1" s="449" customFormat="1" ht="12" hidden="1" customHeight="1">
      <c r="A5281" s="448"/>
    </row>
    <row r="5282" spans="1:1" s="449" customFormat="1" ht="12" hidden="1" customHeight="1">
      <c r="A5282" s="448"/>
    </row>
    <row r="5283" spans="1:1" s="449" customFormat="1" ht="12" hidden="1" customHeight="1">
      <c r="A5283" s="448"/>
    </row>
    <row r="5284" spans="1:1" s="449" customFormat="1" ht="12" hidden="1" customHeight="1">
      <c r="A5284" s="448"/>
    </row>
    <row r="5285" spans="1:1" s="449" customFormat="1" ht="12" hidden="1" customHeight="1">
      <c r="A5285" s="448"/>
    </row>
    <row r="5286" spans="1:1" s="449" customFormat="1" ht="12" hidden="1" customHeight="1">
      <c r="A5286" s="448"/>
    </row>
    <row r="5287" spans="1:1" s="449" customFormat="1" ht="12" hidden="1" customHeight="1">
      <c r="A5287" s="448"/>
    </row>
    <row r="5288" spans="1:1" s="449" customFormat="1" ht="12" hidden="1" customHeight="1">
      <c r="A5288" s="448"/>
    </row>
    <row r="5289" spans="1:1" s="449" customFormat="1" ht="12" hidden="1" customHeight="1">
      <c r="A5289" s="448"/>
    </row>
    <row r="5290" spans="1:1" s="449" customFormat="1" ht="12" hidden="1" customHeight="1">
      <c r="A5290" s="448"/>
    </row>
    <row r="5291" spans="1:1" s="449" customFormat="1" ht="12" hidden="1" customHeight="1">
      <c r="A5291" s="448"/>
    </row>
    <row r="5292" spans="1:1" s="449" customFormat="1" ht="12" hidden="1" customHeight="1">
      <c r="A5292" s="448"/>
    </row>
    <row r="5293" spans="1:1" s="449" customFormat="1" ht="12" hidden="1" customHeight="1">
      <c r="A5293" s="448"/>
    </row>
    <row r="5294" spans="1:1" s="449" customFormat="1" ht="12" hidden="1" customHeight="1">
      <c r="A5294" s="448"/>
    </row>
    <row r="5295" spans="1:1" s="449" customFormat="1" ht="12" hidden="1" customHeight="1">
      <c r="A5295" s="448"/>
    </row>
    <row r="5296" spans="1:1" s="449" customFormat="1" ht="12" hidden="1" customHeight="1">
      <c r="A5296" s="448"/>
    </row>
    <row r="5297" spans="1:1" s="449" customFormat="1" ht="12" hidden="1" customHeight="1">
      <c r="A5297" s="448"/>
    </row>
    <row r="5298" spans="1:1" s="449" customFormat="1" ht="12" hidden="1" customHeight="1">
      <c r="A5298" s="448"/>
    </row>
    <row r="5299" spans="1:1" s="449" customFormat="1" ht="12" hidden="1" customHeight="1">
      <c r="A5299" s="448"/>
    </row>
    <row r="5300" spans="1:1" s="449" customFormat="1" ht="12" hidden="1" customHeight="1">
      <c r="A5300" s="448"/>
    </row>
    <row r="5301" spans="1:1" s="449" customFormat="1" ht="12" hidden="1" customHeight="1">
      <c r="A5301" s="448"/>
    </row>
    <row r="5302" spans="1:1" s="449" customFormat="1" ht="12" hidden="1" customHeight="1">
      <c r="A5302" s="448"/>
    </row>
    <row r="5303" spans="1:1" s="449" customFormat="1" ht="12" hidden="1" customHeight="1">
      <c r="A5303" s="448"/>
    </row>
    <row r="5304" spans="1:1" s="449" customFormat="1" ht="12" hidden="1" customHeight="1">
      <c r="A5304" s="448"/>
    </row>
    <row r="5305" spans="1:1" s="449" customFormat="1" ht="12" hidden="1" customHeight="1">
      <c r="A5305" s="448"/>
    </row>
    <row r="5306" spans="1:1" s="449" customFormat="1" ht="12" hidden="1" customHeight="1">
      <c r="A5306" s="448"/>
    </row>
    <row r="5307" spans="1:1" s="449" customFormat="1" ht="12" hidden="1" customHeight="1">
      <c r="A5307" s="448"/>
    </row>
    <row r="5308" spans="1:1" s="449" customFormat="1" ht="12" hidden="1" customHeight="1">
      <c r="A5308" s="448"/>
    </row>
    <row r="5309" spans="1:1" s="449" customFormat="1" ht="12" hidden="1" customHeight="1">
      <c r="A5309" s="448"/>
    </row>
    <row r="5310" spans="1:1" s="449" customFormat="1" ht="12" hidden="1" customHeight="1">
      <c r="A5310" s="448"/>
    </row>
    <row r="5311" spans="1:1" s="449" customFormat="1" ht="12" hidden="1" customHeight="1">
      <c r="A5311" s="448"/>
    </row>
    <row r="5312" spans="1:1" s="449" customFormat="1" ht="12" hidden="1" customHeight="1">
      <c r="A5312" s="448"/>
    </row>
    <row r="5313" spans="1:1" s="449" customFormat="1" ht="12" hidden="1" customHeight="1">
      <c r="A5313" s="448"/>
    </row>
    <row r="5314" spans="1:1" s="449" customFormat="1" ht="12" hidden="1" customHeight="1">
      <c r="A5314" s="448"/>
    </row>
    <row r="5315" spans="1:1" s="449" customFormat="1" ht="12" hidden="1" customHeight="1">
      <c r="A5315" s="448"/>
    </row>
    <row r="5316" spans="1:1" s="449" customFormat="1" ht="12" hidden="1" customHeight="1">
      <c r="A5316" s="448"/>
    </row>
    <row r="5317" spans="1:1" s="449" customFormat="1" ht="12" hidden="1" customHeight="1">
      <c r="A5317" s="448"/>
    </row>
    <row r="5318" spans="1:1" s="449" customFormat="1" ht="12" hidden="1" customHeight="1">
      <c r="A5318" s="448"/>
    </row>
    <row r="5319" spans="1:1" s="449" customFormat="1" ht="12" hidden="1" customHeight="1">
      <c r="A5319" s="448"/>
    </row>
    <row r="5320" spans="1:1" s="449" customFormat="1" ht="12" hidden="1" customHeight="1">
      <c r="A5320" s="448"/>
    </row>
    <row r="5321" spans="1:1" s="449" customFormat="1" ht="12" hidden="1" customHeight="1">
      <c r="A5321" s="448"/>
    </row>
    <row r="5322" spans="1:1" s="449" customFormat="1" ht="12" hidden="1" customHeight="1">
      <c r="A5322" s="448"/>
    </row>
    <row r="5323" spans="1:1" s="449" customFormat="1" ht="12" hidden="1" customHeight="1">
      <c r="A5323" s="448"/>
    </row>
    <row r="5324" spans="1:1" s="449" customFormat="1" ht="12" hidden="1" customHeight="1">
      <c r="A5324" s="448"/>
    </row>
    <row r="5325" spans="1:1" s="449" customFormat="1" ht="12" hidden="1" customHeight="1">
      <c r="A5325" s="448"/>
    </row>
    <row r="5326" spans="1:1" s="449" customFormat="1" ht="12" hidden="1" customHeight="1">
      <c r="A5326" s="448"/>
    </row>
    <row r="5327" spans="1:1" s="449" customFormat="1" ht="12" hidden="1" customHeight="1">
      <c r="A5327" s="448"/>
    </row>
    <row r="5328" spans="1:1" s="449" customFormat="1" ht="12" hidden="1" customHeight="1">
      <c r="A5328" s="448"/>
    </row>
    <row r="5329" spans="1:1" s="449" customFormat="1" ht="12" hidden="1" customHeight="1">
      <c r="A5329" s="448"/>
    </row>
    <row r="5330" spans="1:1" s="449" customFormat="1" ht="12" hidden="1" customHeight="1">
      <c r="A5330" s="448"/>
    </row>
    <row r="5331" spans="1:1" s="449" customFormat="1" ht="12" hidden="1" customHeight="1">
      <c r="A5331" s="448"/>
    </row>
    <row r="5332" spans="1:1" s="449" customFormat="1" ht="12" hidden="1" customHeight="1">
      <c r="A5332" s="448"/>
    </row>
    <row r="5333" spans="1:1" s="449" customFormat="1" ht="12" hidden="1" customHeight="1">
      <c r="A5333" s="448"/>
    </row>
    <row r="5334" spans="1:1" s="449" customFormat="1" ht="12" hidden="1" customHeight="1">
      <c r="A5334" s="448"/>
    </row>
    <row r="5335" spans="1:1" s="449" customFormat="1" ht="12" hidden="1" customHeight="1">
      <c r="A5335" s="448"/>
    </row>
    <row r="5336" spans="1:1" s="449" customFormat="1" ht="12" hidden="1" customHeight="1">
      <c r="A5336" s="448"/>
    </row>
    <row r="5337" spans="1:1" s="449" customFormat="1" ht="12" hidden="1" customHeight="1">
      <c r="A5337" s="448"/>
    </row>
    <row r="5338" spans="1:1" s="449" customFormat="1" ht="12" hidden="1" customHeight="1">
      <c r="A5338" s="448"/>
    </row>
    <row r="5339" spans="1:1" s="449" customFormat="1" ht="12" hidden="1" customHeight="1">
      <c r="A5339" s="448"/>
    </row>
    <row r="5340" spans="1:1" s="449" customFormat="1" ht="12" hidden="1" customHeight="1">
      <c r="A5340" s="448"/>
    </row>
    <row r="5341" spans="1:1" s="449" customFormat="1" ht="12" hidden="1" customHeight="1">
      <c r="A5341" s="448"/>
    </row>
    <row r="5342" spans="1:1" s="449" customFormat="1" ht="12" hidden="1" customHeight="1">
      <c r="A5342" s="448"/>
    </row>
    <row r="5343" spans="1:1" s="449" customFormat="1" ht="12" hidden="1" customHeight="1">
      <c r="A5343" s="448"/>
    </row>
    <row r="5344" spans="1:1" s="449" customFormat="1" ht="12" hidden="1" customHeight="1">
      <c r="A5344" s="448"/>
    </row>
    <row r="5345" spans="1:1" s="449" customFormat="1" ht="12" hidden="1" customHeight="1">
      <c r="A5345" s="448"/>
    </row>
    <row r="5346" spans="1:1" s="449" customFormat="1" ht="12" hidden="1" customHeight="1">
      <c r="A5346" s="448"/>
    </row>
    <row r="5347" spans="1:1" s="449" customFormat="1" ht="12" hidden="1" customHeight="1">
      <c r="A5347" s="448"/>
    </row>
    <row r="5348" spans="1:1" s="449" customFormat="1" ht="12" hidden="1" customHeight="1">
      <c r="A5348" s="448"/>
    </row>
    <row r="5349" spans="1:1" s="449" customFormat="1" ht="12" hidden="1" customHeight="1">
      <c r="A5349" s="448"/>
    </row>
    <row r="5350" spans="1:1" s="449" customFormat="1" ht="12" hidden="1" customHeight="1">
      <c r="A5350" s="448"/>
    </row>
    <row r="5351" spans="1:1" s="449" customFormat="1" ht="12" hidden="1" customHeight="1">
      <c r="A5351" s="448"/>
    </row>
    <row r="5352" spans="1:1" s="449" customFormat="1" ht="12" hidden="1" customHeight="1">
      <c r="A5352" s="448"/>
    </row>
    <row r="5353" spans="1:1" s="449" customFormat="1" ht="12" hidden="1" customHeight="1">
      <c r="A5353" s="448"/>
    </row>
    <row r="5354" spans="1:1" s="449" customFormat="1" ht="12" hidden="1" customHeight="1">
      <c r="A5354" s="448"/>
    </row>
    <row r="5355" spans="1:1" s="449" customFormat="1" ht="12" hidden="1" customHeight="1">
      <c r="A5355" s="448"/>
    </row>
    <row r="5356" spans="1:1" s="449" customFormat="1" ht="12" hidden="1" customHeight="1">
      <c r="A5356" s="448"/>
    </row>
    <row r="5357" spans="1:1" s="449" customFormat="1" ht="12" hidden="1" customHeight="1">
      <c r="A5357" s="448"/>
    </row>
    <row r="5358" spans="1:1" s="449" customFormat="1" ht="12" hidden="1" customHeight="1">
      <c r="A5358" s="448"/>
    </row>
    <row r="5359" spans="1:1" s="449" customFormat="1" ht="12" hidden="1" customHeight="1">
      <c r="A5359" s="448"/>
    </row>
    <row r="5360" spans="1:1" s="449" customFormat="1" ht="12" hidden="1" customHeight="1">
      <c r="A5360" s="448"/>
    </row>
    <row r="5361" spans="1:1" s="449" customFormat="1" ht="12" hidden="1" customHeight="1">
      <c r="A5361" s="448"/>
    </row>
    <row r="5362" spans="1:1" s="449" customFormat="1" ht="12" hidden="1" customHeight="1">
      <c r="A5362" s="448"/>
    </row>
    <row r="5363" spans="1:1" s="449" customFormat="1" ht="12" hidden="1" customHeight="1">
      <c r="A5363" s="448"/>
    </row>
    <row r="5364" spans="1:1" s="449" customFormat="1" ht="12" hidden="1" customHeight="1">
      <c r="A5364" s="448"/>
    </row>
    <row r="5365" spans="1:1" s="449" customFormat="1" ht="12" hidden="1" customHeight="1">
      <c r="A5365" s="448"/>
    </row>
    <row r="5366" spans="1:1" s="449" customFormat="1" ht="12" hidden="1" customHeight="1">
      <c r="A5366" s="448"/>
    </row>
    <row r="5367" spans="1:1" s="449" customFormat="1" ht="12" hidden="1" customHeight="1">
      <c r="A5367" s="448"/>
    </row>
    <row r="5368" spans="1:1" s="449" customFormat="1" ht="12" hidden="1" customHeight="1">
      <c r="A5368" s="448"/>
    </row>
    <row r="5369" spans="1:1" s="449" customFormat="1" ht="12" hidden="1" customHeight="1">
      <c r="A5369" s="448"/>
    </row>
    <row r="5370" spans="1:1" s="449" customFormat="1" ht="12" hidden="1" customHeight="1">
      <c r="A5370" s="448"/>
    </row>
    <row r="5371" spans="1:1" s="449" customFormat="1" ht="12" hidden="1" customHeight="1">
      <c r="A5371" s="448"/>
    </row>
    <row r="5372" spans="1:1" s="449" customFormat="1" ht="12" hidden="1" customHeight="1">
      <c r="A5372" s="448"/>
    </row>
    <row r="5373" spans="1:1" s="449" customFormat="1" ht="12" hidden="1" customHeight="1">
      <c r="A5373" s="448"/>
    </row>
    <row r="5374" spans="1:1" s="449" customFormat="1" ht="12" hidden="1" customHeight="1">
      <c r="A5374" s="448"/>
    </row>
    <row r="5375" spans="1:1" s="449" customFormat="1" ht="12" hidden="1" customHeight="1">
      <c r="A5375" s="448"/>
    </row>
    <row r="5376" spans="1:1" s="449" customFormat="1" ht="12" hidden="1" customHeight="1">
      <c r="A5376" s="448"/>
    </row>
    <row r="5377" spans="1:1" s="449" customFormat="1" ht="12" hidden="1" customHeight="1">
      <c r="A5377" s="448"/>
    </row>
    <row r="5378" spans="1:1" s="449" customFormat="1" ht="12" hidden="1" customHeight="1">
      <c r="A5378" s="448"/>
    </row>
    <row r="5379" spans="1:1" s="449" customFormat="1" ht="12" hidden="1" customHeight="1">
      <c r="A5379" s="448"/>
    </row>
    <row r="5380" spans="1:1" s="449" customFormat="1" ht="12" hidden="1" customHeight="1">
      <c r="A5380" s="448"/>
    </row>
    <row r="5381" spans="1:1" s="449" customFormat="1" ht="12" hidden="1" customHeight="1">
      <c r="A5381" s="448"/>
    </row>
    <row r="5382" spans="1:1" s="449" customFormat="1" ht="12" hidden="1" customHeight="1">
      <c r="A5382" s="448"/>
    </row>
    <row r="5383" spans="1:1" s="449" customFormat="1" ht="12" hidden="1" customHeight="1">
      <c r="A5383" s="448"/>
    </row>
    <row r="5384" spans="1:1" s="449" customFormat="1" ht="12" hidden="1" customHeight="1">
      <c r="A5384" s="448"/>
    </row>
    <row r="5385" spans="1:1" s="449" customFormat="1" ht="12" hidden="1" customHeight="1">
      <c r="A5385" s="448"/>
    </row>
    <row r="5386" spans="1:1" s="449" customFormat="1" ht="12" hidden="1" customHeight="1">
      <c r="A5386" s="448"/>
    </row>
    <row r="5387" spans="1:1" s="449" customFormat="1" ht="12" hidden="1" customHeight="1">
      <c r="A5387" s="448"/>
    </row>
    <row r="5388" spans="1:1" s="449" customFormat="1" ht="12" hidden="1" customHeight="1">
      <c r="A5388" s="448"/>
    </row>
    <row r="5389" spans="1:1" s="449" customFormat="1" ht="12" hidden="1" customHeight="1">
      <c r="A5389" s="448"/>
    </row>
    <row r="5390" spans="1:1" s="449" customFormat="1" ht="12" hidden="1" customHeight="1">
      <c r="A5390" s="448"/>
    </row>
    <row r="5391" spans="1:1" s="449" customFormat="1" ht="12" hidden="1" customHeight="1">
      <c r="A5391" s="448"/>
    </row>
    <row r="5392" spans="1:1" s="449" customFormat="1" ht="12" hidden="1" customHeight="1">
      <c r="A5392" s="448"/>
    </row>
    <row r="5393" spans="1:1" s="449" customFormat="1" ht="12" hidden="1" customHeight="1">
      <c r="A5393" s="448"/>
    </row>
    <row r="5394" spans="1:1" s="449" customFormat="1" ht="12" hidden="1" customHeight="1">
      <c r="A5394" s="448"/>
    </row>
    <row r="5395" spans="1:1" s="449" customFormat="1" ht="12" hidden="1" customHeight="1">
      <c r="A5395" s="448"/>
    </row>
    <row r="5396" spans="1:1" s="449" customFormat="1" ht="12" hidden="1" customHeight="1">
      <c r="A5396" s="448"/>
    </row>
    <row r="5397" spans="1:1" s="449" customFormat="1" ht="12" hidden="1" customHeight="1">
      <c r="A5397" s="448"/>
    </row>
    <row r="5398" spans="1:1" s="449" customFormat="1" ht="12" hidden="1" customHeight="1">
      <c r="A5398" s="448"/>
    </row>
    <row r="5399" spans="1:1" s="449" customFormat="1" ht="12" hidden="1" customHeight="1">
      <c r="A5399" s="448"/>
    </row>
    <row r="5400" spans="1:1" s="449" customFormat="1" ht="12" hidden="1" customHeight="1">
      <c r="A5400" s="448"/>
    </row>
    <row r="5401" spans="1:1" s="449" customFormat="1" ht="12" hidden="1" customHeight="1">
      <c r="A5401" s="448"/>
    </row>
    <row r="5402" spans="1:1" s="449" customFormat="1" ht="12" hidden="1" customHeight="1">
      <c r="A5402" s="448"/>
    </row>
    <row r="5403" spans="1:1" s="449" customFormat="1" ht="12" hidden="1" customHeight="1">
      <c r="A5403" s="448"/>
    </row>
    <row r="5404" spans="1:1" s="449" customFormat="1" ht="12" hidden="1" customHeight="1">
      <c r="A5404" s="448"/>
    </row>
    <row r="5405" spans="1:1" s="449" customFormat="1" ht="12" hidden="1" customHeight="1">
      <c r="A5405" s="448"/>
    </row>
    <row r="5406" spans="1:1" s="449" customFormat="1" ht="12" hidden="1" customHeight="1">
      <c r="A5406" s="448"/>
    </row>
    <row r="5407" spans="1:1" s="449" customFormat="1" ht="12" hidden="1" customHeight="1">
      <c r="A5407" s="448"/>
    </row>
    <row r="5408" spans="1:1" s="449" customFormat="1" ht="12" hidden="1" customHeight="1">
      <c r="A5408" s="448"/>
    </row>
    <row r="5409" spans="1:1" s="449" customFormat="1" ht="12" hidden="1" customHeight="1">
      <c r="A5409" s="448"/>
    </row>
    <row r="5410" spans="1:1" s="449" customFormat="1" ht="12" hidden="1" customHeight="1">
      <c r="A5410" s="448"/>
    </row>
    <row r="5411" spans="1:1" s="449" customFormat="1" ht="12" hidden="1" customHeight="1">
      <c r="A5411" s="448"/>
    </row>
    <row r="5412" spans="1:1" s="449" customFormat="1" ht="12" hidden="1" customHeight="1">
      <c r="A5412" s="448"/>
    </row>
    <row r="5413" spans="1:1" s="449" customFormat="1" ht="12" hidden="1" customHeight="1">
      <c r="A5413" s="448"/>
    </row>
    <row r="5414" spans="1:1" s="449" customFormat="1" ht="12" hidden="1" customHeight="1">
      <c r="A5414" s="448"/>
    </row>
    <row r="5415" spans="1:1" s="449" customFormat="1" ht="12" hidden="1" customHeight="1">
      <c r="A5415" s="448"/>
    </row>
    <row r="5416" spans="1:1" s="449" customFormat="1" ht="12" hidden="1" customHeight="1">
      <c r="A5416" s="448"/>
    </row>
    <row r="5417" spans="1:1" s="449" customFormat="1" ht="12" hidden="1" customHeight="1">
      <c r="A5417" s="448"/>
    </row>
    <row r="5418" spans="1:1" s="449" customFormat="1" ht="12" hidden="1" customHeight="1">
      <c r="A5418" s="448"/>
    </row>
    <row r="5419" spans="1:1" s="449" customFormat="1" ht="12" hidden="1" customHeight="1">
      <c r="A5419" s="448"/>
    </row>
    <row r="5420" spans="1:1" s="449" customFormat="1" ht="12" hidden="1" customHeight="1">
      <c r="A5420" s="448"/>
    </row>
    <row r="5421" spans="1:1" s="449" customFormat="1" ht="12" hidden="1" customHeight="1">
      <c r="A5421" s="448"/>
    </row>
    <row r="5422" spans="1:1" s="449" customFormat="1" ht="12" hidden="1" customHeight="1">
      <c r="A5422" s="448"/>
    </row>
    <row r="5423" spans="1:1" s="449" customFormat="1" ht="12" hidden="1" customHeight="1">
      <c r="A5423" s="448"/>
    </row>
    <row r="5424" spans="1:1" s="449" customFormat="1" ht="12" hidden="1" customHeight="1">
      <c r="A5424" s="448"/>
    </row>
    <row r="5425" spans="1:1" s="449" customFormat="1" ht="12" hidden="1" customHeight="1">
      <c r="A5425" s="448"/>
    </row>
    <row r="5426" spans="1:1" s="449" customFormat="1" ht="12" hidden="1" customHeight="1">
      <c r="A5426" s="448"/>
    </row>
    <row r="5427" spans="1:1" s="449" customFormat="1" ht="12" hidden="1" customHeight="1">
      <c r="A5427" s="448"/>
    </row>
    <row r="5428" spans="1:1" s="449" customFormat="1" ht="12" hidden="1" customHeight="1">
      <c r="A5428" s="448"/>
    </row>
    <row r="5429" spans="1:1" s="449" customFormat="1" ht="12" hidden="1" customHeight="1">
      <c r="A5429" s="448"/>
    </row>
    <row r="5430" spans="1:1" s="449" customFormat="1" ht="12" hidden="1" customHeight="1">
      <c r="A5430" s="448"/>
    </row>
    <row r="5431" spans="1:1" s="449" customFormat="1" ht="12" hidden="1" customHeight="1">
      <c r="A5431" s="448"/>
    </row>
    <row r="5432" spans="1:1" s="449" customFormat="1" ht="12" hidden="1" customHeight="1">
      <c r="A5432" s="448"/>
    </row>
    <row r="5433" spans="1:1" s="449" customFormat="1" ht="12" hidden="1" customHeight="1">
      <c r="A5433" s="448"/>
    </row>
    <row r="5434" spans="1:1" s="449" customFormat="1" ht="12" hidden="1" customHeight="1">
      <c r="A5434" s="448"/>
    </row>
    <row r="5435" spans="1:1" s="449" customFormat="1" ht="12" hidden="1" customHeight="1">
      <c r="A5435" s="448"/>
    </row>
    <row r="5436" spans="1:1" s="449" customFormat="1" ht="12" hidden="1" customHeight="1">
      <c r="A5436" s="448"/>
    </row>
    <row r="5437" spans="1:1" s="449" customFormat="1" ht="12" hidden="1" customHeight="1">
      <c r="A5437" s="448"/>
    </row>
    <row r="5438" spans="1:1" s="449" customFormat="1" ht="12" hidden="1" customHeight="1">
      <c r="A5438" s="448"/>
    </row>
    <row r="5439" spans="1:1" s="449" customFormat="1" ht="12" hidden="1" customHeight="1">
      <c r="A5439" s="448"/>
    </row>
    <row r="5440" spans="1:1" s="449" customFormat="1" ht="12" hidden="1" customHeight="1">
      <c r="A5440" s="448"/>
    </row>
    <row r="5441" spans="1:1" s="449" customFormat="1" ht="12" hidden="1" customHeight="1">
      <c r="A5441" s="448"/>
    </row>
    <row r="5442" spans="1:1" s="449" customFormat="1" ht="12" hidden="1" customHeight="1">
      <c r="A5442" s="448"/>
    </row>
    <row r="5443" spans="1:1" s="449" customFormat="1" ht="12" hidden="1" customHeight="1">
      <c r="A5443" s="448"/>
    </row>
    <row r="5444" spans="1:1" s="449" customFormat="1" ht="12" hidden="1" customHeight="1">
      <c r="A5444" s="448"/>
    </row>
    <row r="5445" spans="1:1" s="449" customFormat="1" ht="12" hidden="1" customHeight="1">
      <c r="A5445" s="448"/>
    </row>
    <row r="5446" spans="1:1" s="449" customFormat="1" ht="12" hidden="1" customHeight="1">
      <c r="A5446" s="448"/>
    </row>
    <row r="5447" spans="1:1" s="449" customFormat="1" ht="12" hidden="1" customHeight="1">
      <c r="A5447" s="448"/>
    </row>
    <row r="5448" spans="1:1" s="449" customFormat="1" ht="12" hidden="1" customHeight="1">
      <c r="A5448" s="448"/>
    </row>
    <row r="5449" spans="1:1" s="449" customFormat="1" ht="12" hidden="1" customHeight="1">
      <c r="A5449" s="448"/>
    </row>
    <row r="5450" spans="1:1" s="449" customFormat="1" ht="12" hidden="1" customHeight="1">
      <c r="A5450" s="448"/>
    </row>
    <row r="5451" spans="1:1" s="449" customFormat="1" ht="12" hidden="1" customHeight="1">
      <c r="A5451" s="448"/>
    </row>
    <row r="5452" spans="1:1" s="449" customFormat="1" ht="12" hidden="1" customHeight="1">
      <c r="A5452" s="448"/>
    </row>
    <row r="5453" spans="1:1" s="449" customFormat="1" ht="12" hidden="1" customHeight="1">
      <c r="A5453" s="448"/>
    </row>
    <row r="5454" spans="1:1" s="449" customFormat="1" ht="12" hidden="1" customHeight="1">
      <c r="A5454" s="448"/>
    </row>
    <row r="5455" spans="1:1" s="449" customFormat="1" ht="12" hidden="1" customHeight="1">
      <c r="A5455" s="448"/>
    </row>
    <row r="5456" spans="1:1" s="449" customFormat="1" ht="12" hidden="1" customHeight="1">
      <c r="A5456" s="448"/>
    </row>
    <row r="5457" spans="1:1" s="449" customFormat="1" ht="12" hidden="1" customHeight="1">
      <c r="A5457" s="448"/>
    </row>
    <row r="5458" spans="1:1" s="449" customFormat="1" ht="12" hidden="1" customHeight="1">
      <c r="A5458" s="448"/>
    </row>
    <row r="5459" spans="1:1" s="449" customFormat="1" ht="12" hidden="1" customHeight="1">
      <c r="A5459" s="448"/>
    </row>
    <row r="5460" spans="1:1" s="449" customFormat="1" ht="12" hidden="1" customHeight="1">
      <c r="A5460" s="448"/>
    </row>
    <row r="5461" spans="1:1" s="449" customFormat="1" ht="12" hidden="1" customHeight="1">
      <c r="A5461" s="448"/>
    </row>
    <row r="5462" spans="1:1" s="449" customFormat="1" ht="12" hidden="1" customHeight="1">
      <c r="A5462" s="448"/>
    </row>
    <row r="5463" spans="1:1" s="449" customFormat="1" ht="12" hidden="1" customHeight="1">
      <c r="A5463" s="448"/>
    </row>
    <row r="5464" spans="1:1" s="449" customFormat="1" ht="12" hidden="1" customHeight="1">
      <c r="A5464" s="448"/>
    </row>
    <row r="5465" spans="1:1" s="449" customFormat="1" ht="12" hidden="1" customHeight="1">
      <c r="A5465" s="448"/>
    </row>
    <row r="5466" spans="1:1" s="449" customFormat="1" ht="12" hidden="1" customHeight="1">
      <c r="A5466" s="448"/>
    </row>
    <row r="5467" spans="1:1" s="449" customFormat="1" ht="12" hidden="1" customHeight="1">
      <c r="A5467" s="448"/>
    </row>
    <row r="5468" spans="1:1" s="449" customFormat="1" ht="12" hidden="1" customHeight="1">
      <c r="A5468" s="448"/>
    </row>
    <row r="5469" spans="1:1" s="449" customFormat="1" ht="12" hidden="1" customHeight="1">
      <c r="A5469" s="448"/>
    </row>
    <row r="5470" spans="1:1" s="449" customFormat="1" ht="12" hidden="1" customHeight="1">
      <c r="A5470" s="448"/>
    </row>
    <row r="5471" spans="1:1" s="449" customFormat="1" ht="12" hidden="1" customHeight="1">
      <c r="A5471" s="448"/>
    </row>
    <row r="5472" spans="1:1" s="449" customFormat="1" ht="12" hidden="1" customHeight="1">
      <c r="A5472" s="448"/>
    </row>
    <row r="5473" spans="1:1" s="449" customFormat="1" ht="12" hidden="1" customHeight="1">
      <c r="A5473" s="448"/>
    </row>
    <row r="5474" spans="1:1" s="449" customFormat="1" ht="12" hidden="1" customHeight="1">
      <c r="A5474" s="448"/>
    </row>
    <row r="5475" spans="1:1" s="449" customFormat="1" ht="12" hidden="1" customHeight="1">
      <c r="A5475" s="448"/>
    </row>
    <row r="5476" spans="1:1" s="449" customFormat="1" ht="12" hidden="1" customHeight="1">
      <c r="A5476" s="448"/>
    </row>
    <row r="5477" spans="1:1" s="449" customFormat="1" ht="12" hidden="1" customHeight="1">
      <c r="A5477" s="448"/>
    </row>
    <row r="5478" spans="1:1" s="449" customFormat="1" ht="12" hidden="1" customHeight="1">
      <c r="A5478" s="448"/>
    </row>
    <row r="5479" spans="1:1" s="449" customFormat="1" ht="12" hidden="1" customHeight="1">
      <c r="A5479" s="448"/>
    </row>
    <row r="5480" spans="1:1" s="449" customFormat="1" ht="12" hidden="1" customHeight="1">
      <c r="A5480" s="448"/>
    </row>
    <row r="5481" spans="1:1" s="449" customFormat="1" ht="12" hidden="1" customHeight="1">
      <c r="A5481" s="448"/>
    </row>
    <row r="5482" spans="1:1" s="449" customFormat="1" ht="12" hidden="1" customHeight="1">
      <c r="A5482" s="448"/>
    </row>
    <row r="5483" spans="1:1" s="449" customFormat="1" ht="12" hidden="1" customHeight="1">
      <c r="A5483" s="448"/>
    </row>
    <row r="5484" spans="1:1" s="449" customFormat="1" ht="12" hidden="1" customHeight="1">
      <c r="A5484" s="448"/>
    </row>
    <row r="5485" spans="1:1" s="449" customFormat="1" ht="12" hidden="1" customHeight="1">
      <c r="A5485" s="448"/>
    </row>
    <row r="5486" spans="1:1" s="449" customFormat="1" ht="12" hidden="1" customHeight="1">
      <c r="A5486" s="448"/>
    </row>
    <row r="5487" spans="1:1" s="449" customFormat="1" ht="12" hidden="1" customHeight="1">
      <c r="A5487" s="448"/>
    </row>
    <row r="5488" spans="1:1" s="449" customFormat="1" ht="12" hidden="1" customHeight="1">
      <c r="A5488" s="448"/>
    </row>
    <row r="5489" spans="1:1" s="449" customFormat="1" ht="12" hidden="1" customHeight="1">
      <c r="A5489" s="448"/>
    </row>
    <row r="5490" spans="1:1" s="449" customFormat="1" ht="12" hidden="1" customHeight="1">
      <c r="A5490" s="448"/>
    </row>
    <row r="5491" spans="1:1" s="449" customFormat="1" ht="12" hidden="1" customHeight="1">
      <c r="A5491" s="448"/>
    </row>
    <row r="5492" spans="1:1" s="449" customFormat="1" ht="12" hidden="1" customHeight="1">
      <c r="A5492" s="448"/>
    </row>
    <row r="5493" spans="1:1" s="449" customFormat="1" ht="12" hidden="1" customHeight="1">
      <c r="A5493" s="448"/>
    </row>
    <row r="5494" spans="1:1" s="449" customFormat="1" ht="12" hidden="1" customHeight="1">
      <c r="A5494" s="448"/>
    </row>
    <row r="5495" spans="1:1" s="449" customFormat="1" ht="12" hidden="1" customHeight="1">
      <c r="A5495" s="448"/>
    </row>
    <row r="5496" spans="1:1" s="449" customFormat="1" ht="12" hidden="1" customHeight="1">
      <c r="A5496" s="448"/>
    </row>
    <row r="5497" spans="1:1" s="449" customFormat="1" ht="12" hidden="1" customHeight="1">
      <c r="A5497" s="448"/>
    </row>
    <row r="5498" spans="1:1" s="449" customFormat="1" ht="12" hidden="1" customHeight="1">
      <c r="A5498" s="448"/>
    </row>
    <row r="5499" spans="1:1" s="449" customFormat="1" ht="12" hidden="1" customHeight="1">
      <c r="A5499" s="448"/>
    </row>
    <row r="5500" spans="1:1" s="449" customFormat="1" ht="12" hidden="1" customHeight="1">
      <c r="A5500" s="448"/>
    </row>
    <row r="5501" spans="1:1" s="449" customFormat="1" ht="12" hidden="1" customHeight="1">
      <c r="A5501" s="448"/>
    </row>
    <row r="5502" spans="1:1" s="449" customFormat="1" ht="12" hidden="1" customHeight="1">
      <c r="A5502" s="448"/>
    </row>
    <row r="5503" spans="1:1" s="449" customFormat="1" ht="12" hidden="1" customHeight="1">
      <c r="A5503" s="448"/>
    </row>
    <row r="5504" spans="1:1" s="449" customFormat="1" ht="12" hidden="1" customHeight="1">
      <c r="A5504" s="448"/>
    </row>
    <row r="5505" spans="1:1" s="449" customFormat="1" ht="12" hidden="1" customHeight="1">
      <c r="A5505" s="448"/>
    </row>
    <row r="5506" spans="1:1" s="449" customFormat="1" ht="12" hidden="1" customHeight="1">
      <c r="A5506" s="448"/>
    </row>
    <row r="5507" spans="1:1" s="449" customFormat="1" ht="12" hidden="1" customHeight="1">
      <c r="A5507" s="448"/>
    </row>
    <row r="5508" spans="1:1" s="449" customFormat="1" ht="12" hidden="1" customHeight="1">
      <c r="A5508" s="448"/>
    </row>
    <row r="5509" spans="1:1" s="449" customFormat="1" ht="12" hidden="1" customHeight="1">
      <c r="A5509" s="448"/>
    </row>
    <row r="5510" spans="1:1" s="449" customFormat="1" ht="12" hidden="1" customHeight="1">
      <c r="A5510" s="448"/>
    </row>
    <row r="5511" spans="1:1" s="449" customFormat="1" ht="12" hidden="1" customHeight="1">
      <c r="A5511" s="448"/>
    </row>
    <row r="5512" spans="1:1" s="449" customFormat="1" ht="12" hidden="1" customHeight="1">
      <c r="A5512" s="448"/>
    </row>
    <row r="5513" spans="1:1" s="449" customFormat="1" ht="12" hidden="1" customHeight="1">
      <c r="A5513" s="448"/>
    </row>
    <row r="5514" spans="1:1" s="449" customFormat="1" ht="12" hidden="1" customHeight="1">
      <c r="A5514" s="448"/>
    </row>
    <row r="5515" spans="1:1" s="449" customFormat="1" ht="12" hidden="1" customHeight="1">
      <c r="A5515" s="448"/>
    </row>
    <row r="5516" spans="1:1" s="449" customFormat="1" ht="12" hidden="1" customHeight="1">
      <c r="A5516" s="448"/>
    </row>
    <row r="5517" spans="1:1" s="449" customFormat="1" ht="12" hidden="1" customHeight="1">
      <c r="A5517" s="448"/>
    </row>
    <row r="5518" spans="1:1" s="449" customFormat="1" ht="12" hidden="1" customHeight="1">
      <c r="A5518" s="448"/>
    </row>
    <row r="5519" spans="1:1" s="449" customFormat="1" ht="12" hidden="1" customHeight="1">
      <c r="A5519" s="448"/>
    </row>
    <row r="5520" spans="1:1" s="449" customFormat="1" ht="12" hidden="1" customHeight="1">
      <c r="A5520" s="448"/>
    </row>
    <row r="5521" spans="1:1" s="449" customFormat="1" ht="12" hidden="1" customHeight="1">
      <c r="A5521" s="448"/>
    </row>
    <row r="5522" spans="1:1" s="449" customFormat="1" ht="12" hidden="1" customHeight="1">
      <c r="A5522" s="448"/>
    </row>
    <row r="5523" spans="1:1" s="449" customFormat="1" ht="12" hidden="1" customHeight="1">
      <c r="A5523" s="448"/>
    </row>
    <row r="5524" spans="1:1" s="449" customFormat="1" ht="12" hidden="1" customHeight="1">
      <c r="A5524" s="448"/>
    </row>
    <row r="5525" spans="1:1" s="449" customFormat="1" ht="12" hidden="1" customHeight="1">
      <c r="A5525" s="448"/>
    </row>
    <row r="5526" spans="1:1" s="449" customFormat="1" ht="12" hidden="1" customHeight="1">
      <c r="A5526" s="448"/>
    </row>
    <row r="5527" spans="1:1" s="449" customFormat="1" ht="12" hidden="1" customHeight="1">
      <c r="A5527" s="448"/>
    </row>
    <row r="5528" spans="1:1" s="449" customFormat="1" ht="12" hidden="1" customHeight="1">
      <c r="A5528" s="448"/>
    </row>
    <row r="5529" spans="1:1" s="449" customFormat="1" ht="12" hidden="1" customHeight="1">
      <c r="A5529" s="448"/>
    </row>
    <row r="5530" spans="1:1" s="449" customFormat="1" ht="12" hidden="1" customHeight="1">
      <c r="A5530" s="448"/>
    </row>
    <row r="5531" spans="1:1" s="449" customFormat="1" ht="12" hidden="1" customHeight="1">
      <c r="A5531" s="448"/>
    </row>
    <row r="5532" spans="1:1" s="449" customFormat="1" ht="12" hidden="1" customHeight="1">
      <c r="A5532" s="448"/>
    </row>
    <row r="5533" spans="1:1" s="449" customFormat="1" ht="12" hidden="1" customHeight="1">
      <c r="A5533" s="448"/>
    </row>
    <row r="5534" spans="1:1" s="449" customFormat="1" ht="12" hidden="1" customHeight="1">
      <c r="A5534" s="448"/>
    </row>
    <row r="5535" spans="1:1" s="449" customFormat="1" ht="12" hidden="1" customHeight="1">
      <c r="A5535" s="448"/>
    </row>
    <row r="5536" spans="1:1" s="449" customFormat="1" ht="12" hidden="1" customHeight="1">
      <c r="A5536" s="448"/>
    </row>
    <row r="5537" spans="1:1" s="449" customFormat="1" ht="12" hidden="1" customHeight="1">
      <c r="A5537" s="448"/>
    </row>
    <row r="5538" spans="1:1" s="449" customFormat="1" ht="12" hidden="1" customHeight="1">
      <c r="A5538" s="448"/>
    </row>
    <row r="5539" spans="1:1" s="449" customFormat="1" ht="12" hidden="1" customHeight="1">
      <c r="A5539" s="448"/>
    </row>
    <row r="5540" spans="1:1" s="449" customFormat="1" ht="12" hidden="1" customHeight="1">
      <c r="A5540" s="448"/>
    </row>
    <row r="5541" spans="1:1" s="449" customFormat="1" ht="12" hidden="1" customHeight="1">
      <c r="A5541" s="448"/>
    </row>
    <row r="5542" spans="1:1" s="449" customFormat="1" ht="12" hidden="1" customHeight="1">
      <c r="A5542" s="448"/>
    </row>
    <row r="5543" spans="1:1" s="449" customFormat="1" ht="12" hidden="1" customHeight="1">
      <c r="A5543" s="448"/>
    </row>
    <row r="5544" spans="1:1" s="449" customFormat="1" ht="12" hidden="1" customHeight="1">
      <c r="A5544" s="448"/>
    </row>
    <row r="5545" spans="1:1" s="449" customFormat="1" ht="12" hidden="1" customHeight="1">
      <c r="A5545" s="448"/>
    </row>
    <row r="5546" spans="1:1" s="449" customFormat="1" ht="12" hidden="1" customHeight="1">
      <c r="A5546" s="448"/>
    </row>
    <row r="5547" spans="1:1" s="449" customFormat="1" ht="12" hidden="1" customHeight="1">
      <c r="A5547" s="448"/>
    </row>
    <row r="5548" spans="1:1" s="449" customFormat="1" ht="12" hidden="1" customHeight="1">
      <c r="A5548" s="448"/>
    </row>
    <row r="5549" spans="1:1" s="449" customFormat="1" ht="12" hidden="1" customHeight="1">
      <c r="A5549" s="448"/>
    </row>
    <row r="5550" spans="1:1" s="449" customFormat="1" ht="12" hidden="1" customHeight="1">
      <c r="A5550" s="448"/>
    </row>
    <row r="5551" spans="1:1" s="449" customFormat="1" ht="12" hidden="1" customHeight="1">
      <c r="A5551" s="448"/>
    </row>
    <row r="5552" spans="1:1" s="449" customFormat="1" ht="12" hidden="1" customHeight="1">
      <c r="A5552" s="448"/>
    </row>
    <row r="5553" spans="1:1" s="449" customFormat="1" ht="12" hidden="1" customHeight="1">
      <c r="A5553" s="448"/>
    </row>
    <row r="5554" spans="1:1" s="449" customFormat="1" ht="12" hidden="1" customHeight="1">
      <c r="A5554" s="448"/>
    </row>
    <row r="5555" spans="1:1" s="449" customFormat="1" ht="12" hidden="1" customHeight="1">
      <c r="A5555" s="448"/>
    </row>
    <row r="5556" spans="1:1" s="449" customFormat="1" ht="12" hidden="1" customHeight="1">
      <c r="A5556" s="448"/>
    </row>
    <row r="5557" spans="1:1" s="449" customFormat="1" ht="12" hidden="1" customHeight="1">
      <c r="A5557" s="448"/>
    </row>
    <row r="5558" spans="1:1" s="449" customFormat="1" ht="12" hidden="1" customHeight="1">
      <c r="A5558" s="448"/>
    </row>
    <row r="5559" spans="1:1" s="449" customFormat="1" ht="12" hidden="1" customHeight="1">
      <c r="A5559" s="448"/>
    </row>
    <row r="5560" spans="1:1" s="449" customFormat="1" ht="12" hidden="1" customHeight="1">
      <c r="A5560" s="448"/>
    </row>
    <row r="5561" spans="1:1" s="449" customFormat="1" ht="12" hidden="1" customHeight="1">
      <c r="A5561" s="448"/>
    </row>
    <row r="5562" spans="1:1" s="449" customFormat="1" ht="12" hidden="1" customHeight="1">
      <c r="A5562" s="448"/>
    </row>
    <row r="5563" spans="1:1" s="449" customFormat="1" ht="12" hidden="1" customHeight="1">
      <c r="A5563" s="448"/>
    </row>
    <row r="5564" spans="1:1" s="449" customFormat="1" ht="12" hidden="1" customHeight="1">
      <c r="A5564" s="448"/>
    </row>
    <row r="5565" spans="1:1" s="449" customFormat="1" ht="12" hidden="1" customHeight="1">
      <c r="A5565" s="448"/>
    </row>
    <row r="5566" spans="1:1" s="449" customFormat="1" ht="12" hidden="1" customHeight="1">
      <c r="A5566" s="448"/>
    </row>
    <row r="5567" spans="1:1" s="449" customFormat="1" ht="12" hidden="1" customHeight="1">
      <c r="A5567" s="448"/>
    </row>
    <row r="5568" spans="1:1" s="449" customFormat="1" ht="12" hidden="1" customHeight="1">
      <c r="A5568" s="448"/>
    </row>
    <row r="5569" spans="1:1" s="449" customFormat="1" ht="12" hidden="1" customHeight="1">
      <c r="A5569" s="448"/>
    </row>
    <row r="5570" spans="1:1" s="449" customFormat="1" ht="12" hidden="1" customHeight="1">
      <c r="A5570" s="448"/>
    </row>
    <row r="5571" spans="1:1" s="449" customFormat="1" ht="12" hidden="1" customHeight="1">
      <c r="A5571" s="448"/>
    </row>
    <row r="5572" spans="1:1" s="449" customFormat="1" ht="12" hidden="1" customHeight="1">
      <c r="A5572" s="448"/>
    </row>
    <row r="5573" spans="1:1" s="449" customFormat="1" ht="12" hidden="1" customHeight="1">
      <c r="A5573" s="448"/>
    </row>
    <row r="5574" spans="1:1" s="449" customFormat="1" ht="12" hidden="1" customHeight="1">
      <c r="A5574" s="448"/>
    </row>
    <row r="5575" spans="1:1" s="449" customFormat="1" ht="12" hidden="1" customHeight="1">
      <c r="A5575" s="448"/>
    </row>
    <row r="5576" spans="1:1" s="449" customFormat="1" ht="12" hidden="1" customHeight="1">
      <c r="A5576" s="448"/>
    </row>
    <row r="5577" spans="1:1" s="449" customFormat="1" ht="12" hidden="1" customHeight="1">
      <c r="A5577" s="448"/>
    </row>
    <row r="5578" spans="1:1" s="449" customFormat="1" ht="12" hidden="1" customHeight="1">
      <c r="A5578" s="448"/>
    </row>
    <row r="5579" spans="1:1" s="449" customFormat="1" ht="12" hidden="1" customHeight="1">
      <c r="A5579" s="448"/>
    </row>
    <row r="5580" spans="1:1" s="449" customFormat="1" ht="12" hidden="1" customHeight="1">
      <c r="A5580" s="448"/>
    </row>
    <row r="5581" spans="1:1" s="449" customFormat="1" ht="12" hidden="1" customHeight="1">
      <c r="A5581" s="448"/>
    </row>
    <row r="5582" spans="1:1" s="449" customFormat="1" ht="12" hidden="1" customHeight="1">
      <c r="A5582" s="448"/>
    </row>
    <row r="5583" spans="1:1" s="449" customFormat="1" ht="12" hidden="1" customHeight="1">
      <c r="A5583" s="448"/>
    </row>
    <row r="5584" spans="1:1" s="449" customFormat="1" ht="12" hidden="1" customHeight="1">
      <c r="A5584" s="448"/>
    </row>
    <row r="5585" spans="1:1" s="449" customFormat="1" ht="12" hidden="1" customHeight="1">
      <c r="A5585" s="448"/>
    </row>
    <row r="5586" spans="1:1" s="449" customFormat="1" ht="12" hidden="1" customHeight="1">
      <c r="A5586" s="448"/>
    </row>
    <row r="5587" spans="1:1" s="449" customFormat="1" ht="12" hidden="1" customHeight="1">
      <c r="A5587" s="448"/>
    </row>
    <row r="5588" spans="1:1" s="449" customFormat="1" ht="12" hidden="1" customHeight="1">
      <c r="A5588" s="448"/>
    </row>
    <row r="5589" spans="1:1" s="449" customFormat="1" ht="12" hidden="1" customHeight="1">
      <c r="A5589" s="448"/>
    </row>
    <row r="5590" spans="1:1" s="449" customFormat="1" ht="12" hidden="1" customHeight="1">
      <c r="A5590" s="448"/>
    </row>
    <row r="5591" spans="1:1" s="449" customFormat="1" ht="12" hidden="1" customHeight="1">
      <c r="A5591" s="448"/>
    </row>
    <row r="5592" spans="1:1" s="449" customFormat="1" ht="12" hidden="1" customHeight="1">
      <c r="A5592" s="448"/>
    </row>
    <row r="5593" spans="1:1" s="449" customFormat="1" ht="12" hidden="1" customHeight="1">
      <c r="A5593" s="448"/>
    </row>
    <row r="5594" spans="1:1" s="449" customFormat="1" ht="12" hidden="1" customHeight="1">
      <c r="A5594" s="448"/>
    </row>
    <row r="5595" spans="1:1" s="449" customFormat="1" ht="12" hidden="1" customHeight="1">
      <c r="A5595" s="448"/>
    </row>
    <row r="5596" spans="1:1" s="449" customFormat="1" ht="12" hidden="1" customHeight="1">
      <c r="A5596" s="448"/>
    </row>
    <row r="5597" spans="1:1" s="449" customFormat="1" ht="12" hidden="1" customHeight="1">
      <c r="A5597" s="448"/>
    </row>
    <row r="5598" spans="1:1" s="449" customFormat="1" ht="12" hidden="1" customHeight="1">
      <c r="A5598" s="448"/>
    </row>
    <row r="5599" spans="1:1" s="449" customFormat="1" ht="12" hidden="1" customHeight="1">
      <c r="A5599" s="448"/>
    </row>
    <row r="5600" spans="1:1" s="449" customFormat="1" ht="12" hidden="1" customHeight="1">
      <c r="A5600" s="448"/>
    </row>
    <row r="5601" spans="1:1" s="449" customFormat="1" ht="12" hidden="1" customHeight="1">
      <c r="A5601" s="448"/>
    </row>
    <row r="5602" spans="1:1" s="449" customFormat="1" ht="12" hidden="1" customHeight="1">
      <c r="A5602" s="448"/>
    </row>
    <row r="5603" spans="1:1" s="449" customFormat="1" ht="12" hidden="1" customHeight="1">
      <c r="A5603" s="448"/>
    </row>
    <row r="5604" spans="1:1" s="449" customFormat="1" ht="12" hidden="1" customHeight="1">
      <c r="A5604" s="448"/>
    </row>
    <row r="5605" spans="1:1" s="449" customFormat="1" ht="12" hidden="1" customHeight="1">
      <c r="A5605" s="448"/>
    </row>
    <row r="5606" spans="1:1" s="449" customFormat="1" ht="12" hidden="1" customHeight="1">
      <c r="A5606" s="448"/>
    </row>
    <row r="5607" spans="1:1" s="449" customFormat="1" ht="12" hidden="1" customHeight="1">
      <c r="A5607" s="448"/>
    </row>
    <row r="5608" spans="1:1" s="449" customFormat="1" ht="12" hidden="1" customHeight="1">
      <c r="A5608" s="448"/>
    </row>
    <row r="5609" spans="1:1" s="449" customFormat="1" ht="12" hidden="1" customHeight="1">
      <c r="A5609" s="448"/>
    </row>
    <row r="5610" spans="1:1" s="449" customFormat="1" ht="12" hidden="1" customHeight="1">
      <c r="A5610" s="448"/>
    </row>
    <row r="5611" spans="1:1" s="449" customFormat="1" ht="12" hidden="1" customHeight="1">
      <c r="A5611" s="448"/>
    </row>
    <row r="5612" spans="1:1" s="449" customFormat="1" ht="12" hidden="1" customHeight="1">
      <c r="A5612" s="448"/>
    </row>
    <row r="5613" spans="1:1" s="449" customFormat="1" ht="12" hidden="1" customHeight="1">
      <c r="A5613" s="448"/>
    </row>
    <row r="5614" spans="1:1" s="449" customFormat="1" ht="12" hidden="1" customHeight="1">
      <c r="A5614" s="448"/>
    </row>
    <row r="5615" spans="1:1" s="449" customFormat="1" ht="12" hidden="1" customHeight="1">
      <c r="A5615" s="448"/>
    </row>
    <row r="5616" spans="1:1" s="449" customFormat="1" ht="12" hidden="1" customHeight="1">
      <c r="A5616" s="448"/>
    </row>
    <row r="5617" spans="1:1" s="449" customFormat="1" ht="12" hidden="1" customHeight="1">
      <c r="A5617" s="448"/>
    </row>
    <row r="5618" spans="1:1" s="449" customFormat="1" ht="12" hidden="1" customHeight="1">
      <c r="A5618" s="448"/>
    </row>
    <row r="5619" spans="1:1" s="449" customFormat="1" ht="12" hidden="1" customHeight="1">
      <c r="A5619" s="448"/>
    </row>
    <row r="5620" spans="1:1" s="449" customFormat="1" ht="12" hidden="1" customHeight="1">
      <c r="A5620" s="448"/>
    </row>
    <row r="5621" spans="1:1" s="449" customFormat="1" ht="12" hidden="1" customHeight="1">
      <c r="A5621" s="448"/>
    </row>
    <row r="5622" spans="1:1" s="449" customFormat="1" ht="12" hidden="1" customHeight="1">
      <c r="A5622" s="448"/>
    </row>
    <row r="5623" spans="1:1" s="449" customFormat="1" ht="12" hidden="1" customHeight="1">
      <c r="A5623" s="448"/>
    </row>
    <row r="5624" spans="1:1" s="449" customFormat="1" ht="12" hidden="1" customHeight="1">
      <c r="A5624" s="448"/>
    </row>
    <row r="5625" spans="1:1" s="449" customFormat="1" ht="12" hidden="1" customHeight="1">
      <c r="A5625" s="448"/>
    </row>
    <row r="5626" spans="1:1" s="449" customFormat="1" ht="12" hidden="1" customHeight="1">
      <c r="A5626" s="448"/>
    </row>
    <row r="5627" spans="1:1" s="449" customFormat="1" ht="12" hidden="1" customHeight="1">
      <c r="A5627" s="448"/>
    </row>
    <row r="5628" spans="1:1" s="449" customFormat="1" ht="12" hidden="1" customHeight="1">
      <c r="A5628" s="448"/>
    </row>
    <row r="5629" spans="1:1" s="449" customFormat="1" ht="12" hidden="1" customHeight="1">
      <c r="A5629" s="448"/>
    </row>
    <row r="5630" spans="1:1" s="449" customFormat="1" ht="12" hidden="1" customHeight="1">
      <c r="A5630" s="448"/>
    </row>
    <row r="5631" spans="1:1" s="449" customFormat="1" ht="12" hidden="1" customHeight="1">
      <c r="A5631" s="448"/>
    </row>
    <row r="5632" spans="1:1" s="449" customFormat="1" ht="12" hidden="1" customHeight="1">
      <c r="A5632" s="448"/>
    </row>
    <row r="5633" spans="1:1" s="449" customFormat="1" ht="12" hidden="1" customHeight="1">
      <c r="A5633" s="448"/>
    </row>
    <row r="5634" spans="1:1" s="449" customFormat="1" ht="12" hidden="1" customHeight="1">
      <c r="A5634" s="448"/>
    </row>
    <row r="5635" spans="1:1" s="449" customFormat="1" ht="12" hidden="1" customHeight="1">
      <c r="A5635" s="448"/>
    </row>
    <row r="5636" spans="1:1" s="449" customFormat="1" ht="12" hidden="1" customHeight="1">
      <c r="A5636" s="448"/>
    </row>
    <row r="5637" spans="1:1" s="449" customFormat="1" ht="12" hidden="1" customHeight="1">
      <c r="A5637" s="448"/>
    </row>
    <row r="5638" spans="1:1" s="449" customFormat="1" ht="12" hidden="1" customHeight="1">
      <c r="A5638" s="448"/>
    </row>
    <row r="5639" spans="1:1" s="449" customFormat="1" ht="12" hidden="1" customHeight="1">
      <c r="A5639" s="448"/>
    </row>
    <row r="5640" spans="1:1" s="449" customFormat="1" ht="12" hidden="1" customHeight="1">
      <c r="A5640" s="448"/>
    </row>
    <row r="5641" spans="1:1" s="449" customFormat="1" ht="12" hidden="1" customHeight="1">
      <c r="A5641" s="448"/>
    </row>
    <row r="5642" spans="1:1" s="449" customFormat="1" ht="12" hidden="1" customHeight="1">
      <c r="A5642" s="448"/>
    </row>
    <row r="5643" spans="1:1" s="449" customFormat="1" ht="12" hidden="1" customHeight="1">
      <c r="A5643" s="448"/>
    </row>
    <row r="5644" spans="1:1" s="449" customFormat="1" ht="12" hidden="1" customHeight="1">
      <c r="A5644" s="448"/>
    </row>
    <row r="5645" spans="1:1" s="449" customFormat="1" ht="12" hidden="1" customHeight="1">
      <c r="A5645" s="448"/>
    </row>
    <row r="5646" spans="1:1" s="449" customFormat="1" ht="12" hidden="1" customHeight="1">
      <c r="A5646" s="448"/>
    </row>
    <row r="5647" spans="1:1" s="449" customFormat="1" ht="12" hidden="1" customHeight="1">
      <c r="A5647" s="448"/>
    </row>
    <row r="5648" spans="1:1" s="449" customFormat="1" ht="12" hidden="1" customHeight="1">
      <c r="A5648" s="448"/>
    </row>
    <row r="5649" spans="1:1" s="449" customFormat="1" ht="12" hidden="1" customHeight="1">
      <c r="A5649" s="448"/>
    </row>
    <row r="5650" spans="1:1" s="449" customFormat="1" ht="12" hidden="1" customHeight="1">
      <c r="A5650" s="448"/>
    </row>
    <row r="5651" spans="1:1" s="449" customFormat="1" ht="12" hidden="1" customHeight="1">
      <c r="A5651" s="448"/>
    </row>
    <row r="5652" spans="1:1" s="449" customFormat="1" ht="12" hidden="1" customHeight="1">
      <c r="A5652" s="448"/>
    </row>
    <row r="5653" spans="1:1" s="449" customFormat="1" ht="12" hidden="1" customHeight="1">
      <c r="A5653" s="448"/>
    </row>
    <row r="5654" spans="1:1" s="449" customFormat="1" ht="12" hidden="1" customHeight="1">
      <c r="A5654" s="448"/>
    </row>
    <row r="5655" spans="1:1" s="449" customFormat="1" ht="12" hidden="1" customHeight="1">
      <c r="A5655" s="448"/>
    </row>
    <row r="5656" spans="1:1" s="449" customFormat="1" ht="12" hidden="1" customHeight="1">
      <c r="A5656" s="448"/>
    </row>
    <row r="5657" spans="1:1" s="449" customFormat="1" ht="12" hidden="1" customHeight="1">
      <c r="A5657" s="448"/>
    </row>
    <row r="5658" spans="1:1" s="449" customFormat="1" ht="12" hidden="1" customHeight="1">
      <c r="A5658" s="448"/>
    </row>
    <row r="5659" spans="1:1" s="449" customFormat="1" ht="12" hidden="1" customHeight="1">
      <c r="A5659" s="448"/>
    </row>
    <row r="5660" spans="1:1" s="449" customFormat="1" ht="12" hidden="1" customHeight="1">
      <c r="A5660" s="448"/>
    </row>
    <row r="5661" spans="1:1" s="449" customFormat="1" ht="12" hidden="1" customHeight="1">
      <c r="A5661" s="448"/>
    </row>
    <row r="5662" spans="1:1" s="449" customFormat="1" ht="12" hidden="1" customHeight="1">
      <c r="A5662" s="448"/>
    </row>
    <row r="5663" spans="1:1" s="449" customFormat="1" ht="12" hidden="1" customHeight="1">
      <c r="A5663" s="448"/>
    </row>
    <row r="5664" spans="1:1" s="449" customFormat="1" ht="12" hidden="1" customHeight="1">
      <c r="A5664" s="448"/>
    </row>
    <row r="5665" spans="1:1" s="449" customFormat="1" ht="12" hidden="1" customHeight="1">
      <c r="A5665" s="448"/>
    </row>
    <row r="5666" spans="1:1" s="449" customFormat="1" ht="12" hidden="1" customHeight="1">
      <c r="A5666" s="448"/>
    </row>
    <row r="5667" spans="1:1" s="449" customFormat="1" ht="12" hidden="1" customHeight="1">
      <c r="A5667" s="448"/>
    </row>
    <row r="5668" spans="1:1" s="449" customFormat="1" ht="12" hidden="1" customHeight="1">
      <c r="A5668" s="448"/>
    </row>
    <row r="5669" spans="1:1" s="449" customFormat="1" ht="12" hidden="1" customHeight="1">
      <c r="A5669" s="448"/>
    </row>
    <row r="5670" spans="1:1" s="449" customFormat="1" ht="12" hidden="1" customHeight="1">
      <c r="A5670" s="448"/>
    </row>
    <row r="5671" spans="1:1" s="449" customFormat="1" ht="12" hidden="1" customHeight="1">
      <c r="A5671" s="448"/>
    </row>
    <row r="5672" spans="1:1" s="449" customFormat="1" ht="12" hidden="1" customHeight="1">
      <c r="A5672" s="448"/>
    </row>
    <row r="5673" spans="1:1" s="449" customFormat="1" ht="12" hidden="1" customHeight="1">
      <c r="A5673" s="448"/>
    </row>
    <row r="5674" spans="1:1" s="449" customFormat="1" ht="12" hidden="1" customHeight="1">
      <c r="A5674" s="448"/>
    </row>
    <row r="5675" spans="1:1" s="449" customFormat="1" ht="12" hidden="1" customHeight="1">
      <c r="A5675" s="448"/>
    </row>
    <row r="5676" spans="1:1" s="449" customFormat="1" ht="12" hidden="1" customHeight="1">
      <c r="A5676" s="448"/>
    </row>
    <row r="5677" spans="1:1" s="449" customFormat="1" ht="12" hidden="1" customHeight="1">
      <c r="A5677" s="448"/>
    </row>
    <row r="5678" spans="1:1" s="449" customFormat="1" ht="12" hidden="1" customHeight="1">
      <c r="A5678" s="448"/>
    </row>
    <row r="5679" spans="1:1" s="449" customFormat="1" ht="12" hidden="1" customHeight="1">
      <c r="A5679" s="448"/>
    </row>
    <row r="5680" spans="1:1" s="449" customFormat="1" ht="12" hidden="1" customHeight="1">
      <c r="A5680" s="448"/>
    </row>
    <row r="5681" spans="1:1" s="449" customFormat="1" ht="12" hidden="1" customHeight="1">
      <c r="A5681" s="448"/>
    </row>
    <row r="5682" spans="1:1" s="449" customFormat="1" ht="12" hidden="1" customHeight="1">
      <c r="A5682" s="448"/>
    </row>
    <row r="5683" spans="1:1" s="449" customFormat="1" ht="12" hidden="1" customHeight="1">
      <c r="A5683" s="448"/>
    </row>
    <row r="5684" spans="1:1" s="449" customFormat="1" ht="12" hidden="1" customHeight="1">
      <c r="A5684" s="448"/>
    </row>
    <row r="5685" spans="1:1" s="449" customFormat="1" ht="12" hidden="1" customHeight="1">
      <c r="A5685" s="448"/>
    </row>
    <row r="5686" spans="1:1" s="449" customFormat="1" ht="12" hidden="1" customHeight="1">
      <c r="A5686" s="448"/>
    </row>
    <row r="5687" spans="1:1" s="449" customFormat="1" ht="12" hidden="1" customHeight="1">
      <c r="A5687" s="448"/>
    </row>
    <row r="5688" spans="1:1" s="449" customFormat="1" ht="12" hidden="1" customHeight="1">
      <c r="A5688" s="448"/>
    </row>
    <row r="5689" spans="1:1" s="449" customFormat="1" ht="12" hidden="1" customHeight="1">
      <c r="A5689" s="448"/>
    </row>
    <row r="5690" spans="1:1" s="449" customFormat="1" ht="12" hidden="1" customHeight="1">
      <c r="A5690" s="448"/>
    </row>
    <row r="5691" spans="1:1" s="449" customFormat="1" ht="12" hidden="1" customHeight="1">
      <c r="A5691" s="448"/>
    </row>
    <row r="5692" spans="1:1" s="449" customFormat="1" ht="12" hidden="1" customHeight="1">
      <c r="A5692" s="448"/>
    </row>
    <row r="5693" spans="1:1" s="449" customFormat="1" ht="12" hidden="1" customHeight="1">
      <c r="A5693" s="448"/>
    </row>
    <row r="5694" spans="1:1" s="449" customFormat="1" ht="12" hidden="1" customHeight="1">
      <c r="A5694" s="448"/>
    </row>
    <row r="5695" spans="1:1" s="449" customFormat="1" ht="12" hidden="1" customHeight="1">
      <c r="A5695" s="448"/>
    </row>
    <row r="5696" spans="1:1" s="449" customFormat="1" ht="12" hidden="1" customHeight="1">
      <c r="A5696" s="448"/>
    </row>
    <row r="5697" spans="1:1" s="449" customFormat="1" ht="12" hidden="1" customHeight="1">
      <c r="A5697" s="448"/>
    </row>
    <row r="5698" spans="1:1" s="449" customFormat="1" ht="12" hidden="1" customHeight="1">
      <c r="A5698" s="448"/>
    </row>
    <row r="5699" spans="1:1" s="449" customFormat="1" ht="12" hidden="1" customHeight="1">
      <c r="A5699" s="448"/>
    </row>
    <row r="5700" spans="1:1" s="449" customFormat="1" ht="12" hidden="1" customHeight="1">
      <c r="A5700" s="448"/>
    </row>
    <row r="5701" spans="1:1" s="449" customFormat="1" ht="12" hidden="1" customHeight="1">
      <c r="A5701" s="448"/>
    </row>
    <row r="5702" spans="1:1" s="449" customFormat="1" ht="12" hidden="1" customHeight="1">
      <c r="A5702" s="448"/>
    </row>
    <row r="5703" spans="1:1" s="449" customFormat="1" ht="12" hidden="1" customHeight="1">
      <c r="A5703" s="448"/>
    </row>
    <row r="5704" spans="1:1" s="449" customFormat="1" ht="12" hidden="1" customHeight="1">
      <c r="A5704" s="448"/>
    </row>
    <row r="5705" spans="1:1" s="449" customFormat="1" ht="12" hidden="1" customHeight="1">
      <c r="A5705" s="448"/>
    </row>
    <row r="5706" spans="1:1" s="449" customFormat="1" ht="12" hidden="1" customHeight="1">
      <c r="A5706" s="448"/>
    </row>
    <row r="5707" spans="1:1" s="449" customFormat="1" ht="12" hidden="1" customHeight="1">
      <c r="A5707" s="448"/>
    </row>
    <row r="5708" spans="1:1" s="449" customFormat="1" ht="12" hidden="1" customHeight="1">
      <c r="A5708" s="448"/>
    </row>
    <row r="5709" spans="1:1" s="449" customFormat="1" ht="12" hidden="1" customHeight="1">
      <c r="A5709" s="448"/>
    </row>
    <row r="5710" spans="1:1" s="449" customFormat="1" ht="12" hidden="1" customHeight="1">
      <c r="A5710" s="448"/>
    </row>
    <row r="5711" spans="1:1" s="449" customFormat="1" ht="12" hidden="1" customHeight="1">
      <c r="A5711" s="448"/>
    </row>
    <row r="5712" spans="1:1" s="449" customFormat="1" ht="12" hidden="1" customHeight="1">
      <c r="A5712" s="448"/>
    </row>
    <row r="5713" spans="1:1" s="449" customFormat="1" ht="12" hidden="1" customHeight="1">
      <c r="A5713" s="448"/>
    </row>
    <row r="5714" spans="1:1" s="449" customFormat="1" ht="12" hidden="1" customHeight="1">
      <c r="A5714" s="448"/>
    </row>
    <row r="5715" spans="1:1" s="449" customFormat="1" ht="12" hidden="1" customHeight="1">
      <c r="A5715" s="448"/>
    </row>
    <row r="5716" spans="1:1" s="449" customFormat="1" ht="12" hidden="1" customHeight="1">
      <c r="A5716" s="448"/>
    </row>
    <row r="5717" spans="1:1" s="449" customFormat="1" ht="12" hidden="1" customHeight="1">
      <c r="A5717" s="448"/>
    </row>
    <row r="5718" spans="1:1" s="449" customFormat="1" ht="12" hidden="1" customHeight="1">
      <c r="A5718" s="448"/>
    </row>
    <row r="5719" spans="1:1" s="449" customFormat="1" ht="12" hidden="1" customHeight="1">
      <c r="A5719" s="448"/>
    </row>
    <row r="5720" spans="1:1" s="449" customFormat="1" ht="12" hidden="1" customHeight="1">
      <c r="A5720" s="448"/>
    </row>
    <row r="5721" spans="1:1" s="449" customFormat="1" ht="12" hidden="1" customHeight="1">
      <c r="A5721" s="448"/>
    </row>
    <row r="5722" spans="1:1" s="449" customFormat="1" ht="12" hidden="1" customHeight="1">
      <c r="A5722" s="448"/>
    </row>
    <row r="5723" spans="1:1" s="449" customFormat="1" ht="12" hidden="1" customHeight="1">
      <c r="A5723" s="448"/>
    </row>
    <row r="5724" spans="1:1" s="449" customFormat="1" ht="12" hidden="1" customHeight="1">
      <c r="A5724" s="448"/>
    </row>
    <row r="5725" spans="1:1" s="449" customFormat="1" ht="12" hidden="1" customHeight="1">
      <c r="A5725" s="448"/>
    </row>
    <row r="5726" spans="1:1" s="449" customFormat="1" ht="12" hidden="1" customHeight="1">
      <c r="A5726" s="448"/>
    </row>
    <row r="5727" spans="1:1" s="449" customFormat="1" ht="12" hidden="1" customHeight="1">
      <c r="A5727" s="448"/>
    </row>
    <row r="5728" spans="1:1" s="449" customFormat="1" ht="12" hidden="1" customHeight="1">
      <c r="A5728" s="448"/>
    </row>
    <row r="5729" spans="1:1" s="449" customFormat="1" ht="12" hidden="1" customHeight="1">
      <c r="A5729" s="448"/>
    </row>
    <row r="5730" spans="1:1" s="449" customFormat="1" ht="12" hidden="1" customHeight="1">
      <c r="A5730" s="448"/>
    </row>
    <row r="5731" spans="1:1" s="449" customFormat="1" ht="12" hidden="1" customHeight="1">
      <c r="A5731" s="448"/>
    </row>
    <row r="5732" spans="1:1" s="449" customFormat="1" ht="12" hidden="1" customHeight="1">
      <c r="A5732" s="448"/>
    </row>
    <row r="5733" spans="1:1" s="449" customFormat="1" ht="12" hidden="1" customHeight="1">
      <c r="A5733" s="448"/>
    </row>
    <row r="5734" spans="1:1" s="449" customFormat="1" ht="12" hidden="1" customHeight="1">
      <c r="A5734" s="448"/>
    </row>
    <row r="5735" spans="1:1" s="449" customFormat="1" ht="12" hidden="1" customHeight="1">
      <c r="A5735" s="448"/>
    </row>
    <row r="5736" spans="1:1" s="449" customFormat="1" ht="12" hidden="1" customHeight="1">
      <c r="A5736" s="448"/>
    </row>
    <row r="5737" spans="1:1" s="449" customFormat="1" ht="12" hidden="1" customHeight="1">
      <c r="A5737" s="448"/>
    </row>
    <row r="5738" spans="1:1" s="449" customFormat="1" ht="12" hidden="1" customHeight="1">
      <c r="A5738" s="448"/>
    </row>
    <row r="5739" spans="1:1" s="449" customFormat="1" ht="12" hidden="1" customHeight="1">
      <c r="A5739" s="448"/>
    </row>
    <row r="5740" spans="1:1" s="449" customFormat="1" ht="12" hidden="1" customHeight="1">
      <c r="A5740" s="448"/>
    </row>
    <row r="5741" spans="1:1" s="449" customFormat="1" ht="12" hidden="1" customHeight="1">
      <c r="A5741" s="448"/>
    </row>
    <row r="5742" spans="1:1" s="449" customFormat="1" ht="12" hidden="1" customHeight="1">
      <c r="A5742" s="448"/>
    </row>
    <row r="5743" spans="1:1" s="449" customFormat="1" ht="12" hidden="1" customHeight="1">
      <c r="A5743" s="448"/>
    </row>
    <row r="5744" spans="1:1" s="449" customFormat="1" ht="12" hidden="1" customHeight="1">
      <c r="A5744" s="448"/>
    </row>
    <row r="5745" spans="1:1" s="449" customFormat="1" ht="12" hidden="1" customHeight="1">
      <c r="A5745" s="448"/>
    </row>
    <row r="5746" spans="1:1" s="449" customFormat="1" ht="12" hidden="1" customHeight="1">
      <c r="A5746" s="448"/>
    </row>
    <row r="5747" spans="1:1" s="449" customFormat="1" ht="12" hidden="1" customHeight="1">
      <c r="A5747" s="448"/>
    </row>
    <row r="5748" spans="1:1" s="449" customFormat="1" ht="12" hidden="1" customHeight="1">
      <c r="A5748" s="448"/>
    </row>
    <row r="5749" spans="1:1" s="449" customFormat="1" ht="12" hidden="1" customHeight="1">
      <c r="A5749" s="448"/>
    </row>
    <row r="5750" spans="1:1" s="449" customFormat="1" ht="12" hidden="1" customHeight="1">
      <c r="A5750" s="448"/>
    </row>
    <row r="5751" spans="1:1" s="449" customFormat="1" ht="12" hidden="1" customHeight="1">
      <c r="A5751" s="448"/>
    </row>
    <row r="5752" spans="1:1" s="449" customFormat="1" ht="12" hidden="1" customHeight="1">
      <c r="A5752" s="448"/>
    </row>
    <row r="5753" spans="1:1" s="449" customFormat="1" ht="12" hidden="1" customHeight="1">
      <c r="A5753" s="448"/>
    </row>
    <row r="5754" spans="1:1" s="449" customFormat="1" ht="12" hidden="1" customHeight="1">
      <c r="A5754" s="448"/>
    </row>
    <row r="5755" spans="1:1" s="449" customFormat="1" ht="12" hidden="1" customHeight="1">
      <c r="A5755" s="448"/>
    </row>
    <row r="5756" spans="1:1" s="449" customFormat="1" ht="12" hidden="1" customHeight="1">
      <c r="A5756" s="448"/>
    </row>
    <row r="5757" spans="1:1" s="449" customFormat="1" ht="12" hidden="1" customHeight="1">
      <c r="A5757" s="448"/>
    </row>
    <row r="5758" spans="1:1" s="449" customFormat="1" ht="12" hidden="1" customHeight="1">
      <c r="A5758" s="448"/>
    </row>
    <row r="5759" spans="1:1" s="449" customFormat="1" ht="12" hidden="1" customHeight="1">
      <c r="A5759" s="448"/>
    </row>
    <row r="5760" spans="1:1" s="449" customFormat="1" ht="12" hidden="1" customHeight="1">
      <c r="A5760" s="448"/>
    </row>
    <row r="5761" spans="1:1" s="449" customFormat="1" ht="12" hidden="1" customHeight="1">
      <c r="A5761" s="448"/>
    </row>
    <row r="5762" spans="1:1" s="449" customFormat="1" ht="12" hidden="1" customHeight="1">
      <c r="A5762" s="448"/>
    </row>
    <row r="5763" spans="1:1" s="449" customFormat="1" ht="12" hidden="1" customHeight="1">
      <c r="A5763" s="448"/>
    </row>
    <row r="5764" spans="1:1" s="449" customFormat="1" ht="12" hidden="1" customHeight="1">
      <c r="A5764" s="448"/>
    </row>
    <row r="5765" spans="1:1" s="449" customFormat="1" ht="12" hidden="1" customHeight="1">
      <c r="A5765" s="448"/>
    </row>
    <row r="5766" spans="1:1" s="449" customFormat="1" ht="12" hidden="1" customHeight="1">
      <c r="A5766" s="448"/>
    </row>
    <row r="5767" spans="1:1" s="449" customFormat="1" ht="12" hidden="1" customHeight="1">
      <c r="A5767" s="448"/>
    </row>
    <row r="5768" spans="1:1" s="449" customFormat="1" ht="12" hidden="1" customHeight="1">
      <c r="A5768" s="448"/>
    </row>
    <row r="5769" spans="1:1" s="449" customFormat="1" ht="12" hidden="1" customHeight="1">
      <c r="A5769" s="448"/>
    </row>
    <row r="5770" spans="1:1" s="449" customFormat="1" ht="12" hidden="1" customHeight="1">
      <c r="A5770" s="448"/>
    </row>
    <row r="5771" spans="1:1" s="449" customFormat="1" ht="12" hidden="1" customHeight="1">
      <c r="A5771" s="448"/>
    </row>
    <row r="5772" spans="1:1" s="449" customFormat="1" ht="12" hidden="1" customHeight="1">
      <c r="A5772" s="448"/>
    </row>
    <row r="5773" spans="1:1" s="449" customFormat="1" ht="12" hidden="1" customHeight="1">
      <c r="A5773" s="448"/>
    </row>
    <row r="5774" spans="1:1" s="449" customFormat="1" ht="12" hidden="1" customHeight="1">
      <c r="A5774" s="448"/>
    </row>
    <row r="5775" spans="1:1" s="449" customFormat="1" ht="12" hidden="1" customHeight="1">
      <c r="A5775" s="448"/>
    </row>
    <row r="5776" spans="1:1" s="449" customFormat="1" ht="12" hidden="1" customHeight="1">
      <c r="A5776" s="448"/>
    </row>
    <row r="5777" spans="1:1" s="449" customFormat="1" ht="12" hidden="1" customHeight="1">
      <c r="A5777" s="448"/>
    </row>
    <row r="5778" spans="1:1" s="449" customFormat="1" ht="12" hidden="1" customHeight="1">
      <c r="A5778" s="448"/>
    </row>
    <row r="5779" spans="1:1" s="449" customFormat="1" ht="12" hidden="1" customHeight="1">
      <c r="A5779" s="448"/>
    </row>
    <row r="5780" spans="1:1" s="449" customFormat="1" ht="12" hidden="1" customHeight="1">
      <c r="A5780" s="448"/>
    </row>
    <row r="5781" spans="1:1" s="449" customFormat="1" ht="12" hidden="1" customHeight="1">
      <c r="A5781" s="448"/>
    </row>
    <row r="5782" spans="1:1" s="449" customFormat="1" ht="12" hidden="1" customHeight="1">
      <c r="A5782" s="448"/>
    </row>
    <row r="5783" spans="1:1" s="449" customFormat="1" ht="12" hidden="1" customHeight="1">
      <c r="A5783" s="448"/>
    </row>
    <row r="5784" spans="1:1" s="449" customFormat="1" ht="12" hidden="1" customHeight="1">
      <c r="A5784" s="448"/>
    </row>
    <row r="5785" spans="1:1" s="449" customFormat="1" ht="12" hidden="1" customHeight="1">
      <c r="A5785" s="448"/>
    </row>
    <row r="5786" spans="1:1" s="449" customFormat="1" ht="12" hidden="1" customHeight="1">
      <c r="A5786" s="448"/>
    </row>
    <row r="5787" spans="1:1" s="449" customFormat="1" ht="12" hidden="1" customHeight="1">
      <c r="A5787" s="448"/>
    </row>
    <row r="5788" spans="1:1" s="449" customFormat="1" ht="12" hidden="1" customHeight="1">
      <c r="A5788" s="448"/>
    </row>
    <row r="5789" spans="1:1" s="449" customFormat="1" ht="12" hidden="1" customHeight="1">
      <c r="A5789" s="448"/>
    </row>
    <row r="5790" spans="1:1" s="449" customFormat="1" ht="12" hidden="1" customHeight="1">
      <c r="A5790" s="448"/>
    </row>
    <row r="5791" spans="1:1" s="449" customFormat="1" ht="12" hidden="1" customHeight="1">
      <c r="A5791" s="448"/>
    </row>
    <row r="5792" spans="1:1" s="449" customFormat="1" ht="12" hidden="1" customHeight="1">
      <c r="A5792" s="448"/>
    </row>
    <row r="5793" spans="1:1" s="449" customFormat="1" ht="12" hidden="1" customHeight="1">
      <c r="A5793" s="448"/>
    </row>
    <row r="5794" spans="1:1" s="449" customFormat="1" ht="12" hidden="1" customHeight="1">
      <c r="A5794" s="448"/>
    </row>
    <row r="5795" spans="1:1" s="449" customFormat="1" ht="12" hidden="1" customHeight="1">
      <c r="A5795" s="448"/>
    </row>
    <row r="5796" spans="1:1" s="449" customFormat="1" ht="12" hidden="1" customHeight="1">
      <c r="A5796" s="448"/>
    </row>
    <row r="5797" spans="1:1" s="449" customFormat="1" ht="12" hidden="1" customHeight="1">
      <c r="A5797" s="448"/>
    </row>
    <row r="5798" spans="1:1" s="449" customFormat="1" ht="12" hidden="1" customHeight="1">
      <c r="A5798" s="448"/>
    </row>
    <row r="5799" spans="1:1" s="449" customFormat="1" ht="12" hidden="1" customHeight="1">
      <c r="A5799" s="448"/>
    </row>
    <row r="5800" spans="1:1" s="449" customFormat="1" ht="12" hidden="1" customHeight="1">
      <c r="A5800" s="448"/>
    </row>
    <row r="5801" spans="1:1" s="449" customFormat="1" ht="12" hidden="1" customHeight="1">
      <c r="A5801" s="448"/>
    </row>
    <row r="5802" spans="1:1" s="449" customFormat="1" ht="12" hidden="1" customHeight="1">
      <c r="A5802" s="448"/>
    </row>
    <row r="5803" spans="1:1" s="449" customFormat="1" ht="12" hidden="1" customHeight="1">
      <c r="A5803" s="448"/>
    </row>
    <row r="5804" spans="1:1" s="449" customFormat="1" ht="12" hidden="1" customHeight="1">
      <c r="A5804" s="448"/>
    </row>
    <row r="5805" spans="1:1" s="449" customFormat="1" ht="12" hidden="1" customHeight="1">
      <c r="A5805" s="448"/>
    </row>
    <row r="5806" spans="1:1" s="449" customFormat="1" ht="12" hidden="1" customHeight="1">
      <c r="A5806" s="448"/>
    </row>
    <row r="5807" spans="1:1" s="449" customFormat="1" ht="12" hidden="1" customHeight="1">
      <c r="A5807" s="448"/>
    </row>
    <row r="5808" spans="1:1" s="449" customFormat="1" ht="12" hidden="1" customHeight="1">
      <c r="A5808" s="448"/>
    </row>
    <row r="5809" spans="1:1" s="449" customFormat="1" ht="12" hidden="1" customHeight="1">
      <c r="A5809" s="448"/>
    </row>
    <row r="5810" spans="1:1" s="449" customFormat="1" ht="12" hidden="1" customHeight="1">
      <c r="A5810" s="448"/>
    </row>
    <row r="5811" spans="1:1" s="449" customFormat="1" ht="12" hidden="1" customHeight="1">
      <c r="A5811" s="448"/>
    </row>
    <row r="5812" spans="1:1" s="449" customFormat="1" ht="12" hidden="1" customHeight="1">
      <c r="A5812" s="448"/>
    </row>
    <row r="5813" spans="1:1" s="449" customFormat="1" ht="12" hidden="1" customHeight="1">
      <c r="A5813" s="448"/>
    </row>
    <row r="5814" spans="1:1" s="449" customFormat="1" ht="12" hidden="1" customHeight="1">
      <c r="A5814" s="448"/>
    </row>
    <row r="5815" spans="1:1" s="449" customFormat="1" ht="12" hidden="1" customHeight="1">
      <c r="A5815" s="448"/>
    </row>
    <row r="5816" spans="1:1" s="449" customFormat="1" ht="12" hidden="1" customHeight="1">
      <c r="A5816" s="448"/>
    </row>
    <row r="5817" spans="1:1" s="449" customFormat="1" ht="12" hidden="1" customHeight="1">
      <c r="A5817" s="448"/>
    </row>
    <row r="5818" spans="1:1" s="449" customFormat="1" ht="12" hidden="1" customHeight="1">
      <c r="A5818" s="448"/>
    </row>
    <row r="5819" spans="1:1" s="449" customFormat="1" ht="12" hidden="1" customHeight="1">
      <c r="A5819" s="448"/>
    </row>
    <row r="5820" spans="1:1" s="449" customFormat="1" ht="12" hidden="1" customHeight="1">
      <c r="A5820" s="448"/>
    </row>
    <row r="5821" spans="1:1" s="449" customFormat="1" ht="12" hidden="1" customHeight="1">
      <c r="A5821" s="448"/>
    </row>
    <row r="5822" spans="1:1" s="449" customFormat="1" ht="12" hidden="1" customHeight="1">
      <c r="A5822" s="448"/>
    </row>
    <row r="5823" spans="1:1" s="449" customFormat="1" ht="12" hidden="1" customHeight="1">
      <c r="A5823" s="448"/>
    </row>
    <row r="5824" spans="1:1" s="449" customFormat="1" ht="12" hidden="1" customHeight="1">
      <c r="A5824" s="448"/>
    </row>
    <row r="5825" spans="1:1" s="449" customFormat="1" ht="12" hidden="1" customHeight="1">
      <c r="A5825" s="448"/>
    </row>
    <row r="5826" spans="1:1" s="449" customFormat="1" ht="12" hidden="1" customHeight="1">
      <c r="A5826" s="448"/>
    </row>
    <row r="5827" spans="1:1" s="449" customFormat="1" ht="12" hidden="1" customHeight="1">
      <c r="A5827" s="448"/>
    </row>
    <row r="5828" spans="1:1" s="449" customFormat="1" ht="12" hidden="1" customHeight="1">
      <c r="A5828" s="448"/>
    </row>
    <row r="5829" spans="1:1" s="449" customFormat="1" ht="12" hidden="1" customHeight="1">
      <c r="A5829" s="448"/>
    </row>
    <row r="5830" spans="1:1" s="449" customFormat="1" ht="12" hidden="1" customHeight="1">
      <c r="A5830" s="448"/>
    </row>
    <row r="5831" spans="1:1" s="449" customFormat="1" ht="12" hidden="1" customHeight="1">
      <c r="A5831" s="448"/>
    </row>
    <row r="5832" spans="1:1" s="449" customFormat="1" ht="12" hidden="1" customHeight="1">
      <c r="A5832" s="448"/>
    </row>
    <row r="5833" spans="1:1" s="449" customFormat="1" ht="12" hidden="1" customHeight="1">
      <c r="A5833" s="448"/>
    </row>
    <row r="5834" spans="1:1" s="449" customFormat="1" ht="12" hidden="1" customHeight="1">
      <c r="A5834" s="448"/>
    </row>
    <row r="5835" spans="1:1" s="449" customFormat="1" ht="12" hidden="1" customHeight="1">
      <c r="A5835" s="448"/>
    </row>
    <row r="5836" spans="1:1" s="449" customFormat="1" ht="12" hidden="1" customHeight="1">
      <c r="A5836" s="448"/>
    </row>
    <row r="5837" spans="1:1" s="449" customFormat="1" ht="12" hidden="1" customHeight="1">
      <c r="A5837" s="448"/>
    </row>
    <row r="5838" spans="1:1" s="449" customFormat="1" ht="12" hidden="1" customHeight="1">
      <c r="A5838" s="448"/>
    </row>
    <row r="5839" spans="1:1" s="449" customFormat="1" ht="12" hidden="1" customHeight="1">
      <c r="A5839" s="448"/>
    </row>
    <row r="5840" spans="1:1" s="449" customFormat="1" ht="12" hidden="1" customHeight="1">
      <c r="A5840" s="448"/>
    </row>
    <row r="5841" spans="1:1" s="449" customFormat="1" ht="12" hidden="1" customHeight="1">
      <c r="A5841" s="448"/>
    </row>
    <row r="5842" spans="1:1" s="449" customFormat="1" ht="12" hidden="1" customHeight="1">
      <c r="A5842" s="448"/>
    </row>
    <row r="5843" spans="1:1" s="449" customFormat="1" ht="12" hidden="1" customHeight="1">
      <c r="A5843" s="448"/>
    </row>
    <row r="5844" spans="1:1" s="449" customFormat="1" ht="12" hidden="1" customHeight="1">
      <c r="A5844" s="448"/>
    </row>
    <row r="5845" spans="1:1" s="449" customFormat="1" ht="12" hidden="1" customHeight="1">
      <c r="A5845" s="448"/>
    </row>
    <row r="5846" spans="1:1" s="449" customFormat="1" ht="12" hidden="1" customHeight="1">
      <c r="A5846" s="448"/>
    </row>
    <row r="5847" spans="1:1" s="449" customFormat="1" ht="12" hidden="1" customHeight="1">
      <c r="A5847" s="448"/>
    </row>
    <row r="5848" spans="1:1" s="449" customFormat="1" ht="12" hidden="1" customHeight="1">
      <c r="A5848" s="448"/>
    </row>
    <row r="5849" spans="1:1" s="449" customFormat="1" ht="12" hidden="1" customHeight="1">
      <c r="A5849" s="448"/>
    </row>
    <row r="5850" spans="1:1" s="449" customFormat="1" ht="12" hidden="1" customHeight="1">
      <c r="A5850" s="448"/>
    </row>
    <row r="5851" spans="1:1" s="449" customFormat="1" ht="12" hidden="1" customHeight="1">
      <c r="A5851" s="448"/>
    </row>
    <row r="5852" spans="1:1" s="449" customFormat="1" ht="12" hidden="1" customHeight="1">
      <c r="A5852" s="448"/>
    </row>
    <row r="5853" spans="1:1" s="449" customFormat="1" ht="12" hidden="1" customHeight="1">
      <c r="A5853" s="448"/>
    </row>
    <row r="5854" spans="1:1" s="449" customFormat="1" ht="12" hidden="1" customHeight="1">
      <c r="A5854" s="448"/>
    </row>
    <row r="5855" spans="1:1" s="449" customFormat="1" ht="12" hidden="1" customHeight="1">
      <c r="A5855" s="448"/>
    </row>
    <row r="5856" spans="1:1" s="449" customFormat="1" ht="12" hidden="1" customHeight="1">
      <c r="A5856" s="448"/>
    </row>
    <row r="5857" spans="1:1" s="449" customFormat="1" ht="12" hidden="1" customHeight="1">
      <c r="A5857" s="448"/>
    </row>
    <row r="5858" spans="1:1" s="449" customFormat="1" ht="12" hidden="1" customHeight="1">
      <c r="A5858" s="448"/>
    </row>
    <row r="5859" spans="1:1" s="449" customFormat="1" ht="12" hidden="1" customHeight="1">
      <c r="A5859" s="448"/>
    </row>
    <row r="5860" spans="1:1" s="449" customFormat="1" ht="12" hidden="1" customHeight="1">
      <c r="A5860" s="448"/>
    </row>
    <row r="5861" spans="1:1" s="449" customFormat="1" ht="12" hidden="1" customHeight="1">
      <c r="A5861" s="448"/>
    </row>
    <row r="5862" spans="1:1" s="449" customFormat="1" ht="12" hidden="1" customHeight="1">
      <c r="A5862" s="448"/>
    </row>
    <row r="5863" spans="1:1" s="449" customFormat="1" ht="12" hidden="1" customHeight="1">
      <c r="A5863" s="448"/>
    </row>
    <row r="5864" spans="1:1" s="449" customFormat="1" ht="12" hidden="1" customHeight="1">
      <c r="A5864" s="448"/>
    </row>
    <row r="5865" spans="1:1" s="449" customFormat="1" ht="12" hidden="1" customHeight="1">
      <c r="A5865" s="448"/>
    </row>
    <row r="5866" spans="1:1" s="449" customFormat="1" ht="12" hidden="1" customHeight="1">
      <c r="A5866" s="448"/>
    </row>
    <row r="5867" spans="1:1" s="449" customFormat="1" ht="12" hidden="1" customHeight="1">
      <c r="A5867" s="448"/>
    </row>
    <row r="5868" spans="1:1" s="449" customFormat="1" ht="12" hidden="1" customHeight="1">
      <c r="A5868" s="448"/>
    </row>
    <row r="5869" spans="1:1" s="449" customFormat="1" ht="12" hidden="1" customHeight="1">
      <c r="A5869" s="448"/>
    </row>
    <row r="5870" spans="1:1" s="449" customFormat="1" ht="12" hidden="1" customHeight="1">
      <c r="A5870" s="448"/>
    </row>
    <row r="5871" spans="1:1" s="449" customFormat="1" ht="12" hidden="1" customHeight="1">
      <c r="A5871" s="448"/>
    </row>
    <row r="5872" spans="1:1" s="449" customFormat="1" ht="12" hidden="1" customHeight="1">
      <c r="A5872" s="448"/>
    </row>
    <row r="5873" spans="1:1" s="449" customFormat="1" ht="12" hidden="1" customHeight="1">
      <c r="A5873" s="448"/>
    </row>
    <row r="5874" spans="1:1" s="449" customFormat="1" ht="12" hidden="1" customHeight="1">
      <c r="A5874" s="448"/>
    </row>
    <row r="5875" spans="1:1" s="449" customFormat="1" ht="12" hidden="1" customHeight="1">
      <c r="A5875" s="448"/>
    </row>
    <row r="5876" spans="1:1" s="449" customFormat="1" ht="12" hidden="1" customHeight="1">
      <c r="A5876" s="448"/>
    </row>
    <row r="5877" spans="1:1" s="449" customFormat="1" ht="12" hidden="1" customHeight="1">
      <c r="A5877" s="448"/>
    </row>
    <row r="5878" spans="1:1" s="449" customFormat="1" ht="12" hidden="1" customHeight="1">
      <c r="A5878" s="448"/>
    </row>
    <row r="5879" spans="1:1" s="449" customFormat="1" ht="12" hidden="1" customHeight="1">
      <c r="A5879" s="448"/>
    </row>
    <row r="5880" spans="1:1" s="449" customFormat="1" ht="12" hidden="1" customHeight="1">
      <c r="A5880" s="448"/>
    </row>
    <row r="5881" spans="1:1" s="449" customFormat="1" ht="12" hidden="1" customHeight="1">
      <c r="A5881" s="448"/>
    </row>
    <row r="5882" spans="1:1" s="449" customFormat="1" ht="12" hidden="1" customHeight="1">
      <c r="A5882" s="448"/>
    </row>
    <row r="5883" spans="1:1" s="449" customFormat="1" ht="12" hidden="1" customHeight="1">
      <c r="A5883" s="448"/>
    </row>
    <row r="5884" spans="1:1" s="449" customFormat="1" ht="12" hidden="1" customHeight="1">
      <c r="A5884" s="448"/>
    </row>
    <row r="5885" spans="1:1" s="449" customFormat="1" ht="12" hidden="1" customHeight="1">
      <c r="A5885" s="448"/>
    </row>
    <row r="5886" spans="1:1" s="449" customFormat="1" ht="12" hidden="1" customHeight="1">
      <c r="A5886" s="448"/>
    </row>
    <row r="5887" spans="1:1" s="449" customFormat="1" ht="12" hidden="1" customHeight="1">
      <c r="A5887" s="448"/>
    </row>
    <row r="5888" spans="1:1" s="449" customFormat="1" ht="12" hidden="1" customHeight="1">
      <c r="A5888" s="448"/>
    </row>
    <row r="5889" spans="1:1" s="449" customFormat="1" ht="12" hidden="1" customHeight="1">
      <c r="A5889" s="448"/>
    </row>
    <row r="5890" spans="1:1" s="449" customFormat="1" ht="12" hidden="1" customHeight="1">
      <c r="A5890" s="448"/>
    </row>
    <row r="5891" spans="1:1" s="449" customFormat="1" ht="12" hidden="1" customHeight="1">
      <c r="A5891" s="448"/>
    </row>
    <row r="5892" spans="1:1" s="449" customFormat="1" ht="12" hidden="1" customHeight="1">
      <c r="A5892" s="448"/>
    </row>
    <row r="5893" spans="1:1" s="449" customFormat="1" ht="12" hidden="1" customHeight="1">
      <c r="A5893" s="448"/>
    </row>
    <row r="5894" spans="1:1" s="449" customFormat="1" ht="12" hidden="1" customHeight="1">
      <c r="A5894" s="448"/>
    </row>
    <row r="5895" spans="1:1" s="449" customFormat="1" ht="12" hidden="1" customHeight="1">
      <c r="A5895" s="448"/>
    </row>
    <row r="5896" spans="1:1" s="449" customFormat="1" ht="12" hidden="1" customHeight="1">
      <c r="A5896" s="448"/>
    </row>
    <row r="5897" spans="1:1" s="449" customFormat="1" ht="12" hidden="1" customHeight="1">
      <c r="A5897" s="448"/>
    </row>
    <row r="5898" spans="1:1" s="449" customFormat="1" ht="12" hidden="1" customHeight="1">
      <c r="A5898" s="448"/>
    </row>
    <row r="5899" spans="1:1" s="449" customFormat="1" ht="12" hidden="1" customHeight="1">
      <c r="A5899" s="448"/>
    </row>
    <row r="5900" spans="1:1" s="449" customFormat="1" ht="12" hidden="1" customHeight="1">
      <c r="A5900" s="448"/>
    </row>
    <row r="5901" spans="1:1" s="449" customFormat="1" ht="12" hidden="1" customHeight="1">
      <c r="A5901" s="448"/>
    </row>
    <row r="5902" spans="1:1" s="449" customFormat="1" ht="12" hidden="1" customHeight="1">
      <c r="A5902" s="448"/>
    </row>
    <row r="5903" spans="1:1" s="449" customFormat="1" ht="12" hidden="1" customHeight="1">
      <c r="A5903" s="448"/>
    </row>
    <row r="5904" spans="1:1" s="449" customFormat="1" ht="12" hidden="1" customHeight="1">
      <c r="A5904" s="448"/>
    </row>
    <row r="5905" spans="1:1" s="449" customFormat="1" ht="12" hidden="1" customHeight="1">
      <c r="A5905" s="448"/>
    </row>
    <row r="5906" spans="1:1" s="449" customFormat="1" ht="12" hidden="1" customHeight="1">
      <c r="A5906" s="448"/>
    </row>
    <row r="5907" spans="1:1" s="449" customFormat="1" ht="12" hidden="1" customHeight="1">
      <c r="A5907" s="448"/>
    </row>
    <row r="5908" spans="1:1" s="449" customFormat="1" ht="12" hidden="1" customHeight="1">
      <c r="A5908" s="448"/>
    </row>
    <row r="5909" spans="1:1" s="449" customFormat="1" ht="12" hidden="1" customHeight="1">
      <c r="A5909" s="448"/>
    </row>
    <row r="5910" spans="1:1" s="449" customFormat="1" ht="12" hidden="1" customHeight="1">
      <c r="A5910" s="448"/>
    </row>
    <row r="5911" spans="1:1" s="449" customFormat="1" ht="12" hidden="1" customHeight="1">
      <c r="A5911" s="448"/>
    </row>
    <row r="5912" spans="1:1" s="449" customFormat="1" ht="12" hidden="1" customHeight="1">
      <c r="A5912" s="448"/>
    </row>
    <row r="5913" spans="1:1" s="449" customFormat="1" ht="12" hidden="1" customHeight="1">
      <c r="A5913" s="448"/>
    </row>
    <row r="5914" spans="1:1" s="449" customFormat="1" ht="12" hidden="1" customHeight="1">
      <c r="A5914" s="448"/>
    </row>
    <row r="5915" spans="1:1" s="449" customFormat="1" ht="12" hidden="1" customHeight="1">
      <c r="A5915" s="448"/>
    </row>
    <row r="5916" spans="1:1" s="449" customFormat="1" ht="12" hidden="1" customHeight="1">
      <c r="A5916" s="448"/>
    </row>
    <row r="5917" spans="1:1" s="449" customFormat="1" ht="12" hidden="1" customHeight="1">
      <c r="A5917" s="448"/>
    </row>
    <row r="5918" spans="1:1" s="449" customFormat="1" ht="12" hidden="1" customHeight="1">
      <c r="A5918" s="448"/>
    </row>
    <row r="5919" spans="1:1" s="449" customFormat="1" ht="12" hidden="1" customHeight="1">
      <c r="A5919" s="448"/>
    </row>
    <row r="5920" spans="1:1" s="449" customFormat="1" ht="12" hidden="1" customHeight="1">
      <c r="A5920" s="448"/>
    </row>
    <row r="5921" spans="1:1" s="449" customFormat="1" ht="12" hidden="1" customHeight="1">
      <c r="A5921" s="448"/>
    </row>
    <row r="5922" spans="1:1" s="449" customFormat="1" ht="12" hidden="1" customHeight="1">
      <c r="A5922" s="448"/>
    </row>
    <row r="5923" spans="1:1" s="449" customFormat="1" ht="12" hidden="1" customHeight="1">
      <c r="A5923" s="448"/>
    </row>
    <row r="5924" spans="1:1" s="449" customFormat="1" ht="12" hidden="1" customHeight="1">
      <c r="A5924" s="448"/>
    </row>
    <row r="5925" spans="1:1" s="449" customFormat="1" ht="12" hidden="1" customHeight="1">
      <c r="A5925" s="448"/>
    </row>
    <row r="5926" spans="1:1" s="449" customFormat="1" ht="12" hidden="1" customHeight="1">
      <c r="A5926" s="448"/>
    </row>
    <row r="5927" spans="1:1" s="449" customFormat="1" ht="12" hidden="1" customHeight="1">
      <c r="A5927" s="448"/>
    </row>
    <row r="5928" spans="1:1" s="449" customFormat="1" ht="12" hidden="1" customHeight="1">
      <c r="A5928" s="448"/>
    </row>
    <row r="5929" spans="1:1" s="449" customFormat="1" ht="12" hidden="1" customHeight="1">
      <c r="A5929" s="448"/>
    </row>
    <row r="5930" spans="1:1" s="449" customFormat="1" ht="12" hidden="1" customHeight="1">
      <c r="A5930" s="448"/>
    </row>
    <row r="5931" spans="1:1" s="449" customFormat="1" ht="12" hidden="1" customHeight="1">
      <c r="A5931" s="448"/>
    </row>
    <row r="5932" spans="1:1" s="449" customFormat="1" ht="12" hidden="1" customHeight="1">
      <c r="A5932" s="448"/>
    </row>
    <row r="5933" spans="1:1" s="449" customFormat="1" ht="12" hidden="1" customHeight="1">
      <c r="A5933" s="448"/>
    </row>
    <row r="5934" spans="1:1" s="449" customFormat="1" ht="12" hidden="1" customHeight="1">
      <c r="A5934" s="448"/>
    </row>
    <row r="5935" spans="1:1" s="449" customFormat="1" ht="12" hidden="1" customHeight="1">
      <c r="A5935" s="448"/>
    </row>
    <row r="5936" spans="1:1" s="449" customFormat="1" ht="12" hidden="1" customHeight="1">
      <c r="A5936" s="448"/>
    </row>
    <row r="5937" spans="1:1" s="449" customFormat="1" ht="12" hidden="1" customHeight="1">
      <c r="A5937" s="448"/>
    </row>
    <row r="5938" spans="1:1" s="449" customFormat="1" ht="12" hidden="1" customHeight="1">
      <c r="A5938" s="448"/>
    </row>
    <row r="5939" spans="1:1" s="449" customFormat="1" ht="12" hidden="1" customHeight="1">
      <c r="A5939" s="448"/>
    </row>
    <row r="5940" spans="1:1" s="449" customFormat="1" ht="12" hidden="1" customHeight="1">
      <c r="A5940" s="448"/>
    </row>
    <row r="5941" spans="1:1" s="449" customFormat="1" ht="12" hidden="1" customHeight="1">
      <c r="A5941" s="448"/>
    </row>
    <row r="5942" spans="1:1" s="449" customFormat="1" ht="12" hidden="1" customHeight="1">
      <c r="A5942" s="448"/>
    </row>
    <row r="5943" spans="1:1" s="449" customFormat="1" ht="12" hidden="1" customHeight="1">
      <c r="A5943" s="448"/>
    </row>
    <row r="5944" spans="1:1" s="449" customFormat="1" ht="12" hidden="1" customHeight="1">
      <c r="A5944" s="448"/>
    </row>
    <row r="5945" spans="1:1" s="449" customFormat="1" ht="12" hidden="1" customHeight="1">
      <c r="A5945" s="448"/>
    </row>
    <row r="5946" spans="1:1" s="449" customFormat="1" ht="12" hidden="1" customHeight="1">
      <c r="A5946" s="448"/>
    </row>
    <row r="5947" spans="1:1" s="449" customFormat="1" ht="12" hidden="1" customHeight="1">
      <c r="A5947" s="448"/>
    </row>
    <row r="5948" spans="1:1" s="449" customFormat="1" ht="12" hidden="1" customHeight="1">
      <c r="A5948" s="448"/>
    </row>
    <row r="5949" spans="1:1" s="449" customFormat="1" ht="12" hidden="1" customHeight="1">
      <c r="A5949" s="448"/>
    </row>
    <row r="5950" spans="1:1" s="449" customFormat="1" ht="12" hidden="1" customHeight="1">
      <c r="A5950" s="448"/>
    </row>
    <row r="5951" spans="1:1" s="449" customFormat="1" ht="12" hidden="1" customHeight="1">
      <c r="A5951" s="448"/>
    </row>
    <row r="5952" spans="1:1" s="449" customFormat="1" ht="12" hidden="1" customHeight="1">
      <c r="A5952" s="448"/>
    </row>
    <row r="5953" spans="1:1" s="449" customFormat="1" ht="12" hidden="1" customHeight="1">
      <c r="A5953" s="448"/>
    </row>
    <row r="5954" spans="1:1" s="449" customFormat="1" ht="12" hidden="1" customHeight="1">
      <c r="A5954" s="448"/>
    </row>
    <row r="5955" spans="1:1" s="449" customFormat="1" ht="12" hidden="1" customHeight="1">
      <c r="A5955" s="448"/>
    </row>
    <row r="5956" spans="1:1" s="449" customFormat="1" ht="12" hidden="1" customHeight="1">
      <c r="A5956" s="448"/>
    </row>
    <row r="5957" spans="1:1" s="449" customFormat="1" ht="12" hidden="1" customHeight="1">
      <c r="A5957" s="448"/>
    </row>
    <row r="5958" spans="1:1" s="449" customFormat="1" ht="12" hidden="1" customHeight="1">
      <c r="A5958" s="448"/>
    </row>
    <row r="5959" spans="1:1" s="449" customFormat="1" ht="12" hidden="1" customHeight="1">
      <c r="A5959" s="448"/>
    </row>
    <row r="5960" spans="1:1" s="449" customFormat="1" ht="12" hidden="1" customHeight="1">
      <c r="A5960" s="448"/>
    </row>
    <row r="5961" spans="1:1" s="449" customFormat="1" ht="12" hidden="1" customHeight="1">
      <c r="A5961" s="448"/>
    </row>
    <row r="5962" spans="1:1" s="449" customFormat="1" ht="12" hidden="1" customHeight="1">
      <c r="A5962" s="448"/>
    </row>
    <row r="5963" spans="1:1" s="449" customFormat="1" ht="12" hidden="1" customHeight="1">
      <c r="A5963" s="448"/>
    </row>
    <row r="5964" spans="1:1" s="449" customFormat="1" ht="12" hidden="1" customHeight="1">
      <c r="A5964" s="448"/>
    </row>
    <row r="5965" spans="1:1" s="449" customFormat="1" ht="12" hidden="1" customHeight="1">
      <c r="A5965" s="448"/>
    </row>
    <row r="5966" spans="1:1" s="449" customFormat="1" ht="12" hidden="1" customHeight="1">
      <c r="A5966" s="448"/>
    </row>
    <row r="5967" spans="1:1" s="449" customFormat="1" ht="12" hidden="1" customHeight="1">
      <c r="A5967" s="448"/>
    </row>
    <row r="5968" spans="1:1" s="449" customFormat="1" ht="12" hidden="1" customHeight="1">
      <c r="A5968" s="448"/>
    </row>
    <row r="5969" spans="1:1" s="449" customFormat="1" ht="12" hidden="1" customHeight="1">
      <c r="A5969" s="448"/>
    </row>
    <row r="5970" spans="1:1" s="449" customFormat="1" ht="12" hidden="1" customHeight="1">
      <c r="A5970" s="448"/>
    </row>
    <row r="5971" spans="1:1" s="449" customFormat="1" ht="12" hidden="1" customHeight="1">
      <c r="A5971" s="448"/>
    </row>
    <row r="5972" spans="1:1" s="449" customFormat="1" ht="12" hidden="1" customHeight="1">
      <c r="A5972" s="448"/>
    </row>
    <row r="5973" spans="1:1" s="449" customFormat="1" ht="12" hidden="1" customHeight="1">
      <c r="A5973" s="448"/>
    </row>
    <row r="5974" spans="1:1" s="449" customFormat="1" ht="12" hidden="1" customHeight="1">
      <c r="A5974" s="448"/>
    </row>
    <row r="5975" spans="1:1" s="449" customFormat="1" ht="12" hidden="1" customHeight="1">
      <c r="A5975" s="448"/>
    </row>
    <row r="5976" spans="1:1" s="449" customFormat="1" ht="12" hidden="1" customHeight="1">
      <c r="A5976" s="448"/>
    </row>
    <row r="5977" spans="1:1" s="449" customFormat="1" ht="12" hidden="1" customHeight="1">
      <c r="A5977" s="448"/>
    </row>
    <row r="5978" spans="1:1" s="449" customFormat="1" ht="12" hidden="1" customHeight="1">
      <c r="A5978" s="448"/>
    </row>
    <row r="5979" spans="1:1" s="449" customFormat="1" ht="12" hidden="1" customHeight="1">
      <c r="A5979" s="448"/>
    </row>
    <row r="5980" spans="1:1" s="449" customFormat="1" ht="12" hidden="1" customHeight="1">
      <c r="A5980" s="448"/>
    </row>
    <row r="5981" spans="1:1" s="449" customFormat="1" ht="12" hidden="1" customHeight="1">
      <c r="A5981" s="448"/>
    </row>
    <row r="5982" spans="1:1" s="449" customFormat="1" ht="12" hidden="1" customHeight="1">
      <c r="A5982" s="448"/>
    </row>
    <row r="5983" spans="1:1" s="449" customFormat="1" ht="12" hidden="1" customHeight="1">
      <c r="A5983" s="448"/>
    </row>
    <row r="5984" spans="1:1" s="449" customFormat="1" ht="12" hidden="1" customHeight="1">
      <c r="A5984" s="448"/>
    </row>
    <row r="5985" spans="1:1" s="449" customFormat="1" ht="12" hidden="1" customHeight="1">
      <c r="A5985" s="448"/>
    </row>
    <row r="5986" spans="1:1" s="449" customFormat="1" ht="12" hidden="1" customHeight="1">
      <c r="A5986" s="448"/>
    </row>
    <row r="5987" spans="1:1" s="449" customFormat="1" ht="12" hidden="1" customHeight="1">
      <c r="A5987" s="448"/>
    </row>
    <row r="5988" spans="1:1" s="449" customFormat="1" ht="12" hidden="1" customHeight="1">
      <c r="A5988" s="448"/>
    </row>
    <row r="5989" spans="1:1" s="449" customFormat="1" ht="12" hidden="1" customHeight="1">
      <c r="A5989" s="448"/>
    </row>
    <row r="5990" spans="1:1" s="449" customFormat="1" ht="12" hidden="1" customHeight="1">
      <c r="A5990" s="448"/>
    </row>
    <row r="5991" spans="1:1" s="449" customFormat="1" ht="12" hidden="1" customHeight="1">
      <c r="A5991" s="448"/>
    </row>
    <row r="5992" spans="1:1" s="449" customFormat="1" ht="12" hidden="1" customHeight="1">
      <c r="A5992" s="448"/>
    </row>
    <row r="5993" spans="1:1" s="449" customFormat="1" ht="12" hidden="1" customHeight="1">
      <c r="A5993" s="448"/>
    </row>
    <row r="5994" spans="1:1" s="449" customFormat="1" ht="12" hidden="1" customHeight="1">
      <c r="A5994" s="448"/>
    </row>
    <row r="5995" spans="1:1" s="449" customFormat="1" ht="12" hidden="1" customHeight="1">
      <c r="A5995" s="448"/>
    </row>
    <row r="5996" spans="1:1" s="449" customFormat="1" ht="12" hidden="1" customHeight="1">
      <c r="A5996" s="448"/>
    </row>
    <row r="5997" spans="1:1" s="449" customFormat="1" ht="12" hidden="1" customHeight="1">
      <c r="A5997" s="448"/>
    </row>
    <row r="5998" spans="1:1" s="449" customFormat="1" ht="12" hidden="1" customHeight="1">
      <c r="A5998" s="448"/>
    </row>
    <row r="5999" spans="1:1" s="449" customFormat="1" ht="12" hidden="1" customHeight="1">
      <c r="A5999" s="448"/>
    </row>
    <row r="6000" spans="1:1" s="449" customFormat="1" ht="12" hidden="1" customHeight="1">
      <c r="A6000" s="448"/>
    </row>
    <row r="6001" spans="1:1" s="449" customFormat="1" ht="12" hidden="1" customHeight="1">
      <c r="A6001" s="448"/>
    </row>
    <row r="6002" spans="1:1" s="449" customFormat="1" ht="12" hidden="1" customHeight="1">
      <c r="A6002" s="448"/>
    </row>
    <row r="6003" spans="1:1" s="449" customFormat="1" ht="12" hidden="1" customHeight="1">
      <c r="A6003" s="448"/>
    </row>
    <row r="6004" spans="1:1" s="449" customFormat="1" ht="12" hidden="1" customHeight="1">
      <c r="A6004" s="448"/>
    </row>
    <row r="6005" spans="1:1" s="449" customFormat="1" ht="12" hidden="1" customHeight="1">
      <c r="A6005" s="448"/>
    </row>
    <row r="6006" spans="1:1" s="449" customFormat="1" ht="12" hidden="1" customHeight="1">
      <c r="A6006" s="448"/>
    </row>
    <row r="6007" spans="1:1" s="449" customFormat="1" ht="12" hidden="1" customHeight="1">
      <c r="A6007" s="448"/>
    </row>
    <row r="6008" spans="1:1" s="449" customFormat="1" ht="12" hidden="1" customHeight="1">
      <c r="A6008" s="448"/>
    </row>
    <row r="6009" spans="1:1" s="449" customFormat="1" ht="12" hidden="1" customHeight="1">
      <c r="A6009" s="448"/>
    </row>
    <row r="6010" spans="1:1" s="449" customFormat="1" ht="12" hidden="1" customHeight="1">
      <c r="A6010" s="448"/>
    </row>
    <row r="6011" spans="1:1" s="449" customFormat="1" ht="12" hidden="1" customHeight="1">
      <c r="A6011" s="448"/>
    </row>
    <row r="6012" spans="1:1" s="449" customFormat="1" ht="12" hidden="1" customHeight="1">
      <c r="A6012" s="448"/>
    </row>
    <row r="6013" spans="1:1" s="449" customFormat="1" ht="12" hidden="1" customHeight="1">
      <c r="A6013" s="448"/>
    </row>
    <row r="6014" spans="1:1" s="449" customFormat="1" ht="12" hidden="1" customHeight="1">
      <c r="A6014" s="448"/>
    </row>
    <row r="6015" spans="1:1" s="449" customFormat="1" ht="12" hidden="1" customHeight="1">
      <c r="A6015" s="448"/>
    </row>
    <row r="6016" spans="1:1" s="449" customFormat="1" ht="12" hidden="1" customHeight="1">
      <c r="A6016" s="448"/>
    </row>
    <row r="6017" spans="1:1" s="449" customFormat="1" ht="12" hidden="1" customHeight="1">
      <c r="A6017" s="448"/>
    </row>
    <row r="6018" spans="1:1" s="449" customFormat="1" ht="12" hidden="1" customHeight="1">
      <c r="A6018" s="448"/>
    </row>
    <row r="6019" spans="1:1" s="449" customFormat="1" ht="12" hidden="1" customHeight="1">
      <c r="A6019" s="448"/>
    </row>
    <row r="6020" spans="1:1" s="449" customFormat="1" ht="12" hidden="1" customHeight="1">
      <c r="A6020" s="448"/>
    </row>
    <row r="6021" spans="1:1" s="449" customFormat="1" ht="12" hidden="1" customHeight="1">
      <c r="A6021" s="448"/>
    </row>
    <row r="6022" spans="1:1" s="449" customFormat="1" ht="12" hidden="1" customHeight="1">
      <c r="A6022" s="448"/>
    </row>
    <row r="6023" spans="1:1" s="449" customFormat="1" ht="12" hidden="1" customHeight="1">
      <c r="A6023" s="448"/>
    </row>
    <row r="6024" spans="1:1" s="449" customFormat="1" ht="12" hidden="1" customHeight="1">
      <c r="A6024" s="448"/>
    </row>
    <row r="6025" spans="1:1" s="449" customFormat="1" ht="12" hidden="1" customHeight="1">
      <c r="A6025" s="448"/>
    </row>
    <row r="6026" spans="1:1" s="449" customFormat="1" ht="12" hidden="1" customHeight="1">
      <c r="A6026" s="448"/>
    </row>
    <row r="6027" spans="1:1" s="449" customFormat="1" ht="12" hidden="1" customHeight="1">
      <c r="A6027" s="448"/>
    </row>
    <row r="6028" spans="1:1" s="449" customFormat="1" ht="12" hidden="1" customHeight="1">
      <c r="A6028" s="448"/>
    </row>
    <row r="6029" spans="1:1" s="449" customFormat="1" ht="12" hidden="1" customHeight="1">
      <c r="A6029" s="448"/>
    </row>
    <row r="6030" spans="1:1" s="449" customFormat="1" ht="12" hidden="1" customHeight="1">
      <c r="A6030" s="448"/>
    </row>
    <row r="6031" spans="1:1" s="449" customFormat="1" ht="12" hidden="1" customHeight="1">
      <c r="A6031" s="448"/>
    </row>
    <row r="6032" spans="1:1" s="449" customFormat="1" ht="12" hidden="1" customHeight="1">
      <c r="A6032" s="448"/>
    </row>
    <row r="6033" spans="1:1" s="449" customFormat="1" ht="12" hidden="1" customHeight="1">
      <c r="A6033" s="448"/>
    </row>
    <row r="6034" spans="1:1" s="449" customFormat="1" ht="12" hidden="1" customHeight="1">
      <c r="A6034" s="448"/>
    </row>
    <row r="6035" spans="1:1" s="449" customFormat="1" ht="12" hidden="1" customHeight="1">
      <c r="A6035" s="448"/>
    </row>
    <row r="6036" spans="1:1" s="449" customFormat="1" ht="12" hidden="1" customHeight="1">
      <c r="A6036" s="448"/>
    </row>
    <row r="6037" spans="1:1" s="449" customFormat="1" ht="12" hidden="1" customHeight="1">
      <c r="A6037" s="448"/>
    </row>
    <row r="6038" spans="1:1" s="449" customFormat="1" ht="12" hidden="1" customHeight="1">
      <c r="A6038" s="448"/>
    </row>
    <row r="6039" spans="1:1" s="449" customFormat="1" ht="12" hidden="1" customHeight="1">
      <c r="A6039" s="448"/>
    </row>
    <row r="6040" spans="1:1" s="449" customFormat="1" ht="12" hidden="1" customHeight="1">
      <c r="A6040" s="448"/>
    </row>
    <row r="6041" spans="1:1" s="449" customFormat="1" ht="12" hidden="1" customHeight="1">
      <c r="A6041" s="448"/>
    </row>
    <row r="6042" spans="1:1" s="449" customFormat="1" ht="12" hidden="1" customHeight="1">
      <c r="A6042" s="448"/>
    </row>
    <row r="6043" spans="1:1" s="449" customFormat="1" ht="12" hidden="1" customHeight="1">
      <c r="A6043" s="448"/>
    </row>
    <row r="6044" spans="1:1" s="449" customFormat="1" ht="12" hidden="1" customHeight="1">
      <c r="A6044" s="448"/>
    </row>
    <row r="6045" spans="1:1" s="449" customFormat="1" ht="12" hidden="1" customHeight="1">
      <c r="A6045" s="448"/>
    </row>
    <row r="6046" spans="1:1" s="449" customFormat="1" ht="12" hidden="1" customHeight="1">
      <c r="A6046" s="448"/>
    </row>
    <row r="6047" spans="1:1" s="449" customFormat="1" ht="12" hidden="1" customHeight="1">
      <c r="A6047" s="448"/>
    </row>
    <row r="6048" spans="1:1" s="449" customFormat="1" ht="12" hidden="1" customHeight="1">
      <c r="A6048" s="448"/>
    </row>
    <row r="6049" spans="1:1" s="449" customFormat="1" ht="12" hidden="1" customHeight="1">
      <c r="A6049" s="448"/>
    </row>
    <row r="6050" spans="1:1" s="449" customFormat="1" ht="12" hidden="1" customHeight="1">
      <c r="A6050" s="448"/>
    </row>
    <row r="6051" spans="1:1" s="449" customFormat="1" ht="12" hidden="1" customHeight="1">
      <c r="A6051" s="448"/>
    </row>
    <row r="6052" spans="1:1" s="449" customFormat="1" ht="12" hidden="1" customHeight="1">
      <c r="A6052" s="448"/>
    </row>
    <row r="6053" spans="1:1" s="449" customFormat="1" ht="12" hidden="1" customHeight="1">
      <c r="A6053" s="448"/>
    </row>
    <row r="6054" spans="1:1" s="449" customFormat="1" ht="12" hidden="1" customHeight="1">
      <c r="A6054" s="448"/>
    </row>
    <row r="6055" spans="1:1" s="449" customFormat="1" ht="12" hidden="1" customHeight="1">
      <c r="A6055" s="448"/>
    </row>
    <row r="6056" spans="1:1" s="449" customFormat="1" ht="12" hidden="1" customHeight="1">
      <c r="A6056" s="448"/>
    </row>
    <row r="6057" spans="1:1" s="449" customFormat="1" ht="12" hidden="1" customHeight="1">
      <c r="A6057" s="448"/>
    </row>
    <row r="6058" spans="1:1" s="449" customFormat="1" ht="12" hidden="1" customHeight="1">
      <c r="A6058" s="448"/>
    </row>
    <row r="6059" spans="1:1" s="449" customFormat="1" ht="12" hidden="1" customHeight="1">
      <c r="A6059" s="448"/>
    </row>
    <row r="6060" spans="1:1" s="449" customFormat="1" ht="12" hidden="1" customHeight="1">
      <c r="A6060" s="448"/>
    </row>
    <row r="6061" spans="1:1" s="449" customFormat="1" ht="12" hidden="1" customHeight="1">
      <c r="A6061" s="448"/>
    </row>
    <row r="6062" spans="1:1" s="449" customFormat="1" ht="12" hidden="1" customHeight="1">
      <c r="A6062" s="448"/>
    </row>
    <row r="6063" spans="1:1" s="449" customFormat="1" ht="12" hidden="1" customHeight="1">
      <c r="A6063" s="448"/>
    </row>
    <row r="6064" spans="1:1" s="449" customFormat="1" ht="12" hidden="1" customHeight="1">
      <c r="A6064" s="448"/>
    </row>
    <row r="6065" spans="1:1" s="449" customFormat="1" ht="12" hidden="1" customHeight="1">
      <c r="A6065" s="448"/>
    </row>
    <row r="6066" spans="1:1" s="449" customFormat="1" ht="12" hidden="1" customHeight="1">
      <c r="A6066" s="448"/>
    </row>
    <row r="6067" spans="1:1" s="449" customFormat="1" ht="12" hidden="1" customHeight="1">
      <c r="A6067" s="448"/>
    </row>
    <row r="6068" spans="1:1" s="449" customFormat="1" ht="12" hidden="1" customHeight="1">
      <c r="A6068" s="448"/>
    </row>
    <row r="6069" spans="1:1" s="449" customFormat="1" ht="12" hidden="1" customHeight="1">
      <c r="A6069" s="448"/>
    </row>
    <row r="6070" spans="1:1" s="449" customFormat="1" ht="12" hidden="1" customHeight="1">
      <c r="A6070" s="448"/>
    </row>
    <row r="6071" spans="1:1" s="449" customFormat="1" ht="12" hidden="1" customHeight="1">
      <c r="A6071" s="448"/>
    </row>
    <row r="6072" spans="1:1" s="449" customFormat="1" ht="12" hidden="1" customHeight="1">
      <c r="A6072" s="448"/>
    </row>
    <row r="6073" spans="1:1" s="449" customFormat="1" ht="12" hidden="1" customHeight="1">
      <c r="A6073" s="448"/>
    </row>
    <row r="6074" spans="1:1" s="449" customFormat="1" ht="12" hidden="1" customHeight="1">
      <c r="A6074" s="448"/>
    </row>
    <row r="6075" spans="1:1" s="449" customFormat="1" ht="12" hidden="1" customHeight="1">
      <c r="A6075" s="448"/>
    </row>
    <row r="6076" spans="1:1" s="449" customFormat="1" ht="12" hidden="1" customHeight="1">
      <c r="A6076" s="448"/>
    </row>
    <row r="6077" spans="1:1" s="449" customFormat="1" ht="12" hidden="1" customHeight="1">
      <c r="A6077" s="448"/>
    </row>
    <row r="6078" spans="1:1" s="449" customFormat="1" ht="12" hidden="1" customHeight="1">
      <c r="A6078" s="448"/>
    </row>
    <row r="6079" spans="1:1" s="449" customFormat="1" ht="12" hidden="1" customHeight="1">
      <c r="A6079" s="448"/>
    </row>
    <row r="6080" spans="1:1" s="449" customFormat="1" ht="12" hidden="1" customHeight="1">
      <c r="A6080" s="448"/>
    </row>
    <row r="6081" spans="1:1" s="449" customFormat="1" ht="12" hidden="1" customHeight="1">
      <c r="A6081" s="448"/>
    </row>
    <row r="6082" spans="1:1" s="449" customFormat="1" ht="12" hidden="1" customHeight="1">
      <c r="A6082" s="448"/>
    </row>
    <row r="6083" spans="1:1" s="449" customFormat="1" ht="12" hidden="1" customHeight="1">
      <c r="A6083" s="448"/>
    </row>
    <row r="6084" spans="1:1" s="449" customFormat="1" ht="12" hidden="1" customHeight="1">
      <c r="A6084" s="448"/>
    </row>
    <row r="6085" spans="1:1" s="449" customFormat="1" ht="12" hidden="1" customHeight="1">
      <c r="A6085" s="448"/>
    </row>
    <row r="6086" spans="1:1" s="449" customFormat="1" ht="12" hidden="1" customHeight="1">
      <c r="A6086" s="448"/>
    </row>
    <row r="6087" spans="1:1" s="449" customFormat="1" ht="12" hidden="1" customHeight="1">
      <c r="A6087" s="448"/>
    </row>
    <row r="6088" spans="1:1" s="449" customFormat="1" ht="12" hidden="1" customHeight="1">
      <c r="A6088" s="448"/>
    </row>
    <row r="6089" spans="1:1" s="449" customFormat="1" ht="12" hidden="1" customHeight="1">
      <c r="A6089" s="448"/>
    </row>
    <row r="6090" spans="1:1" s="449" customFormat="1" ht="12" hidden="1" customHeight="1">
      <c r="A6090" s="448"/>
    </row>
    <row r="6091" spans="1:1" s="449" customFormat="1" ht="12" hidden="1" customHeight="1">
      <c r="A6091" s="448"/>
    </row>
    <row r="6092" spans="1:1" s="449" customFormat="1" ht="12" hidden="1" customHeight="1">
      <c r="A6092" s="448"/>
    </row>
    <row r="6093" spans="1:1" s="449" customFormat="1" ht="12" hidden="1" customHeight="1">
      <c r="A6093" s="448"/>
    </row>
    <row r="6094" spans="1:1" s="449" customFormat="1" ht="12" hidden="1" customHeight="1">
      <c r="A6094" s="448"/>
    </row>
    <row r="6095" spans="1:1" s="449" customFormat="1" ht="12" hidden="1" customHeight="1">
      <c r="A6095" s="448"/>
    </row>
    <row r="6096" spans="1:1" s="449" customFormat="1" ht="12" hidden="1" customHeight="1">
      <c r="A6096" s="448"/>
    </row>
    <row r="6097" spans="1:1" s="449" customFormat="1" ht="12" hidden="1" customHeight="1">
      <c r="A6097" s="448"/>
    </row>
    <row r="6098" spans="1:1" s="449" customFormat="1" ht="12" hidden="1" customHeight="1">
      <c r="A6098" s="448"/>
    </row>
    <row r="6099" spans="1:1" s="449" customFormat="1" ht="12" hidden="1" customHeight="1">
      <c r="A6099" s="448"/>
    </row>
    <row r="6100" spans="1:1" s="449" customFormat="1" ht="12" hidden="1" customHeight="1">
      <c r="A6100" s="448"/>
    </row>
    <row r="6101" spans="1:1" s="449" customFormat="1" ht="12" hidden="1" customHeight="1">
      <c r="A6101" s="448"/>
    </row>
    <row r="6102" spans="1:1" s="449" customFormat="1" ht="12" hidden="1" customHeight="1">
      <c r="A6102" s="448"/>
    </row>
    <row r="6103" spans="1:1" s="449" customFormat="1" ht="12" hidden="1" customHeight="1">
      <c r="A6103" s="448"/>
    </row>
    <row r="6104" spans="1:1" s="449" customFormat="1" ht="12" hidden="1" customHeight="1">
      <c r="A6104" s="448"/>
    </row>
    <row r="6105" spans="1:1" s="449" customFormat="1" ht="12" hidden="1" customHeight="1">
      <c r="A6105" s="448"/>
    </row>
    <row r="6106" spans="1:1" s="449" customFormat="1" ht="12" hidden="1" customHeight="1">
      <c r="A6106" s="448"/>
    </row>
    <row r="6107" spans="1:1" s="449" customFormat="1" ht="12" hidden="1" customHeight="1">
      <c r="A6107" s="448"/>
    </row>
    <row r="6108" spans="1:1" s="449" customFormat="1" ht="12" hidden="1" customHeight="1">
      <c r="A6108" s="448"/>
    </row>
    <row r="6109" spans="1:1" s="449" customFormat="1" ht="12" hidden="1" customHeight="1">
      <c r="A6109" s="448"/>
    </row>
    <row r="6110" spans="1:1" s="449" customFormat="1" ht="12" hidden="1" customHeight="1">
      <c r="A6110" s="448"/>
    </row>
    <row r="6111" spans="1:1" s="449" customFormat="1" ht="12" hidden="1" customHeight="1">
      <c r="A6111" s="448"/>
    </row>
    <row r="6112" spans="1:1" s="449" customFormat="1" ht="12" hidden="1" customHeight="1">
      <c r="A6112" s="448"/>
    </row>
    <row r="6113" spans="1:1" s="449" customFormat="1" ht="12" hidden="1" customHeight="1">
      <c r="A6113" s="448"/>
    </row>
    <row r="6114" spans="1:1" s="449" customFormat="1" ht="12" hidden="1" customHeight="1">
      <c r="A6114" s="448"/>
    </row>
    <row r="6115" spans="1:1" s="449" customFormat="1" ht="12" hidden="1" customHeight="1">
      <c r="A6115" s="448"/>
    </row>
    <row r="6116" spans="1:1" s="449" customFormat="1" ht="12" hidden="1" customHeight="1">
      <c r="A6116" s="448"/>
    </row>
    <row r="6117" spans="1:1" s="449" customFormat="1" ht="12" hidden="1" customHeight="1">
      <c r="A6117" s="448"/>
    </row>
    <row r="6118" spans="1:1" s="449" customFormat="1" ht="12" hidden="1" customHeight="1">
      <c r="A6118" s="448"/>
    </row>
    <row r="6119" spans="1:1" s="449" customFormat="1" ht="12" hidden="1" customHeight="1">
      <c r="A6119" s="448"/>
    </row>
    <row r="6120" spans="1:1" s="449" customFormat="1" ht="12" hidden="1" customHeight="1">
      <c r="A6120" s="448"/>
    </row>
    <row r="6121" spans="1:1" s="449" customFormat="1" ht="12" hidden="1" customHeight="1">
      <c r="A6121" s="448"/>
    </row>
    <row r="6122" spans="1:1" s="449" customFormat="1" ht="12" hidden="1" customHeight="1">
      <c r="A6122" s="448"/>
    </row>
    <row r="6123" spans="1:1" s="449" customFormat="1" ht="12" hidden="1" customHeight="1">
      <c r="A6123" s="448"/>
    </row>
    <row r="6124" spans="1:1" s="449" customFormat="1" ht="12" hidden="1" customHeight="1">
      <c r="A6124" s="448"/>
    </row>
    <row r="6125" spans="1:1" s="449" customFormat="1" ht="12" hidden="1" customHeight="1">
      <c r="A6125" s="448"/>
    </row>
    <row r="6126" spans="1:1" s="449" customFormat="1" ht="12" hidden="1" customHeight="1">
      <c r="A6126" s="448"/>
    </row>
    <row r="6127" spans="1:1" s="449" customFormat="1" ht="12" hidden="1" customHeight="1">
      <c r="A6127" s="448"/>
    </row>
    <row r="6128" spans="1:1" s="449" customFormat="1" ht="12" hidden="1" customHeight="1">
      <c r="A6128" s="448"/>
    </row>
    <row r="6129" spans="1:1" s="449" customFormat="1" ht="12" hidden="1" customHeight="1">
      <c r="A6129" s="448"/>
    </row>
    <row r="6130" spans="1:1" s="449" customFormat="1" ht="12" hidden="1" customHeight="1">
      <c r="A6130" s="448"/>
    </row>
    <row r="6131" spans="1:1" s="449" customFormat="1" ht="12" hidden="1" customHeight="1">
      <c r="A6131" s="448"/>
    </row>
    <row r="6132" spans="1:1" s="449" customFormat="1" ht="12" hidden="1" customHeight="1">
      <c r="A6132" s="448"/>
    </row>
    <row r="6133" spans="1:1" s="449" customFormat="1" ht="12" hidden="1" customHeight="1">
      <c r="A6133" s="448"/>
    </row>
    <row r="6134" spans="1:1" s="449" customFormat="1" ht="12" hidden="1" customHeight="1">
      <c r="A6134" s="448"/>
    </row>
    <row r="6135" spans="1:1" s="449" customFormat="1" ht="12" hidden="1" customHeight="1">
      <c r="A6135" s="448"/>
    </row>
    <row r="6136" spans="1:1" s="449" customFormat="1" ht="12" hidden="1" customHeight="1">
      <c r="A6136" s="448"/>
    </row>
    <row r="6137" spans="1:1" s="449" customFormat="1" ht="12" hidden="1" customHeight="1">
      <c r="A6137" s="448"/>
    </row>
    <row r="6138" spans="1:1" s="449" customFormat="1" ht="12" hidden="1" customHeight="1">
      <c r="A6138" s="448"/>
    </row>
    <row r="6139" spans="1:1" s="449" customFormat="1" ht="12" hidden="1" customHeight="1">
      <c r="A6139" s="448"/>
    </row>
    <row r="6140" spans="1:1" s="449" customFormat="1" ht="12" hidden="1" customHeight="1">
      <c r="A6140" s="448"/>
    </row>
    <row r="6141" spans="1:1" s="449" customFormat="1" ht="12" hidden="1" customHeight="1">
      <c r="A6141" s="448"/>
    </row>
    <row r="6142" spans="1:1" s="449" customFormat="1" ht="12" hidden="1" customHeight="1">
      <c r="A6142" s="448"/>
    </row>
    <row r="6143" spans="1:1" s="449" customFormat="1" ht="12" hidden="1" customHeight="1">
      <c r="A6143" s="448"/>
    </row>
    <row r="6144" spans="1:1" s="449" customFormat="1" ht="12" hidden="1" customHeight="1">
      <c r="A6144" s="448"/>
    </row>
    <row r="6145" spans="1:1" s="449" customFormat="1" ht="12" hidden="1" customHeight="1">
      <c r="A6145" s="448"/>
    </row>
    <row r="6146" spans="1:1" s="449" customFormat="1" ht="12" hidden="1" customHeight="1">
      <c r="A6146" s="448"/>
    </row>
    <row r="6147" spans="1:1" s="449" customFormat="1" ht="12" hidden="1" customHeight="1">
      <c r="A6147" s="448"/>
    </row>
    <row r="6148" spans="1:1" s="449" customFormat="1" ht="12" hidden="1" customHeight="1">
      <c r="A6148" s="448"/>
    </row>
    <row r="6149" spans="1:1" s="449" customFormat="1" ht="12" hidden="1" customHeight="1">
      <c r="A6149" s="448"/>
    </row>
    <row r="6150" spans="1:1" s="449" customFormat="1" ht="12" hidden="1" customHeight="1">
      <c r="A6150" s="448"/>
    </row>
    <row r="6151" spans="1:1" s="449" customFormat="1" ht="12" hidden="1" customHeight="1">
      <c r="A6151" s="448"/>
    </row>
    <row r="6152" spans="1:1" s="449" customFormat="1" ht="12" hidden="1" customHeight="1">
      <c r="A6152" s="448"/>
    </row>
    <row r="6153" spans="1:1" s="449" customFormat="1" ht="12" hidden="1" customHeight="1">
      <c r="A6153" s="448"/>
    </row>
    <row r="6154" spans="1:1" s="449" customFormat="1" ht="12" hidden="1" customHeight="1">
      <c r="A6154" s="448"/>
    </row>
    <row r="6155" spans="1:1" s="449" customFormat="1" ht="12" hidden="1" customHeight="1">
      <c r="A6155" s="448"/>
    </row>
    <row r="6156" spans="1:1" s="449" customFormat="1" ht="12" hidden="1" customHeight="1">
      <c r="A6156" s="448"/>
    </row>
    <row r="6157" spans="1:1" s="449" customFormat="1" ht="12" hidden="1" customHeight="1">
      <c r="A6157" s="448"/>
    </row>
    <row r="6158" spans="1:1" s="449" customFormat="1" ht="12" hidden="1" customHeight="1">
      <c r="A6158" s="448"/>
    </row>
    <row r="6159" spans="1:1" s="449" customFormat="1" ht="12" hidden="1" customHeight="1">
      <c r="A6159" s="448"/>
    </row>
    <row r="6160" spans="1:1" s="449" customFormat="1" ht="12" hidden="1" customHeight="1">
      <c r="A6160" s="448"/>
    </row>
    <row r="6161" spans="1:1" s="449" customFormat="1" ht="12" hidden="1" customHeight="1">
      <c r="A6161" s="448"/>
    </row>
    <row r="6162" spans="1:1" s="449" customFormat="1" ht="12" hidden="1" customHeight="1">
      <c r="A6162" s="448"/>
    </row>
    <row r="6163" spans="1:1" s="449" customFormat="1" ht="12" hidden="1" customHeight="1">
      <c r="A6163" s="448"/>
    </row>
    <row r="6164" spans="1:1" s="449" customFormat="1" ht="12" hidden="1" customHeight="1">
      <c r="A6164" s="448"/>
    </row>
    <row r="6165" spans="1:1" s="449" customFormat="1" ht="12" hidden="1" customHeight="1">
      <c r="A6165" s="448"/>
    </row>
    <row r="6166" spans="1:1" s="449" customFormat="1" ht="12" hidden="1" customHeight="1">
      <c r="A6166" s="448"/>
    </row>
    <row r="6167" spans="1:1" s="449" customFormat="1" ht="12" hidden="1" customHeight="1">
      <c r="A6167" s="448"/>
    </row>
    <row r="6168" spans="1:1" s="449" customFormat="1" ht="12" hidden="1" customHeight="1">
      <c r="A6168" s="448"/>
    </row>
    <row r="6169" spans="1:1" s="449" customFormat="1" ht="12" hidden="1" customHeight="1">
      <c r="A6169" s="448"/>
    </row>
    <row r="6170" spans="1:1" s="449" customFormat="1" ht="12" hidden="1" customHeight="1">
      <c r="A6170" s="448"/>
    </row>
    <row r="6171" spans="1:1" s="449" customFormat="1" ht="12" hidden="1" customHeight="1">
      <c r="A6171" s="448"/>
    </row>
    <row r="6172" spans="1:1" s="449" customFormat="1" ht="12" hidden="1" customHeight="1">
      <c r="A6172" s="448"/>
    </row>
    <row r="6173" spans="1:1" s="449" customFormat="1" ht="12" hidden="1" customHeight="1">
      <c r="A6173" s="448"/>
    </row>
    <row r="6174" spans="1:1" s="449" customFormat="1" ht="12" hidden="1" customHeight="1">
      <c r="A6174" s="448"/>
    </row>
    <row r="6175" spans="1:1" s="449" customFormat="1" ht="12" hidden="1" customHeight="1">
      <c r="A6175" s="448"/>
    </row>
    <row r="6176" spans="1:1" s="449" customFormat="1" ht="12" hidden="1" customHeight="1">
      <c r="A6176" s="448"/>
    </row>
    <row r="6177" spans="1:1" s="449" customFormat="1" ht="12" hidden="1" customHeight="1">
      <c r="A6177" s="448"/>
    </row>
    <row r="6178" spans="1:1" s="449" customFormat="1" ht="12" hidden="1" customHeight="1">
      <c r="A6178" s="448"/>
    </row>
    <row r="6179" spans="1:1" s="449" customFormat="1" ht="12" hidden="1" customHeight="1">
      <c r="A6179" s="448"/>
    </row>
    <row r="6180" spans="1:1" s="449" customFormat="1" ht="12" hidden="1" customHeight="1">
      <c r="A6180" s="448"/>
    </row>
    <row r="6181" spans="1:1" s="449" customFormat="1" ht="12" hidden="1" customHeight="1">
      <c r="A6181" s="448"/>
    </row>
    <row r="6182" spans="1:1" s="449" customFormat="1" ht="12" hidden="1" customHeight="1">
      <c r="A6182" s="448"/>
    </row>
    <row r="6183" spans="1:1" s="449" customFormat="1" ht="12" hidden="1" customHeight="1">
      <c r="A6183" s="448"/>
    </row>
    <row r="6184" spans="1:1" s="449" customFormat="1" ht="12" hidden="1" customHeight="1">
      <c r="A6184" s="448"/>
    </row>
    <row r="6185" spans="1:1" s="449" customFormat="1" ht="12" hidden="1" customHeight="1">
      <c r="A6185" s="448"/>
    </row>
    <row r="6186" spans="1:1" s="449" customFormat="1" ht="12" hidden="1" customHeight="1">
      <c r="A6186" s="448"/>
    </row>
    <row r="6187" spans="1:1" s="449" customFormat="1" ht="12" hidden="1" customHeight="1">
      <c r="A6187" s="448"/>
    </row>
    <row r="6188" spans="1:1" s="449" customFormat="1" ht="12" hidden="1" customHeight="1">
      <c r="A6188" s="448"/>
    </row>
    <row r="6189" spans="1:1" s="449" customFormat="1" ht="12" hidden="1" customHeight="1">
      <c r="A6189" s="448"/>
    </row>
    <row r="6190" spans="1:1" s="449" customFormat="1" ht="12" hidden="1" customHeight="1">
      <c r="A6190" s="448"/>
    </row>
    <row r="6191" spans="1:1" s="449" customFormat="1" ht="12" hidden="1" customHeight="1">
      <c r="A6191" s="448"/>
    </row>
    <row r="6192" spans="1:1" s="449" customFormat="1" ht="12" hidden="1" customHeight="1">
      <c r="A6192" s="448"/>
    </row>
    <row r="6193" spans="1:1" s="449" customFormat="1" ht="12" hidden="1" customHeight="1">
      <c r="A6193" s="448"/>
    </row>
    <row r="6194" spans="1:1" s="449" customFormat="1" ht="12" hidden="1" customHeight="1">
      <c r="A6194" s="448"/>
    </row>
    <row r="6195" spans="1:1" s="449" customFormat="1" ht="12" hidden="1" customHeight="1">
      <c r="A6195" s="448"/>
    </row>
    <row r="6196" spans="1:1" s="449" customFormat="1" ht="12" hidden="1" customHeight="1">
      <c r="A6196" s="448"/>
    </row>
    <row r="6197" spans="1:1" s="449" customFormat="1" ht="12" hidden="1" customHeight="1">
      <c r="A6197" s="448"/>
    </row>
    <row r="6198" spans="1:1" s="449" customFormat="1" ht="12" hidden="1" customHeight="1">
      <c r="A6198" s="448"/>
    </row>
    <row r="6199" spans="1:1" s="449" customFormat="1" ht="12" hidden="1" customHeight="1">
      <c r="A6199" s="448"/>
    </row>
    <row r="6200" spans="1:1" s="449" customFormat="1" ht="12" hidden="1" customHeight="1">
      <c r="A6200" s="448"/>
    </row>
    <row r="6201" spans="1:1" s="449" customFormat="1" ht="12" hidden="1" customHeight="1">
      <c r="A6201" s="448"/>
    </row>
    <row r="6202" spans="1:1" s="449" customFormat="1" ht="12" hidden="1" customHeight="1">
      <c r="A6202" s="448"/>
    </row>
    <row r="6203" spans="1:1" s="449" customFormat="1" ht="12" hidden="1" customHeight="1">
      <c r="A6203" s="448"/>
    </row>
    <row r="6204" spans="1:1" s="449" customFormat="1" ht="12" hidden="1" customHeight="1">
      <c r="A6204" s="448"/>
    </row>
    <row r="6205" spans="1:1" s="449" customFormat="1" ht="12" hidden="1" customHeight="1">
      <c r="A6205" s="448"/>
    </row>
    <row r="6206" spans="1:1" s="449" customFormat="1" ht="12" hidden="1" customHeight="1">
      <c r="A6206" s="448"/>
    </row>
    <row r="6207" spans="1:1" s="449" customFormat="1" ht="12" hidden="1" customHeight="1">
      <c r="A6207" s="448"/>
    </row>
    <row r="6208" spans="1:1" s="449" customFormat="1" ht="12" hidden="1" customHeight="1">
      <c r="A6208" s="448"/>
    </row>
    <row r="6209" spans="1:1" s="449" customFormat="1" ht="12" hidden="1" customHeight="1">
      <c r="A6209" s="448"/>
    </row>
    <row r="6210" spans="1:1" s="449" customFormat="1" ht="12" hidden="1" customHeight="1">
      <c r="A6210" s="448"/>
    </row>
    <row r="6211" spans="1:1" s="449" customFormat="1" ht="12" hidden="1" customHeight="1">
      <c r="A6211" s="448"/>
    </row>
    <row r="6212" spans="1:1" s="449" customFormat="1" ht="12" hidden="1" customHeight="1">
      <c r="A6212" s="448"/>
    </row>
    <row r="6213" spans="1:1" s="449" customFormat="1" ht="12" hidden="1" customHeight="1">
      <c r="A6213" s="448"/>
    </row>
    <row r="6214" spans="1:1" s="449" customFormat="1" ht="12" hidden="1" customHeight="1">
      <c r="A6214" s="448"/>
    </row>
    <row r="6215" spans="1:1" s="449" customFormat="1" ht="12" hidden="1" customHeight="1">
      <c r="A6215" s="448"/>
    </row>
    <row r="6216" spans="1:1" s="449" customFormat="1" ht="12" hidden="1" customHeight="1">
      <c r="A6216" s="448"/>
    </row>
    <row r="6217" spans="1:1" s="449" customFormat="1" ht="12" hidden="1" customHeight="1">
      <c r="A6217" s="448"/>
    </row>
    <row r="6218" spans="1:1" s="449" customFormat="1" ht="12" hidden="1" customHeight="1">
      <c r="A6218" s="448"/>
    </row>
    <row r="6219" spans="1:1" s="449" customFormat="1" ht="12" hidden="1" customHeight="1">
      <c r="A6219" s="448"/>
    </row>
    <row r="6220" spans="1:1" s="449" customFormat="1" ht="12" hidden="1" customHeight="1">
      <c r="A6220" s="448"/>
    </row>
    <row r="6221" spans="1:1" s="449" customFormat="1" ht="12" hidden="1" customHeight="1">
      <c r="A6221" s="448"/>
    </row>
    <row r="6222" spans="1:1" s="449" customFormat="1" ht="12" hidden="1" customHeight="1">
      <c r="A6222" s="448"/>
    </row>
    <row r="6223" spans="1:1" s="449" customFormat="1" ht="12" hidden="1" customHeight="1">
      <c r="A6223" s="448"/>
    </row>
    <row r="6224" spans="1:1" s="449" customFormat="1" ht="12" hidden="1" customHeight="1">
      <c r="A6224" s="448"/>
    </row>
    <row r="6225" spans="1:1" s="449" customFormat="1" ht="12" hidden="1" customHeight="1">
      <c r="A6225" s="448"/>
    </row>
    <row r="6226" spans="1:1" s="449" customFormat="1" ht="12" hidden="1" customHeight="1">
      <c r="A6226" s="448"/>
    </row>
    <row r="6227" spans="1:1" s="449" customFormat="1" ht="12" hidden="1" customHeight="1">
      <c r="A6227" s="448"/>
    </row>
    <row r="6228" spans="1:1" s="449" customFormat="1" ht="12" hidden="1" customHeight="1">
      <c r="A6228" s="448"/>
    </row>
    <row r="6229" spans="1:1" s="449" customFormat="1" ht="12" hidden="1" customHeight="1">
      <c r="A6229" s="448"/>
    </row>
    <row r="6230" spans="1:1" s="449" customFormat="1" ht="12" hidden="1" customHeight="1">
      <c r="A6230" s="448"/>
    </row>
    <row r="6231" spans="1:1" s="449" customFormat="1" ht="12" hidden="1" customHeight="1">
      <c r="A6231" s="448"/>
    </row>
    <row r="6232" spans="1:1" s="449" customFormat="1" ht="12" hidden="1" customHeight="1">
      <c r="A6232" s="448"/>
    </row>
    <row r="6233" spans="1:1" s="449" customFormat="1" ht="12" hidden="1" customHeight="1">
      <c r="A6233" s="448"/>
    </row>
    <row r="6234" spans="1:1" s="449" customFormat="1" ht="12" hidden="1" customHeight="1">
      <c r="A6234" s="448"/>
    </row>
    <row r="6235" spans="1:1" s="449" customFormat="1" ht="12" hidden="1" customHeight="1">
      <c r="A6235" s="448"/>
    </row>
    <row r="6236" spans="1:1" s="449" customFormat="1" ht="12" hidden="1" customHeight="1">
      <c r="A6236" s="448"/>
    </row>
    <row r="6237" spans="1:1" s="449" customFormat="1" ht="12" hidden="1" customHeight="1">
      <c r="A6237" s="448"/>
    </row>
    <row r="6238" spans="1:1" s="449" customFormat="1" ht="12" hidden="1" customHeight="1">
      <c r="A6238" s="448"/>
    </row>
    <row r="6239" spans="1:1" s="449" customFormat="1" ht="12" hidden="1" customHeight="1">
      <c r="A6239" s="448"/>
    </row>
    <row r="6240" spans="1:1" s="449" customFormat="1" ht="12" hidden="1" customHeight="1">
      <c r="A6240" s="448"/>
    </row>
    <row r="6241" spans="1:1" s="449" customFormat="1" ht="12" hidden="1" customHeight="1">
      <c r="A6241" s="448"/>
    </row>
    <row r="6242" spans="1:1" s="449" customFormat="1" ht="12" hidden="1" customHeight="1">
      <c r="A6242" s="448"/>
    </row>
    <row r="6243" spans="1:1" s="449" customFormat="1" ht="12" hidden="1" customHeight="1">
      <c r="A6243" s="448"/>
    </row>
    <row r="6244" spans="1:1" s="449" customFormat="1" ht="12" hidden="1" customHeight="1">
      <c r="A6244" s="448"/>
    </row>
    <row r="6245" spans="1:1" s="449" customFormat="1" ht="12" hidden="1" customHeight="1">
      <c r="A6245" s="448"/>
    </row>
    <row r="6246" spans="1:1" s="449" customFormat="1" ht="12" hidden="1" customHeight="1">
      <c r="A6246" s="448"/>
    </row>
    <row r="6247" spans="1:1" s="449" customFormat="1" ht="12" hidden="1" customHeight="1">
      <c r="A6247" s="448"/>
    </row>
    <row r="6248" spans="1:1" s="449" customFormat="1" ht="12" hidden="1" customHeight="1">
      <c r="A6248" s="448"/>
    </row>
    <row r="6249" spans="1:1" s="449" customFormat="1" ht="12" hidden="1" customHeight="1">
      <c r="A6249" s="448"/>
    </row>
    <row r="6250" spans="1:1" s="449" customFormat="1" ht="12" hidden="1" customHeight="1">
      <c r="A6250" s="448"/>
    </row>
    <row r="6251" spans="1:1" s="449" customFormat="1" ht="12" hidden="1" customHeight="1">
      <c r="A6251" s="448"/>
    </row>
    <row r="6252" spans="1:1" s="449" customFormat="1" ht="12" hidden="1" customHeight="1">
      <c r="A6252" s="448"/>
    </row>
    <row r="6253" spans="1:1" s="449" customFormat="1" ht="12" hidden="1" customHeight="1">
      <c r="A6253" s="448"/>
    </row>
    <row r="6254" spans="1:1" s="449" customFormat="1" ht="12" hidden="1" customHeight="1">
      <c r="A6254" s="448"/>
    </row>
    <row r="6255" spans="1:1" s="449" customFormat="1" ht="12" hidden="1" customHeight="1">
      <c r="A6255" s="448"/>
    </row>
    <row r="6256" spans="1:1" s="449" customFormat="1" ht="12" hidden="1" customHeight="1">
      <c r="A6256" s="448"/>
    </row>
    <row r="6257" spans="1:1" s="449" customFormat="1" ht="12" hidden="1" customHeight="1">
      <c r="A6257" s="448"/>
    </row>
    <row r="6258" spans="1:1" s="449" customFormat="1" ht="12" hidden="1" customHeight="1">
      <c r="A6258" s="448"/>
    </row>
    <row r="6259" spans="1:1" s="449" customFormat="1" ht="12" hidden="1" customHeight="1">
      <c r="A6259" s="448"/>
    </row>
    <row r="6260" spans="1:1" s="449" customFormat="1" ht="12" hidden="1" customHeight="1">
      <c r="A6260" s="448"/>
    </row>
    <row r="6261" spans="1:1" s="449" customFormat="1" ht="12" hidden="1" customHeight="1">
      <c r="A6261" s="448"/>
    </row>
    <row r="6262" spans="1:1" s="449" customFormat="1" ht="12" hidden="1" customHeight="1">
      <c r="A6262" s="448"/>
    </row>
    <row r="6263" spans="1:1" s="449" customFormat="1" ht="12" hidden="1" customHeight="1">
      <c r="A6263" s="448"/>
    </row>
    <row r="6264" spans="1:1" s="449" customFormat="1" ht="12" hidden="1" customHeight="1">
      <c r="A6264" s="448"/>
    </row>
    <row r="6265" spans="1:1" s="449" customFormat="1" ht="12" hidden="1" customHeight="1">
      <c r="A6265" s="448"/>
    </row>
    <row r="6266" spans="1:1" s="449" customFormat="1" ht="12" hidden="1" customHeight="1">
      <c r="A6266" s="448"/>
    </row>
    <row r="6267" spans="1:1" s="449" customFormat="1" ht="12" hidden="1" customHeight="1">
      <c r="A6267" s="448"/>
    </row>
    <row r="6268" spans="1:1" s="449" customFormat="1" ht="12" hidden="1" customHeight="1">
      <c r="A6268" s="448"/>
    </row>
    <row r="6269" spans="1:1" s="449" customFormat="1" ht="12" hidden="1" customHeight="1">
      <c r="A6269" s="448"/>
    </row>
    <row r="6270" spans="1:1" s="449" customFormat="1" ht="12" hidden="1" customHeight="1">
      <c r="A6270" s="448"/>
    </row>
    <row r="6271" spans="1:1" s="449" customFormat="1" ht="12" hidden="1" customHeight="1">
      <c r="A6271" s="448"/>
    </row>
    <row r="6272" spans="1:1" s="449" customFormat="1" ht="12" hidden="1" customHeight="1">
      <c r="A6272" s="448"/>
    </row>
    <row r="6273" spans="1:1" s="449" customFormat="1" ht="12" hidden="1" customHeight="1">
      <c r="A6273" s="448"/>
    </row>
    <row r="6274" spans="1:1" s="449" customFormat="1" ht="12" hidden="1" customHeight="1">
      <c r="A6274" s="448"/>
    </row>
    <row r="6275" spans="1:1" s="449" customFormat="1" ht="12" hidden="1" customHeight="1">
      <c r="A6275" s="448"/>
    </row>
    <row r="6276" spans="1:1" s="449" customFormat="1" ht="12" hidden="1" customHeight="1">
      <c r="A6276" s="448"/>
    </row>
    <row r="6277" spans="1:1" s="449" customFormat="1" ht="12" hidden="1" customHeight="1">
      <c r="A6277" s="448"/>
    </row>
    <row r="6278" spans="1:1" s="449" customFormat="1" ht="12" hidden="1" customHeight="1">
      <c r="A6278" s="448"/>
    </row>
    <row r="6279" spans="1:1" s="449" customFormat="1" ht="12" hidden="1" customHeight="1">
      <c r="A6279" s="448"/>
    </row>
    <row r="6280" spans="1:1" s="449" customFormat="1" ht="12" hidden="1" customHeight="1">
      <c r="A6280" s="448"/>
    </row>
    <row r="6281" spans="1:1" s="449" customFormat="1" ht="12" hidden="1" customHeight="1">
      <c r="A6281" s="448"/>
    </row>
    <row r="6282" spans="1:1" s="449" customFormat="1" ht="12" hidden="1" customHeight="1">
      <c r="A6282" s="448"/>
    </row>
    <row r="6283" spans="1:1" s="449" customFormat="1" ht="12" hidden="1" customHeight="1">
      <c r="A6283" s="448"/>
    </row>
    <row r="6284" spans="1:1" s="449" customFormat="1" ht="12" hidden="1" customHeight="1">
      <c r="A6284" s="448"/>
    </row>
    <row r="6285" spans="1:1" s="449" customFormat="1" ht="12" hidden="1" customHeight="1">
      <c r="A6285" s="448"/>
    </row>
    <row r="6286" spans="1:1" s="449" customFormat="1" ht="12" hidden="1" customHeight="1">
      <c r="A6286" s="448"/>
    </row>
    <row r="6287" spans="1:1" s="449" customFormat="1" ht="12" hidden="1" customHeight="1">
      <c r="A6287" s="448"/>
    </row>
    <row r="6288" spans="1:1" s="449" customFormat="1" ht="12" hidden="1" customHeight="1">
      <c r="A6288" s="448"/>
    </row>
    <row r="6289" spans="1:1" s="449" customFormat="1" ht="12" hidden="1" customHeight="1">
      <c r="A6289" s="448"/>
    </row>
    <row r="6290" spans="1:1" s="449" customFormat="1" ht="12" hidden="1" customHeight="1">
      <c r="A6290" s="448"/>
    </row>
    <row r="6291" spans="1:1" s="449" customFormat="1" ht="12" hidden="1" customHeight="1">
      <c r="A6291" s="448"/>
    </row>
    <row r="6292" spans="1:1" s="449" customFormat="1" ht="12" hidden="1" customHeight="1">
      <c r="A6292" s="448"/>
    </row>
    <row r="6293" spans="1:1" s="449" customFormat="1" ht="12" hidden="1" customHeight="1">
      <c r="A6293" s="448"/>
    </row>
    <row r="6294" spans="1:1" s="449" customFormat="1" ht="12" hidden="1" customHeight="1">
      <c r="A6294" s="448"/>
    </row>
    <row r="6295" spans="1:1" s="449" customFormat="1" ht="12" hidden="1" customHeight="1">
      <c r="A6295" s="448"/>
    </row>
    <row r="6296" spans="1:1" s="449" customFormat="1" ht="12" hidden="1" customHeight="1">
      <c r="A6296" s="448"/>
    </row>
    <row r="6297" spans="1:1" s="449" customFormat="1" ht="12" hidden="1" customHeight="1">
      <c r="A6297" s="448"/>
    </row>
    <row r="6298" spans="1:1" s="449" customFormat="1" ht="12" hidden="1" customHeight="1">
      <c r="A6298" s="448"/>
    </row>
    <row r="6299" spans="1:1" s="449" customFormat="1" ht="12" hidden="1" customHeight="1">
      <c r="A6299" s="448"/>
    </row>
    <row r="6300" spans="1:1" s="449" customFormat="1" ht="12" hidden="1" customHeight="1">
      <c r="A6300" s="448"/>
    </row>
    <row r="6301" spans="1:1" s="449" customFormat="1" ht="12" hidden="1" customHeight="1">
      <c r="A6301" s="448"/>
    </row>
    <row r="6302" spans="1:1" s="449" customFormat="1" ht="12" hidden="1" customHeight="1">
      <c r="A6302" s="448"/>
    </row>
    <row r="6303" spans="1:1" s="449" customFormat="1" ht="12" hidden="1" customHeight="1">
      <c r="A6303" s="448"/>
    </row>
    <row r="6304" spans="1:1" s="449" customFormat="1" ht="12" hidden="1" customHeight="1">
      <c r="A6304" s="448"/>
    </row>
    <row r="6305" spans="1:1" s="449" customFormat="1" ht="12" hidden="1" customHeight="1">
      <c r="A6305" s="448"/>
    </row>
    <row r="6306" spans="1:1" s="449" customFormat="1" ht="12" hidden="1" customHeight="1">
      <c r="A6306" s="448"/>
    </row>
    <row r="6307" spans="1:1" s="449" customFormat="1" ht="12" hidden="1" customHeight="1">
      <c r="A6307" s="448"/>
    </row>
    <row r="6308" spans="1:1" s="449" customFormat="1" ht="12" hidden="1" customHeight="1">
      <c r="A6308" s="448"/>
    </row>
    <row r="6309" spans="1:1" s="449" customFormat="1" ht="12" hidden="1" customHeight="1">
      <c r="A6309" s="448"/>
    </row>
    <row r="6310" spans="1:1" s="449" customFormat="1" ht="12" hidden="1" customHeight="1">
      <c r="A6310" s="448"/>
    </row>
    <row r="6311" spans="1:1" s="449" customFormat="1" ht="12" hidden="1" customHeight="1">
      <c r="A6311" s="448"/>
    </row>
    <row r="6312" spans="1:1" s="449" customFormat="1" ht="12" hidden="1" customHeight="1">
      <c r="A6312" s="448"/>
    </row>
    <row r="6313" spans="1:1" s="449" customFormat="1" ht="12" hidden="1" customHeight="1">
      <c r="A6313" s="448"/>
    </row>
    <row r="6314" spans="1:1" s="449" customFormat="1" ht="12" hidden="1" customHeight="1">
      <c r="A6314" s="448"/>
    </row>
    <row r="6315" spans="1:1" s="449" customFormat="1" ht="12" hidden="1" customHeight="1">
      <c r="A6315" s="448"/>
    </row>
    <row r="6316" spans="1:1" s="449" customFormat="1" ht="12" hidden="1" customHeight="1">
      <c r="A6316" s="448"/>
    </row>
    <row r="6317" spans="1:1" s="449" customFormat="1" ht="12" hidden="1" customHeight="1">
      <c r="A6317" s="448"/>
    </row>
    <row r="6318" spans="1:1" s="449" customFormat="1" ht="12" hidden="1" customHeight="1">
      <c r="A6318" s="448"/>
    </row>
    <row r="6319" spans="1:1" s="449" customFormat="1" ht="12" hidden="1" customHeight="1">
      <c r="A6319" s="448"/>
    </row>
    <row r="6320" spans="1:1" s="449" customFormat="1" ht="12" hidden="1" customHeight="1">
      <c r="A6320" s="448"/>
    </row>
    <row r="6321" spans="1:1" s="449" customFormat="1" ht="12" hidden="1" customHeight="1">
      <c r="A6321" s="448"/>
    </row>
    <row r="6322" spans="1:1" s="449" customFormat="1" ht="12" hidden="1" customHeight="1">
      <c r="A6322" s="448"/>
    </row>
    <row r="6323" spans="1:1" s="449" customFormat="1" ht="12" hidden="1" customHeight="1">
      <c r="A6323" s="448"/>
    </row>
    <row r="6324" spans="1:1" s="449" customFormat="1" ht="12" hidden="1" customHeight="1">
      <c r="A6324" s="448"/>
    </row>
    <row r="6325" spans="1:1" s="449" customFormat="1" ht="12" hidden="1" customHeight="1">
      <c r="A6325" s="448"/>
    </row>
    <row r="6326" spans="1:1" s="449" customFormat="1" ht="12" hidden="1" customHeight="1">
      <c r="A6326" s="448"/>
    </row>
    <row r="6327" spans="1:1" s="449" customFormat="1" ht="12" hidden="1" customHeight="1">
      <c r="A6327" s="448"/>
    </row>
    <row r="6328" spans="1:1" s="449" customFormat="1" ht="12" hidden="1" customHeight="1">
      <c r="A6328" s="448"/>
    </row>
    <row r="6329" spans="1:1" s="449" customFormat="1" ht="12" hidden="1" customHeight="1">
      <c r="A6329" s="448"/>
    </row>
    <row r="6330" spans="1:1" s="449" customFormat="1" ht="12" hidden="1" customHeight="1">
      <c r="A6330" s="448"/>
    </row>
    <row r="6331" spans="1:1" s="449" customFormat="1" ht="12" hidden="1" customHeight="1">
      <c r="A6331" s="448"/>
    </row>
    <row r="6332" spans="1:1" s="449" customFormat="1" ht="12" hidden="1" customHeight="1">
      <c r="A6332" s="448"/>
    </row>
    <row r="6333" spans="1:1" s="449" customFormat="1" ht="12" hidden="1" customHeight="1">
      <c r="A6333" s="448"/>
    </row>
    <row r="6334" spans="1:1" s="449" customFormat="1" ht="12" hidden="1" customHeight="1">
      <c r="A6334" s="448"/>
    </row>
    <row r="6335" spans="1:1" s="449" customFormat="1" ht="12" hidden="1" customHeight="1">
      <c r="A6335" s="448"/>
    </row>
    <row r="6336" spans="1:1" s="449" customFormat="1" ht="12" hidden="1" customHeight="1">
      <c r="A6336" s="448"/>
    </row>
    <row r="6337" spans="1:1" s="449" customFormat="1" ht="12" hidden="1" customHeight="1">
      <c r="A6337" s="448"/>
    </row>
    <row r="6338" spans="1:1" s="449" customFormat="1" ht="12" hidden="1" customHeight="1">
      <c r="A6338" s="448"/>
    </row>
    <row r="6339" spans="1:1" s="449" customFormat="1" ht="12" hidden="1" customHeight="1">
      <c r="A6339" s="448"/>
    </row>
    <row r="6340" spans="1:1" s="449" customFormat="1" ht="12" hidden="1" customHeight="1">
      <c r="A6340" s="448"/>
    </row>
    <row r="6341" spans="1:1" s="449" customFormat="1" ht="12" hidden="1" customHeight="1">
      <c r="A6341" s="448"/>
    </row>
    <row r="6342" spans="1:1" s="449" customFormat="1" ht="12" hidden="1" customHeight="1">
      <c r="A6342" s="448"/>
    </row>
    <row r="6343" spans="1:1" s="449" customFormat="1" ht="12" hidden="1" customHeight="1">
      <c r="A6343" s="448"/>
    </row>
    <row r="6344" spans="1:1" s="449" customFormat="1" ht="12" hidden="1" customHeight="1">
      <c r="A6344" s="448"/>
    </row>
    <row r="6345" spans="1:1" s="449" customFormat="1" ht="12" hidden="1" customHeight="1">
      <c r="A6345" s="448"/>
    </row>
    <row r="6346" spans="1:1" s="449" customFormat="1" ht="12" hidden="1" customHeight="1">
      <c r="A6346" s="448"/>
    </row>
    <row r="6347" spans="1:1" s="449" customFormat="1" ht="12" hidden="1" customHeight="1">
      <c r="A6347" s="448"/>
    </row>
    <row r="6348" spans="1:1" s="449" customFormat="1" ht="12" hidden="1" customHeight="1">
      <c r="A6348" s="448"/>
    </row>
    <row r="6349" spans="1:1" s="449" customFormat="1" ht="12" hidden="1" customHeight="1">
      <c r="A6349" s="448"/>
    </row>
    <row r="6350" spans="1:1" s="449" customFormat="1" ht="12" hidden="1" customHeight="1">
      <c r="A6350" s="448"/>
    </row>
    <row r="6351" spans="1:1" s="449" customFormat="1" ht="12" hidden="1" customHeight="1">
      <c r="A6351" s="448"/>
    </row>
    <row r="6352" spans="1:1" s="449" customFormat="1" ht="12" hidden="1" customHeight="1">
      <c r="A6352" s="448"/>
    </row>
    <row r="6353" spans="1:1" s="449" customFormat="1" ht="12" hidden="1" customHeight="1">
      <c r="A6353" s="448"/>
    </row>
    <row r="6354" spans="1:1" s="449" customFormat="1" ht="12" hidden="1" customHeight="1">
      <c r="A6354" s="448"/>
    </row>
    <row r="6355" spans="1:1" s="449" customFormat="1" ht="12" hidden="1" customHeight="1">
      <c r="A6355" s="448"/>
    </row>
    <row r="6356" spans="1:1" s="449" customFormat="1" ht="12" hidden="1" customHeight="1">
      <c r="A6356" s="448"/>
    </row>
    <row r="6357" spans="1:1" s="449" customFormat="1" ht="12" hidden="1" customHeight="1">
      <c r="A6357" s="448"/>
    </row>
    <row r="6358" spans="1:1" s="449" customFormat="1" ht="12" hidden="1" customHeight="1">
      <c r="A6358" s="448"/>
    </row>
    <row r="6359" spans="1:1" s="449" customFormat="1" ht="12" hidden="1" customHeight="1">
      <c r="A6359" s="448"/>
    </row>
    <row r="6360" spans="1:1" s="449" customFormat="1" ht="12" hidden="1" customHeight="1">
      <c r="A6360" s="448"/>
    </row>
    <row r="6361" spans="1:1" s="449" customFormat="1" ht="12" hidden="1" customHeight="1">
      <c r="A6361" s="448"/>
    </row>
    <row r="6362" spans="1:1" s="449" customFormat="1" ht="12" hidden="1" customHeight="1">
      <c r="A6362" s="448"/>
    </row>
    <row r="6363" spans="1:1" s="449" customFormat="1" ht="12" hidden="1" customHeight="1">
      <c r="A6363" s="448"/>
    </row>
    <row r="6364" spans="1:1" s="449" customFormat="1" ht="12" hidden="1" customHeight="1">
      <c r="A6364" s="448"/>
    </row>
    <row r="6365" spans="1:1" s="449" customFormat="1" ht="12" hidden="1" customHeight="1">
      <c r="A6365" s="448"/>
    </row>
    <row r="6366" spans="1:1" s="449" customFormat="1" ht="12" hidden="1" customHeight="1">
      <c r="A6366" s="448"/>
    </row>
    <row r="6367" spans="1:1" s="449" customFormat="1" ht="12" hidden="1" customHeight="1">
      <c r="A6367" s="448"/>
    </row>
    <row r="6368" spans="1:1" s="449" customFormat="1" ht="12" hidden="1" customHeight="1">
      <c r="A6368" s="448"/>
    </row>
    <row r="6369" spans="1:1" s="449" customFormat="1" ht="12" hidden="1" customHeight="1">
      <c r="A6369" s="448"/>
    </row>
    <row r="6370" spans="1:1" s="449" customFormat="1" ht="12" hidden="1" customHeight="1">
      <c r="A6370" s="448"/>
    </row>
    <row r="6371" spans="1:1" s="449" customFormat="1" ht="12" hidden="1" customHeight="1">
      <c r="A6371" s="448"/>
    </row>
    <row r="6372" spans="1:1" s="449" customFormat="1" ht="12" hidden="1" customHeight="1">
      <c r="A6372" s="448"/>
    </row>
    <row r="6373" spans="1:1" s="449" customFormat="1" ht="12" hidden="1" customHeight="1">
      <c r="A6373" s="448"/>
    </row>
    <row r="6374" spans="1:1" s="449" customFormat="1" ht="12" hidden="1" customHeight="1">
      <c r="A6374" s="448"/>
    </row>
    <row r="6375" spans="1:1" s="449" customFormat="1" ht="12" hidden="1" customHeight="1">
      <c r="A6375" s="448"/>
    </row>
    <row r="6376" spans="1:1" s="449" customFormat="1" ht="12" hidden="1" customHeight="1">
      <c r="A6376" s="448"/>
    </row>
    <row r="6377" spans="1:1" s="449" customFormat="1" ht="12" hidden="1" customHeight="1">
      <c r="A6377" s="448"/>
    </row>
    <row r="6378" spans="1:1" s="449" customFormat="1" ht="12" hidden="1" customHeight="1">
      <c r="A6378" s="448"/>
    </row>
    <row r="6379" spans="1:1" s="449" customFormat="1" ht="12" hidden="1" customHeight="1">
      <c r="A6379" s="448"/>
    </row>
    <row r="6380" spans="1:1" s="449" customFormat="1" ht="12" hidden="1" customHeight="1">
      <c r="A6380" s="448"/>
    </row>
    <row r="6381" spans="1:1" s="449" customFormat="1" ht="12" hidden="1" customHeight="1">
      <c r="A6381" s="448"/>
    </row>
    <row r="6382" spans="1:1" s="449" customFormat="1" ht="12" hidden="1" customHeight="1">
      <c r="A6382" s="448"/>
    </row>
    <row r="6383" spans="1:1" s="449" customFormat="1" ht="12" hidden="1" customHeight="1">
      <c r="A6383" s="448"/>
    </row>
    <row r="6384" spans="1:1" s="449" customFormat="1" ht="12" hidden="1" customHeight="1">
      <c r="A6384" s="448"/>
    </row>
    <row r="6385" spans="1:1" s="449" customFormat="1" ht="12" hidden="1" customHeight="1">
      <c r="A6385" s="448"/>
    </row>
    <row r="6386" spans="1:1" s="449" customFormat="1" ht="12" hidden="1" customHeight="1">
      <c r="A6386" s="448"/>
    </row>
    <row r="6387" spans="1:1" s="449" customFormat="1" ht="12" hidden="1" customHeight="1">
      <c r="A6387" s="448"/>
    </row>
    <row r="6388" spans="1:1" s="449" customFormat="1" ht="12" hidden="1" customHeight="1">
      <c r="A6388" s="448"/>
    </row>
    <row r="6389" spans="1:1" s="449" customFormat="1" ht="12" hidden="1" customHeight="1">
      <c r="A6389" s="448"/>
    </row>
    <row r="6390" spans="1:1" s="449" customFormat="1" ht="12" hidden="1" customHeight="1">
      <c r="A6390" s="448"/>
    </row>
    <row r="6391" spans="1:1" s="449" customFormat="1" ht="12" hidden="1" customHeight="1">
      <c r="A6391" s="448"/>
    </row>
    <row r="6392" spans="1:1" s="449" customFormat="1" ht="12" hidden="1" customHeight="1">
      <c r="A6392" s="448"/>
    </row>
    <row r="6393" spans="1:1" s="449" customFormat="1" ht="12" hidden="1" customHeight="1">
      <c r="A6393" s="448"/>
    </row>
    <row r="6394" spans="1:1" s="449" customFormat="1" ht="12" hidden="1" customHeight="1">
      <c r="A6394" s="448"/>
    </row>
    <row r="6395" spans="1:1" s="449" customFormat="1" ht="12" hidden="1" customHeight="1">
      <c r="A6395" s="448"/>
    </row>
    <row r="6396" spans="1:1" s="449" customFormat="1" ht="12" hidden="1" customHeight="1">
      <c r="A6396" s="448"/>
    </row>
    <row r="6397" spans="1:1" s="449" customFormat="1" ht="12" hidden="1" customHeight="1">
      <c r="A6397" s="448"/>
    </row>
    <row r="6398" spans="1:1" s="449" customFormat="1" ht="12" hidden="1" customHeight="1">
      <c r="A6398" s="448"/>
    </row>
    <row r="6399" spans="1:1" s="449" customFormat="1" ht="12" hidden="1" customHeight="1">
      <c r="A6399" s="448"/>
    </row>
    <row r="6400" spans="1:1" s="449" customFormat="1" ht="12" hidden="1" customHeight="1">
      <c r="A6400" s="448"/>
    </row>
    <row r="6401" spans="1:1" s="449" customFormat="1" ht="12" hidden="1" customHeight="1">
      <c r="A6401" s="448"/>
    </row>
    <row r="6402" spans="1:1" s="449" customFormat="1" ht="12" hidden="1" customHeight="1">
      <c r="A6402" s="448"/>
    </row>
    <row r="6403" spans="1:1" s="449" customFormat="1" ht="12" hidden="1" customHeight="1">
      <c r="A6403" s="448"/>
    </row>
    <row r="6404" spans="1:1" s="449" customFormat="1" ht="12" hidden="1" customHeight="1">
      <c r="A6404" s="448"/>
    </row>
    <row r="6405" spans="1:1" s="449" customFormat="1" ht="12" hidden="1" customHeight="1">
      <c r="A6405" s="448"/>
    </row>
    <row r="6406" spans="1:1" s="449" customFormat="1" ht="12" hidden="1" customHeight="1">
      <c r="A6406" s="448"/>
    </row>
    <row r="6407" spans="1:1" s="449" customFormat="1" ht="12" hidden="1" customHeight="1">
      <c r="A6407" s="448"/>
    </row>
    <row r="6408" spans="1:1" s="449" customFormat="1" ht="12" hidden="1" customHeight="1">
      <c r="A6408" s="448"/>
    </row>
    <row r="6409" spans="1:1" s="449" customFormat="1" ht="12" hidden="1" customHeight="1">
      <c r="A6409" s="448"/>
    </row>
    <row r="6410" spans="1:1" s="449" customFormat="1" ht="12" hidden="1" customHeight="1">
      <c r="A6410" s="448"/>
    </row>
    <row r="6411" spans="1:1" s="449" customFormat="1" ht="12" hidden="1" customHeight="1">
      <c r="A6411" s="448"/>
    </row>
    <row r="6412" spans="1:1" s="449" customFormat="1" ht="12" hidden="1" customHeight="1">
      <c r="A6412" s="448"/>
    </row>
    <row r="6413" spans="1:1" s="449" customFormat="1" ht="12" hidden="1" customHeight="1">
      <c r="A6413" s="448"/>
    </row>
    <row r="6414" spans="1:1" s="449" customFormat="1" ht="12" hidden="1" customHeight="1">
      <c r="A6414" s="448"/>
    </row>
    <row r="6415" spans="1:1" s="449" customFormat="1" ht="12" hidden="1" customHeight="1">
      <c r="A6415" s="448"/>
    </row>
    <row r="6416" spans="1:1" s="449" customFormat="1" ht="12" hidden="1" customHeight="1">
      <c r="A6416" s="448"/>
    </row>
    <row r="6417" spans="1:1" s="449" customFormat="1" ht="12" hidden="1" customHeight="1">
      <c r="A6417" s="448"/>
    </row>
    <row r="6418" spans="1:1" s="449" customFormat="1" ht="12" hidden="1" customHeight="1">
      <c r="A6418" s="448"/>
    </row>
    <row r="6419" spans="1:1" s="449" customFormat="1" ht="12" hidden="1" customHeight="1">
      <c r="A6419" s="448"/>
    </row>
    <row r="6420" spans="1:1" s="449" customFormat="1" ht="12" hidden="1" customHeight="1">
      <c r="A6420" s="448"/>
    </row>
    <row r="6421" spans="1:1" s="449" customFormat="1" ht="12" hidden="1" customHeight="1">
      <c r="A6421" s="448"/>
    </row>
    <row r="6422" spans="1:1" s="449" customFormat="1" ht="12" hidden="1" customHeight="1">
      <c r="A6422" s="448"/>
    </row>
    <row r="6423" spans="1:1" s="449" customFormat="1" ht="12" hidden="1" customHeight="1">
      <c r="A6423" s="448"/>
    </row>
    <row r="6424" spans="1:1" s="449" customFormat="1" ht="12" hidden="1" customHeight="1">
      <c r="A6424" s="448"/>
    </row>
    <row r="6425" spans="1:1" s="449" customFormat="1" ht="12" hidden="1" customHeight="1">
      <c r="A6425" s="448"/>
    </row>
    <row r="6426" spans="1:1" s="449" customFormat="1" ht="12" hidden="1" customHeight="1">
      <c r="A6426" s="448"/>
    </row>
    <row r="6427" spans="1:1" s="449" customFormat="1" ht="12" hidden="1" customHeight="1">
      <c r="A6427" s="448"/>
    </row>
    <row r="6428" spans="1:1" s="449" customFormat="1" ht="12" hidden="1" customHeight="1">
      <c r="A6428" s="448"/>
    </row>
    <row r="6429" spans="1:1" s="449" customFormat="1" ht="12" hidden="1" customHeight="1">
      <c r="A6429" s="448"/>
    </row>
    <row r="6430" spans="1:1" s="449" customFormat="1" ht="12" hidden="1" customHeight="1">
      <c r="A6430" s="448"/>
    </row>
    <row r="6431" spans="1:1" s="449" customFormat="1" ht="12" hidden="1" customHeight="1">
      <c r="A6431" s="448"/>
    </row>
    <row r="6432" spans="1:1" s="449" customFormat="1" ht="12" hidden="1" customHeight="1">
      <c r="A6432" s="448"/>
    </row>
    <row r="6433" spans="1:1" s="449" customFormat="1" ht="12" hidden="1" customHeight="1">
      <c r="A6433" s="448"/>
    </row>
    <row r="6434" spans="1:1" s="449" customFormat="1" ht="12" hidden="1" customHeight="1">
      <c r="A6434" s="448"/>
    </row>
    <row r="6435" spans="1:1" s="449" customFormat="1" ht="12" hidden="1" customHeight="1">
      <c r="A6435" s="448"/>
    </row>
    <row r="6436" spans="1:1" s="449" customFormat="1" ht="12" hidden="1" customHeight="1">
      <c r="A6436" s="448"/>
    </row>
    <row r="6437" spans="1:1" s="449" customFormat="1" ht="12" hidden="1" customHeight="1">
      <c r="A6437" s="448"/>
    </row>
    <row r="6438" spans="1:1" s="449" customFormat="1" ht="12" hidden="1" customHeight="1">
      <c r="A6438" s="448"/>
    </row>
    <row r="6439" spans="1:1" s="449" customFormat="1" ht="12" hidden="1" customHeight="1">
      <c r="A6439" s="448"/>
    </row>
    <row r="6440" spans="1:1" s="449" customFormat="1" ht="12" hidden="1" customHeight="1">
      <c r="A6440" s="448"/>
    </row>
    <row r="6441" spans="1:1" s="449" customFormat="1" ht="12" hidden="1" customHeight="1">
      <c r="A6441" s="448"/>
    </row>
    <row r="6442" spans="1:1" s="449" customFormat="1" ht="12" hidden="1" customHeight="1">
      <c r="A6442" s="448"/>
    </row>
    <row r="6443" spans="1:1" s="449" customFormat="1" ht="12" hidden="1" customHeight="1">
      <c r="A6443" s="448"/>
    </row>
    <row r="6444" spans="1:1" s="449" customFormat="1" ht="12" hidden="1" customHeight="1">
      <c r="A6444" s="448"/>
    </row>
    <row r="6445" spans="1:1" s="449" customFormat="1" ht="12" hidden="1" customHeight="1">
      <c r="A6445" s="448"/>
    </row>
    <row r="6446" spans="1:1" s="449" customFormat="1" ht="12" hidden="1" customHeight="1">
      <c r="A6446" s="448"/>
    </row>
    <row r="6447" spans="1:1" s="449" customFormat="1" ht="12" hidden="1" customHeight="1">
      <c r="A6447" s="448"/>
    </row>
    <row r="6448" spans="1:1" s="449" customFormat="1" ht="12" hidden="1" customHeight="1">
      <c r="A6448" s="448"/>
    </row>
    <row r="6449" spans="1:1" s="449" customFormat="1" ht="12" hidden="1" customHeight="1">
      <c r="A6449" s="448"/>
    </row>
    <row r="6450" spans="1:1" s="449" customFormat="1" ht="12" hidden="1" customHeight="1">
      <c r="A6450" s="448"/>
    </row>
    <row r="6451" spans="1:1" s="449" customFormat="1" ht="12" hidden="1" customHeight="1">
      <c r="A6451" s="448"/>
    </row>
    <row r="6452" spans="1:1" s="449" customFormat="1" ht="12" hidden="1" customHeight="1">
      <c r="A6452" s="448"/>
    </row>
    <row r="6453" spans="1:1" s="449" customFormat="1" ht="12" hidden="1" customHeight="1">
      <c r="A6453" s="448"/>
    </row>
    <row r="6454" spans="1:1" s="449" customFormat="1" ht="12" hidden="1" customHeight="1">
      <c r="A6454" s="448"/>
    </row>
    <row r="6455" spans="1:1" s="449" customFormat="1" ht="12" hidden="1" customHeight="1">
      <c r="A6455" s="448"/>
    </row>
    <row r="6456" spans="1:1" s="449" customFormat="1" ht="12" hidden="1" customHeight="1">
      <c r="A6456" s="448"/>
    </row>
    <row r="6457" spans="1:1" s="449" customFormat="1" ht="12" hidden="1" customHeight="1">
      <c r="A6457" s="448"/>
    </row>
    <row r="6458" spans="1:1" s="449" customFormat="1" ht="12" hidden="1" customHeight="1">
      <c r="A6458" s="448"/>
    </row>
    <row r="6459" spans="1:1" s="449" customFormat="1" ht="12" hidden="1" customHeight="1">
      <c r="A6459" s="448"/>
    </row>
    <row r="6460" spans="1:1" s="449" customFormat="1" ht="12" hidden="1" customHeight="1">
      <c r="A6460" s="448"/>
    </row>
    <row r="6461" spans="1:1" s="449" customFormat="1" ht="12" hidden="1" customHeight="1">
      <c r="A6461" s="448"/>
    </row>
    <row r="6462" spans="1:1" s="449" customFormat="1" ht="12" hidden="1" customHeight="1">
      <c r="A6462" s="448"/>
    </row>
    <row r="6463" spans="1:1" s="449" customFormat="1" ht="12" hidden="1" customHeight="1">
      <c r="A6463" s="448"/>
    </row>
    <row r="6464" spans="1:1" s="449" customFormat="1" ht="12" hidden="1" customHeight="1">
      <c r="A6464" s="448"/>
    </row>
    <row r="6465" spans="1:1" s="449" customFormat="1" ht="12" hidden="1" customHeight="1">
      <c r="A6465" s="448"/>
    </row>
    <row r="6466" spans="1:1" s="449" customFormat="1" ht="12" hidden="1" customHeight="1">
      <c r="A6466" s="448"/>
    </row>
    <row r="6467" spans="1:1" s="449" customFormat="1" ht="12" hidden="1" customHeight="1">
      <c r="A6467" s="448"/>
    </row>
    <row r="6468" spans="1:1" s="449" customFormat="1" ht="12" hidden="1" customHeight="1">
      <c r="A6468" s="448"/>
    </row>
    <row r="6469" spans="1:1" s="449" customFormat="1" ht="12" hidden="1" customHeight="1">
      <c r="A6469" s="448"/>
    </row>
    <row r="6470" spans="1:1" s="449" customFormat="1" ht="12" hidden="1" customHeight="1">
      <c r="A6470" s="448"/>
    </row>
    <row r="6471" spans="1:1" s="449" customFormat="1" ht="12" hidden="1" customHeight="1">
      <c r="A6471" s="448"/>
    </row>
    <row r="6472" spans="1:1" s="449" customFormat="1" ht="12" hidden="1" customHeight="1">
      <c r="A6472" s="448"/>
    </row>
    <row r="6473" spans="1:1" s="449" customFormat="1" ht="12" hidden="1" customHeight="1">
      <c r="A6473" s="448"/>
    </row>
    <row r="6474" spans="1:1" s="449" customFormat="1" ht="12" hidden="1" customHeight="1">
      <c r="A6474" s="448"/>
    </row>
    <row r="6475" spans="1:1" s="449" customFormat="1" ht="12" hidden="1" customHeight="1">
      <c r="A6475" s="448"/>
    </row>
    <row r="6476" spans="1:1" s="449" customFormat="1" ht="12" hidden="1" customHeight="1">
      <c r="A6476" s="448"/>
    </row>
    <row r="6477" spans="1:1" s="449" customFormat="1" ht="12" hidden="1" customHeight="1">
      <c r="A6477" s="448"/>
    </row>
    <row r="6478" spans="1:1" s="449" customFormat="1" ht="12" hidden="1" customHeight="1">
      <c r="A6478" s="448"/>
    </row>
    <row r="6479" spans="1:1" s="449" customFormat="1" ht="12" hidden="1" customHeight="1">
      <c r="A6479" s="448"/>
    </row>
    <row r="6480" spans="1:1" s="449" customFormat="1" ht="12" hidden="1" customHeight="1">
      <c r="A6480" s="448"/>
    </row>
    <row r="6481" spans="1:1" s="449" customFormat="1" ht="12" hidden="1" customHeight="1">
      <c r="A6481" s="448"/>
    </row>
    <row r="6482" spans="1:1" s="449" customFormat="1" ht="12" hidden="1" customHeight="1">
      <c r="A6482" s="448"/>
    </row>
    <row r="6483" spans="1:1" s="449" customFormat="1" ht="12" hidden="1" customHeight="1">
      <c r="A6483" s="448"/>
    </row>
    <row r="6484" spans="1:1" s="449" customFormat="1" ht="12" hidden="1" customHeight="1">
      <c r="A6484" s="448"/>
    </row>
    <row r="6485" spans="1:1" s="449" customFormat="1" ht="12" hidden="1" customHeight="1">
      <c r="A6485" s="448"/>
    </row>
    <row r="6486" spans="1:1" s="449" customFormat="1" ht="12" hidden="1" customHeight="1">
      <c r="A6486" s="448"/>
    </row>
    <row r="6487" spans="1:1" s="449" customFormat="1" ht="12" hidden="1" customHeight="1">
      <c r="A6487" s="448"/>
    </row>
    <row r="6488" spans="1:1" s="449" customFormat="1" ht="12" hidden="1" customHeight="1">
      <c r="A6488" s="448"/>
    </row>
    <row r="6489" spans="1:1" s="449" customFormat="1" ht="12" hidden="1" customHeight="1">
      <c r="A6489" s="448"/>
    </row>
    <row r="6490" spans="1:1" s="449" customFormat="1" ht="12" hidden="1" customHeight="1">
      <c r="A6490" s="448"/>
    </row>
    <row r="6491" spans="1:1" s="449" customFormat="1" ht="12" hidden="1" customHeight="1">
      <c r="A6491" s="448"/>
    </row>
    <row r="6492" spans="1:1" s="449" customFormat="1" ht="12" hidden="1" customHeight="1">
      <c r="A6492" s="448"/>
    </row>
    <row r="6493" spans="1:1" s="449" customFormat="1" ht="12" hidden="1" customHeight="1">
      <c r="A6493" s="448"/>
    </row>
    <row r="6494" spans="1:1" s="449" customFormat="1" ht="12" hidden="1" customHeight="1">
      <c r="A6494" s="448"/>
    </row>
    <row r="6495" spans="1:1" s="449" customFormat="1" ht="12" hidden="1" customHeight="1">
      <c r="A6495" s="448"/>
    </row>
    <row r="6496" spans="1:1" s="449" customFormat="1" ht="12" hidden="1" customHeight="1">
      <c r="A6496" s="448"/>
    </row>
    <row r="6497" spans="1:1" s="449" customFormat="1" ht="12" hidden="1" customHeight="1">
      <c r="A6497" s="448"/>
    </row>
    <row r="6498" spans="1:1" s="449" customFormat="1" ht="12" hidden="1" customHeight="1">
      <c r="A6498" s="448"/>
    </row>
    <row r="6499" spans="1:1" s="449" customFormat="1" ht="12" hidden="1" customHeight="1">
      <c r="A6499" s="448"/>
    </row>
    <row r="6500" spans="1:1" s="449" customFormat="1" ht="12" hidden="1" customHeight="1">
      <c r="A6500" s="448"/>
    </row>
    <row r="6501" spans="1:1" s="449" customFormat="1" ht="12" hidden="1" customHeight="1">
      <c r="A6501" s="448"/>
    </row>
    <row r="6502" spans="1:1" s="449" customFormat="1" ht="12" hidden="1" customHeight="1">
      <c r="A6502" s="448"/>
    </row>
    <row r="6503" spans="1:1" s="449" customFormat="1" ht="12" hidden="1" customHeight="1">
      <c r="A6503" s="448"/>
    </row>
    <row r="6504" spans="1:1" s="449" customFormat="1" ht="12" hidden="1" customHeight="1">
      <c r="A6504" s="448"/>
    </row>
    <row r="6505" spans="1:1" s="449" customFormat="1" ht="12" hidden="1" customHeight="1">
      <c r="A6505" s="448"/>
    </row>
    <row r="6506" spans="1:1" s="449" customFormat="1" ht="12" hidden="1" customHeight="1">
      <c r="A6506" s="448"/>
    </row>
    <row r="6507" spans="1:1" s="449" customFormat="1" ht="12" hidden="1" customHeight="1">
      <c r="A6507" s="448"/>
    </row>
    <row r="6508" spans="1:1" s="449" customFormat="1" ht="12" hidden="1" customHeight="1">
      <c r="A6508" s="448"/>
    </row>
    <row r="6509" spans="1:1" s="449" customFormat="1" ht="12" hidden="1" customHeight="1">
      <c r="A6509" s="448"/>
    </row>
    <row r="6510" spans="1:1" s="449" customFormat="1" ht="12" hidden="1" customHeight="1">
      <c r="A6510" s="448"/>
    </row>
    <row r="6511" spans="1:1" s="449" customFormat="1" ht="12" hidden="1" customHeight="1">
      <c r="A6511" s="448"/>
    </row>
    <row r="6512" spans="1:1" s="449" customFormat="1" ht="12" hidden="1" customHeight="1">
      <c r="A6512" s="448"/>
    </row>
    <row r="6513" spans="1:1" s="449" customFormat="1" ht="12" hidden="1" customHeight="1">
      <c r="A6513" s="448"/>
    </row>
    <row r="6514" spans="1:1" s="449" customFormat="1" ht="12" hidden="1" customHeight="1">
      <c r="A6514" s="448"/>
    </row>
    <row r="6515" spans="1:1" s="449" customFormat="1" ht="12" hidden="1" customHeight="1">
      <c r="A6515" s="448"/>
    </row>
    <row r="6516" spans="1:1" s="449" customFormat="1" ht="12" hidden="1" customHeight="1">
      <c r="A6516" s="448"/>
    </row>
    <row r="6517" spans="1:1" s="449" customFormat="1" ht="12" hidden="1" customHeight="1">
      <c r="A6517" s="448"/>
    </row>
    <row r="6518" spans="1:1" s="449" customFormat="1" ht="12" hidden="1" customHeight="1">
      <c r="A6518" s="448"/>
    </row>
    <row r="6519" spans="1:1" s="449" customFormat="1" ht="12" hidden="1" customHeight="1">
      <c r="A6519" s="448"/>
    </row>
    <row r="6520" spans="1:1" s="449" customFormat="1" ht="12" hidden="1" customHeight="1">
      <c r="A6520" s="448"/>
    </row>
    <row r="6521" spans="1:1" s="449" customFormat="1" ht="12" hidden="1" customHeight="1">
      <c r="A6521" s="448"/>
    </row>
    <row r="6522" spans="1:1" s="449" customFormat="1" ht="12" hidden="1" customHeight="1">
      <c r="A6522" s="448"/>
    </row>
    <row r="6523" spans="1:1" s="449" customFormat="1" ht="12" hidden="1" customHeight="1">
      <c r="A6523" s="448"/>
    </row>
    <row r="6524" spans="1:1" s="449" customFormat="1" ht="12" hidden="1" customHeight="1">
      <c r="A6524" s="448"/>
    </row>
    <row r="6525" spans="1:1" s="449" customFormat="1" ht="12" hidden="1" customHeight="1">
      <c r="A6525" s="448"/>
    </row>
    <row r="6526" spans="1:1" s="449" customFormat="1" ht="12" hidden="1" customHeight="1">
      <c r="A6526" s="448"/>
    </row>
    <row r="6527" spans="1:1" s="449" customFormat="1" ht="12" hidden="1" customHeight="1">
      <c r="A6527" s="448"/>
    </row>
    <row r="6528" spans="1:1" s="449" customFormat="1" ht="12" hidden="1" customHeight="1">
      <c r="A6528" s="448"/>
    </row>
    <row r="6529" spans="1:1" s="449" customFormat="1" ht="12" hidden="1" customHeight="1">
      <c r="A6529" s="448"/>
    </row>
    <row r="6530" spans="1:1" s="449" customFormat="1" ht="12" hidden="1" customHeight="1">
      <c r="A6530" s="448"/>
    </row>
    <row r="6531" spans="1:1" s="449" customFormat="1" ht="12" hidden="1" customHeight="1">
      <c r="A6531" s="448"/>
    </row>
    <row r="6532" spans="1:1" s="449" customFormat="1" ht="12" hidden="1" customHeight="1">
      <c r="A6532" s="448"/>
    </row>
    <row r="6533" spans="1:1" s="449" customFormat="1" ht="12" hidden="1" customHeight="1">
      <c r="A6533" s="448"/>
    </row>
    <row r="6534" spans="1:1" s="449" customFormat="1" ht="12" hidden="1" customHeight="1">
      <c r="A6534" s="448"/>
    </row>
    <row r="6535" spans="1:1" s="449" customFormat="1" ht="12" hidden="1" customHeight="1">
      <c r="A6535" s="448"/>
    </row>
    <row r="6536" spans="1:1" s="449" customFormat="1" ht="12" hidden="1" customHeight="1">
      <c r="A6536" s="448"/>
    </row>
    <row r="6537" spans="1:1" s="449" customFormat="1" ht="12" hidden="1" customHeight="1">
      <c r="A6537" s="448"/>
    </row>
    <row r="6538" spans="1:1" s="449" customFormat="1" ht="12" hidden="1" customHeight="1">
      <c r="A6538" s="448"/>
    </row>
    <row r="6539" spans="1:1" s="449" customFormat="1" ht="12" hidden="1" customHeight="1">
      <c r="A6539" s="448"/>
    </row>
    <row r="6540" spans="1:1" s="449" customFormat="1" ht="12" hidden="1" customHeight="1">
      <c r="A6540" s="448"/>
    </row>
    <row r="6541" spans="1:1" s="449" customFormat="1" ht="12" hidden="1" customHeight="1">
      <c r="A6541" s="448"/>
    </row>
    <row r="6542" spans="1:1" s="449" customFormat="1" ht="12" hidden="1" customHeight="1">
      <c r="A6542" s="448"/>
    </row>
    <row r="6543" spans="1:1" s="449" customFormat="1" ht="12" hidden="1" customHeight="1">
      <c r="A6543" s="448"/>
    </row>
    <row r="6544" spans="1:1" s="449" customFormat="1" ht="12" hidden="1" customHeight="1">
      <c r="A6544" s="448"/>
    </row>
    <row r="6545" spans="1:1" s="449" customFormat="1" ht="12" hidden="1" customHeight="1">
      <c r="A6545" s="448"/>
    </row>
    <row r="6546" spans="1:1" s="449" customFormat="1" ht="12" hidden="1" customHeight="1">
      <c r="A6546" s="448"/>
    </row>
    <row r="6547" spans="1:1" s="449" customFormat="1" ht="12" hidden="1" customHeight="1">
      <c r="A6547" s="448"/>
    </row>
    <row r="6548" spans="1:1" s="449" customFormat="1" ht="12" hidden="1" customHeight="1">
      <c r="A6548" s="448"/>
    </row>
    <row r="6549" spans="1:1" s="449" customFormat="1" ht="12" hidden="1" customHeight="1">
      <c r="A6549" s="448"/>
    </row>
    <row r="6550" spans="1:1" s="449" customFormat="1" ht="12" hidden="1" customHeight="1">
      <c r="A6550" s="448"/>
    </row>
    <row r="6551" spans="1:1" s="449" customFormat="1" ht="12" hidden="1" customHeight="1">
      <c r="A6551" s="448"/>
    </row>
    <row r="6552" spans="1:1" s="449" customFormat="1" ht="12" hidden="1" customHeight="1">
      <c r="A6552" s="448"/>
    </row>
    <row r="6553" spans="1:1" s="449" customFormat="1" ht="12" hidden="1" customHeight="1">
      <c r="A6553" s="448"/>
    </row>
    <row r="6554" spans="1:1" s="449" customFormat="1" ht="12" hidden="1" customHeight="1">
      <c r="A6554" s="448"/>
    </row>
    <row r="6555" spans="1:1" s="449" customFormat="1" ht="12" hidden="1" customHeight="1">
      <c r="A6555" s="448"/>
    </row>
    <row r="6556" spans="1:1" s="449" customFormat="1" ht="12" hidden="1" customHeight="1">
      <c r="A6556" s="448"/>
    </row>
    <row r="6557" spans="1:1" s="449" customFormat="1" ht="12" hidden="1" customHeight="1">
      <c r="A6557" s="448"/>
    </row>
    <row r="6558" spans="1:1" s="449" customFormat="1" ht="12" hidden="1" customHeight="1">
      <c r="A6558" s="448"/>
    </row>
    <row r="6559" spans="1:1" s="449" customFormat="1" ht="12" hidden="1" customHeight="1">
      <c r="A6559" s="448"/>
    </row>
    <row r="6560" spans="1:1" s="449" customFormat="1" ht="12" hidden="1" customHeight="1">
      <c r="A6560" s="448"/>
    </row>
    <row r="6561" spans="1:1" s="449" customFormat="1" ht="12" hidden="1" customHeight="1">
      <c r="A6561" s="448"/>
    </row>
    <row r="6562" spans="1:1" s="449" customFormat="1" ht="12" hidden="1" customHeight="1">
      <c r="A6562" s="448"/>
    </row>
    <row r="6563" spans="1:1" s="449" customFormat="1" ht="12" hidden="1" customHeight="1">
      <c r="A6563" s="448"/>
    </row>
    <row r="6564" spans="1:1" s="449" customFormat="1" ht="12" hidden="1" customHeight="1">
      <c r="A6564" s="448"/>
    </row>
    <row r="6565" spans="1:1" s="449" customFormat="1" ht="12" hidden="1" customHeight="1">
      <c r="A6565" s="448"/>
    </row>
    <row r="6566" spans="1:1" s="449" customFormat="1" ht="12" hidden="1" customHeight="1">
      <c r="A6566" s="448"/>
    </row>
    <row r="6567" spans="1:1" s="449" customFormat="1" ht="12" hidden="1" customHeight="1">
      <c r="A6567" s="448"/>
    </row>
    <row r="6568" spans="1:1" s="449" customFormat="1" ht="12" hidden="1" customHeight="1">
      <c r="A6568" s="448"/>
    </row>
    <row r="6569" spans="1:1" s="449" customFormat="1" ht="12" hidden="1" customHeight="1">
      <c r="A6569" s="448"/>
    </row>
    <row r="6570" spans="1:1" s="449" customFormat="1" ht="12" hidden="1" customHeight="1">
      <c r="A6570" s="448"/>
    </row>
    <row r="6571" spans="1:1" s="449" customFormat="1" ht="12" hidden="1" customHeight="1">
      <c r="A6571" s="448"/>
    </row>
    <row r="6572" spans="1:1" s="449" customFormat="1" ht="12" hidden="1" customHeight="1">
      <c r="A6572" s="448"/>
    </row>
    <row r="6573" spans="1:1" s="449" customFormat="1" ht="12" hidden="1" customHeight="1">
      <c r="A6573" s="448"/>
    </row>
    <row r="6574" spans="1:1" s="449" customFormat="1" ht="12" hidden="1" customHeight="1">
      <c r="A6574" s="448"/>
    </row>
    <row r="6575" spans="1:1" s="449" customFormat="1" ht="12" hidden="1" customHeight="1">
      <c r="A6575" s="448"/>
    </row>
    <row r="6576" spans="1:1" s="449" customFormat="1" ht="12" hidden="1" customHeight="1">
      <c r="A6576" s="448"/>
    </row>
    <row r="6577" spans="1:1" s="449" customFormat="1" ht="12" hidden="1" customHeight="1">
      <c r="A6577" s="448"/>
    </row>
    <row r="6578" spans="1:1" s="449" customFormat="1" ht="12" hidden="1" customHeight="1">
      <c r="A6578" s="448"/>
    </row>
    <row r="6579" spans="1:1" s="449" customFormat="1" ht="12" hidden="1" customHeight="1">
      <c r="A6579" s="448"/>
    </row>
    <row r="6580" spans="1:1" s="449" customFormat="1" ht="12" hidden="1" customHeight="1">
      <c r="A6580" s="448"/>
    </row>
    <row r="6581" spans="1:1" s="449" customFormat="1" ht="12" hidden="1" customHeight="1">
      <c r="A6581" s="448"/>
    </row>
    <row r="6582" spans="1:1" s="449" customFormat="1" ht="12" hidden="1" customHeight="1">
      <c r="A6582" s="448"/>
    </row>
    <row r="6583" spans="1:1" s="449" customFormat="1" ht="12" hidden="1" customHeight="1">
      <c r="A6583" s="448"/>
    </row>
    <row r="6584" spans="1:1" s="449" customFormat="1" ht="12" hidden="1" customHeight="1">
      <c r="A6584" s="448"/>
    </row>
    <row r="6585" spans="1:1" s="449" customFormat="1" ht="12" hidden="1" customHeight="1">
      <c r="A6585" s="448"/>
    </row>
    <row r="6586" spans="1:1" s="449" customFormat="1" ht="12" hidden="1" customHeight="1">
      <c r="A6586" s="448"/>
    </row>
    <row r="6587" spans="1:1" s="449" customFormat="1" ht="12" hidden="1" customHeight="1">
      <c r="A6587" s="448"/>
    </row>
    <row r="6588" spans="1:1" s="449" customFormat="1" ht="12" hidden="1" customHeight="1">
      <c r="A6588" s="448"/>
    </row>
    <row r="6589" spans="1:1" s="449" customFormat="1" ht="12" hidden="1" customHeight="1">
      <c r="A6589" s="448"/>
    </row>
    <row r="6590" spans="1:1" s="449" customFormat="1" ht="12" hidden="1" customHeight="1">
      <c r="A6590" s="448"/>
    </row>
    <row r="6591" spans="1:1" s="449" customFormat="1" ht="12" hidden="1" customHeight="1">
      <c r="A6591" s="448"/>
    </row>
    <row r="6592" spans="1:1" s="449" customFormat="1" ht="12" hidden="1" customHeight="1">
      <c r="A6592" s="448"/>
    </row>
    <row r="6593" spans="1:1" s="449" customFormat="1" ht="12" hidden="1" customHeight="1">
      <c r="A6593" s="448"/>
    </row>
    <row r="6594" spans="1:1" s="449" customFormat="1" ht="12" hidden="1" customHeight="1">
      <c r="A6594" s="448"/>
    </row>
    <row r="6595" spans="1:1" s="449" customFormat="1" ht="12" hidden="1" customHeight="1">
      <c r="A6595" s="448"/>
    </row>
    <row r="6596" spans="1:1" s="449" customFormat="1" ht="12" hidden="1" customHeight="1">
      <c r="A6596" s="448"/>
    </row>
    <row r="6597" spans="1:1" s="449" customFormat="1" ht="12" hidden="1" customHeight="1">
      <c r="A6597" s="448"/>
    </row>
    <row r="6598" spans="1:1" s="449" customFormat="1" ht="12" hidden="1" customHeight="1">
      <c r="A6598" s="448"/>
    </row>
    <row r="6599" spans="1:1" s="449" customFormat="1" ht="12" hidden="1" customHeight="1">
      <c r="A6599" s="448"/>
    </row>
    <row r="6600" spans="1:1" s="449" customFormat="1" ht="12" hidden="1" customHeight="1">
      <c r="A6600" s="448"/>
    </row>
    <row r="6601" spans="1:1" s="449" customFormat="1" ht="12" hidden="1" customHeight="1">
      <c r="A6601" s="448"/>
    </row>
    <row r="6602" spans="1:1" s="449" customFormat="1" ht="12" hidden="1" customHeight="1">
      <c r="A6602" s="448"/>
    </row>
    <row r="6603" spans="1:1" s="449" customFormat="1" ht="12" hidden="1" customHeight="1">
      <c r="A6603" s="448"/>
    </row>
    <row r="6604" spans="1:1" s="449" customFormat="1" ht="12" hidden="1" customHeight="1">
      <c r="A6604" s="448"/>
    </row>
    <row r="6605" spans="1:1" s="449" customFormat="1" ht="12" hidden="1" customHeight="1">
      <c r="A6605" s="448"/>
    </row>
    <row r="6606" spans="1:1" s="449" customFormat="1" ht="12" hidden="1" customHeight="1">
      <c r="A6606" s="448"/>
    </row>
    <row r="6607" spans="1:1" s="449" customFormat="1" ht="12" hidden="1" customHeight="1">
      <c r="A6607" s="448"/>
    </row>
    <row r="6608" spans="1:1" s="449" customFormat="1" ht="12" hidden="1" customHeight="1">
      <c r="A6608" s="448"/>
    </row>
    <row r="6609" spans="1:1" s="449" customFormat="1" ht="12" hidden="1" customHeight="1">
      <c r="A6609" s="448"/>
    </row>
    <row r="6610" spans="1:1" s="449" customFormat="1" ht="12" hidden="1" customHeight="1">
      <c r="A6610" s="448"/>
    </row>
    <row r="6611" spans="1:1" s="449" customFormat="1" ht="12" hidden="1" customHeight="1">
      <c r="A6611" s="448"/>
    </row>
    <row r="6612" spans="1:1" s="449" customFormat="1" ht="12" hidden="1" customHeight="1">
      <c r="A6612" s="448"/>
    </row>
    <row r="6613" spans="1:1" s="449" customFormat="1" ht="12" hidden="1" customHeight="1">
      <c r="A6613" s="448"/>
    </row>
    <row r="6614" spans="1:1" s="449" customFormat="1" ht="12" hidden="1" customHeight="1">
      <c r="A6614" s="448"/>
    </row>
    <row r="6615" spans="1:1" s="449" customFormat="1" ht="12" hidden="1" customHeight="1">
      <c r="A6615" s="448"/>
    </row>
    <row r="6616" spans="1:1" s="449" customFormat="1" ht="12" hidden="1" customHeight="1">
      <c r="A6616" s="448"/>
    </row>
    <row r="6617" spans="1:1" s="449" customFormat="1" ht="12" hidden="1" customHeight="1">
      <c r="A6617" s="448"/>
    </row>
    <row r="6618" spans="1:1" s="449" customFormat="1" ht="12" hidden="1" customHeight="1">
      <c r="A6618" s="448"/>
    </row>
    <row r="6619" spans="1:1" s="449" customFormat="1" ht="12" hidden="1" customHeight="1">
      <c r="A6619" s="448"/>
    </row>
    <row r="6620" spans="1:1" s="449" customFormat="1" ht="12" hidden="1" customHeight="1">
      <c r="A6620" s="448"/>
    </row>
    <row r="6621" spans="1:1" s="449" customFormat="1" ht="12" hidden="1" customHeight="1">
      <c r="A6621" s="448"/>
    </row>
    <row r="6622" spans="1:1" s="449" customFormat="1" ht="12" hidden="1" customHeight="1">
      <c r="A6622" s="448"/>
    </row>
    <row r="6623" spans="1:1" s="449" customFormat="1" ht="12" hidden="1" customHeight="1">
      <c r="A6623" s="448"/>
    </row>
    <row r="6624" spans="1:1" s="449" customFormat="1" ht="12" hidden="1" customHeight="1">
      <c r="A6624" s="448"/>
    </row>
    <row r="6625" spans="1:1" s="449" customFormat="1" ht="12" hidden="1" customHeight="1">
      <c r="A6625" s="448"/>
    </row>
    <row r="6626" spans="1:1" s="449" customFormat="1" ht="12" hidden="1" customHeight="1">
      <c r="A6626" s="448"/>
    </row>
    <row r="6627" spans="1:1" s="449" customFormat="1" ht="12" hidden="1" customHeight="1">
      <c r="A6627" s="448"/>
    </row>
    <row r="6628" spans="1:1" s="449" customFormat="1" ht="12" hidden="1" customHeight="1">
      <c r="A6628" s="448"/>
    </row>
    <row r="6629" spans="1:1" s="449" customFormat="1" ht="12" hidden="1" customHeight="1">
      <c r="A6629" s="448"/>
    </row>
    <row r="6630" spans="1:1" s="449" customFormat="1" ht="12" hidden="1" customHeight="1">
      <c r="A6630" s="448"/>
    </row>
    <row r="6631" spans="1:1" s="449" customFormat="1" ht="12" hidden="1" customHeight="1">
      <c r="A6631" s="448"/>
    </row>
    <row r="6632" spans="1:1" s="449" customFormat="1" ht="12" hidden="1" customHeight="1">
      <c r="A6632" s="448"/>
    </row>
    <row r="6633" spans="1:1" s="449" customFormat="1" ht="12" hidden="1" customHeight="1">
      <c r="A6633" s="448"/>
    </row>
    <row r="6634" spans="1:1" s="449" customFormat="1" ht="12" hidden="1" customHeight="1">
      <c r="A6634" s="448"/>
    </row>
    <row r="6635" spans="1:1" s="449" customFormat="1" ht="12" hidden="1" customHeight="1">
      <c r="A6635" s="448"/>
    </row>
    <row r="6636" spans="1:1" s="449" customFormat="1" ht="12" hidden="1" customHeight="1">
      <c r="A6636" s="448"/>
    </row>
    <row r="6637" spans="1:1" s="449" customFormat="1" ht="12" hidden="1" customHeight="1">
      <c r="A6637" s="448"/>
    </row>
    <row r="6638" spans="1:1" s="449" customFormat="1" ht="12" hidden="1" customHeight="1">
      <c r="A6638" s="448"/>
    </row>
    <row r="6639" spans="1:1" s="449" customFormat="1" ht="12" hidden="1" customHeight="1">
      <c r="A6639" s="448"/>
    </row>
    <row r="6640" spans="1:1" s="449" customFormat="1" ht="12" hidden="1" customHeight="1">
      <c r="A6640" s="448"/>
    </row>
    <row r="6641" spans="1:1" s="449" customFormat="1" ht="12" hidden="1" customHeight="1">
      <c r="A6641" s="448"/>
    </row>
    <row r="6642" spans="1:1" s="449" customFormat="1" ht="12" hidden="1" customHeight="1">
      <c r="A6642" s="448"/>
    </row>
    <row r="6643" spans="1:1" s="449" customFormat="1" ht="12" hidden="1" customHeight="1">
      <c r="A6643" s="448"/>
    </row>
    <row r="6644" spans="1:1" s="449" customFormat="1" ht="12" hidden="1" customHeight="1">
      <c r="A6644" s="448"/>
    </row>
    <row r="6645" spans="1:1" s="449" customFormat="1" ht="12" hidden="1" customHeight="1">
      <c r="A6645" s="448"/>
    </row>
    <row r="6646" spans="1:1" s="449" customFormat="1" ht="12" hidden="1" customHeight="1">
      <c r="A6646" s="448"/>
    </row>
    <row r="6647" spans="1:1" s="449" customFormat="1" ht="12" hidden="1" customHeight="1">
      <c r="A6647" s="448"/>
    </row>
    <row r="6648" spans="1:1" s="449" customFormat="1" ht="12" hidden="1" customHeight="1">
      <c r="A6648" s="448"/>
    </row>
    <row r="6649" spans="1:1" s="449" customFormat="1" ht="12" hidden="1" customHeight="1">
      <c r="A6649" s="448"/>
    </row>
    <row r="6650" spans="1:1" s="449" customFormat="1" ht="12" hidden="1" customHeight="1">
      <c r="A6650" s="448"/>
    </row>
    <row r="6651" spans="1:1" s="449" customFormat="1" ht="12" hidden="1" customHeight="1">
      <c r="A6651" s="448"/>
    </row>
    <row r="6652" spans="1:1" s="449" customFormat="1" ht="12" hidden="1" customHeight="1">
      <c r="A6652" s="448"/>
    </row>
    <row r="6653" spans="1:1" s="449" customFormat="1" ht="12" hidden="1" customHeight="1">
      <c r="A6653" s="448"/>
    </row>
    <row r="6654" spans="1:1" s="449" customFormat="1" ht="12" hidden="1" customHeight="1">
      <c r="A6654" s="448"/>
    </row>
    <row r="6655" spans="1:1" s="449" customFormat="1" ht="12" hidden="1" customHeight="1">
      <c r="A6655" s="448"/>
    </row>
    <row r="6656" spans="1:1" s="449" customFormat="1" ht="12" hidden="1" customHeight="1">
      <c r="A6656" s="448"/>
    </row>
    <row r="6657" spans="1:1" s="449" customFormat="1" ht="12" hidden="1" customHeight="1">
      <c r="A6657" s="448"/>
    </row>
    <row r="6658" spans="1:1" s="449" customFormat="1" ht="12" hidden="1" customHeight="1">
      <c r="A6658" s="448"/>
    </row>
    <row r="6659" spans="1:1" s="449" customFormat="1" ht="12" hidden="1" customHeight="1">
      <c r="A6659" s="448"/>
    </row>
    <row r="6660" spans="1:1" s="449" customFormat="1" ht="12" hidden="1" customHeight="1">
      <c r="A6660" s="448"/>
    </row>
    <row r="6661" spans="1:1" s="449" customFormat="1" ht="12" hidden="1" customHeight="1">
      <c r="A6661" s="448"/>
    </row>
    <row r="6662" spans="1:1" s="449" customFormat="1" ht="12" hidden="1" customHeight="1">
      <c r="A6662" s="448"/>
    </row>
    <row r="6663" spans="1:1" s="449" customFormat="1" ht="12" hidden="1" customHeight="1">
      <c r="A6663" s="448"/>
    </row>
    <row r="6664" spans="1:1" s="449" customFormat="1" ht="12" hidden="1" customHeight="1">
      <c r="A6664" s="448"/>
    </row>
    <row r="6665" spans="1:1" s="449" customFormat="1" ht="12" hidden="1" customHeight="1">
      <c r="A6665" s="448"/>
    </row>
    <row r="6666" spans="1:1" s="449" customFormat="1" ht="12" hidden="1" customHeight="1">
      <c r="A6666" s="448"/>
    </row>
    <row r="6667" spans="1:1" s="449" customFormat="1" ht="12" hidden="1" customHeight="1">
      <c r="A6667" s="448"/>
    </row>
    <row r="6668" spans="1:1" s="449" customFormat="1" ht="12" hidden="1" customHeight="1">
      <c r="A6668" s="448"/>
    </row>
    <row r="6669" spans="1:1" s="449" customFormat="1" ht="12" hidden="1" customHeight="1">
      <c r="A6669" s="448"/>
    </row>
    <row r="6670" spans="1:1" s="449" customFormat="1" ht="12" hidden="1" customHeight="1">
      <c r="A6670" s="448"/>
    </row>
    <row r="6671" spans="1:1" s="449" customFormat="1" ht="12" hidden="1" customHeight="1">
      <c r="A6671" s="448"/>
    </row>
    <row r="6672" spans="1:1" s="449" customFormat="1" ht="12" hidden="1" customHeight="1">
      <c r="A6672" s="448"/>
    </row>
    <row r="6673" spans="1:1" s="449" customFormat="1" ht="12" hidden="1" customHeight="1">
      <c r="A6673" s="448"/>
    </row>
    <row r="6674" spans="1:1" s="449" customFormat="1" ht="12" hidden="1" customHeight="1">
      <c r="A6674" s="448"/>
    </row>
    <row r="6675" spans="1:1" s="449" customFormat="1" ht="12" hidden="1" customHeight="1">
      <c r="A6675" s="448"/>
    </row>
    <row r="6676" spans="1:1" s="449" customFormat="1" ht="12" hidden="1" customHeight="1">
      <c r="A6676" s="448"/>
    </row>
    <row r="6677" spans="1:1" s="449" customFormat="1" ht="12" hidden="1" customHeight="1">
      <c r="A6677" s="448"/>
    </row>
    <row r="6678" spans="1:1" s="449" customFormat="1" ht="12" hidden="1" customHeight="1">
      <c r="A6678" s="448"/>
    </row>
    <row r="6679" spans="1:1" s="449" customFormat="1" ht="12" hidden="1" customHeight="1">
      <c r="A6679" s="448"/>
    </row>
    <row r="6680" spans="1:1" s="449" customFormat="1" ht="12" hidden="1" customHeight="1">
      <c r="A6680" s="448"/>
    </row>
    <row r="6681" spans="1:1" s="449" customFormat="1" ht="12" hidden="1" customHeight="1">
      <c r="A6681" s="448"/>
    </row>
    <row r="6682" spans="1:1" s="449" customFormat="1" ht="12" hidden="1" customHeight="1">
      <c r="A6682" s="448"/>
    </row>
    <row r="6683" spans="1:1" s="449" customFormat="1" ht="12" hidden="1" customHeight="1">
      <c r="A6683" s="448"/>
    </row>
    <row r="6684" spans="1:1" s="449" customFormat="1" ht="12" hidden="1" customHeight="1">
      <c r="A6684" s="448"/>
    </row>
    <row r="6685" spans="1:1" s="449" customFormat="1" ht="12" hidden="1" customHeight="1">
      <c r="A6685" s="448"/>
    </row>
    <row r="6686" spans="1:1" s="449" customFormat="1" ht="12" hidden="1" customHeight="1">
      <c r="A6686" s="448"/>
    </row>
    <row r="6687" spans="1:1" s="449" customFormat="1" ht="12" hidden="1" customHeight="1">
      <c r="A6687" s="448"/>
    </row>
    <row r="6688" spans="1:1" s="449" customFormat="1" ht="12" hidden="1" customHeight="1">
      <c r="A6688" s="448"/>
    </row>
    <row r="6689" spans="1:1" s="449" customFormat="1" ht="12" hidden="1" customHeight="1">
      <c r="A6689" s="448"/>
    </row>
    <row r="6690" spans="1:1" s="449" customFormat="1" ht="12" hidden="1" customHeight="1">
      <c r="A6690" s="448"/>
    </row>
    <row r="6691" spans="1:1" s="449" customFormat="1" ht="12" hidden="1" customHeight="1">
      <c r="A6691" s="448"/>
    </row>
    <row r="6692" spans="1:1" s="449" customFormat="1" ht="12" hidden="1" customHeight="1">
      <c r="A6692" s="448"/>
    </row>
    <row r="6693" spans="1:1" s="449" customFormat="1" ht="12" hidden="1" customHeight="1">
      <c r="A6693" s="448"/>
    </row>
    <row r="6694" spans="1:1" s="449" customFormat="1" ht="12" hidden="1" customHeight="1">
      <c r="A6694" s="448"/>
    </row>
    <row r="6695" spans="1:1" s="449" customFormat="1" ht="12" hidden="1" customHeight="1">
      <c r="A6695" s="448"/>
    </row>
    <row r="6696" spans="1:1" s="449" customFormat="1" ht="12" hidden="1" customHeight="1">
      <c r="A6696" s="448"/>
    </row>
    <row r="6697" spans="1:1" s="449" customFormat="1" ht="12" hidden="1" customHeight="1">
      <c r="A6697" s="448"/>
    </row>
    <row r="6698" spans="1:1" s="449" customFormat="1" ht="12" hidden="1" customHeight="1">
      <c r="A6698" s="448"/>
    </row>
    <row r="6699" spans="1:1" s="449" customFormat="1" ht="12" hidden="1" customHeight="1">
      <c r="A6699" s="448"/>
    </row>
    <row r="6700" spans="1:1" s="449" customFormat="1" ht="12" hidden="1" customHeight="1">
      <c r="A6700" s="448"/>
    </row>
    <row r="6701" spans="1:1" s="449" customFormat="1" ht="12" hidden="1" customHeight="1">
      <c r="A6701" s="448"/>
    </row>
    <row r="6702" spans="1:1" s="449" customFormat="1" ht="12" hidden="1" customHeight="1">
      <c r="A6702" s="448"/>
    </row>
    <row r="6703" spans="1:1" s="449" customFormat="1" ht="12" hidden="1" customHeight="1">
      <c r="A6703" s="448"/>
    </row>
    <row r="6704" spans="1:1" s="449" customFormat="1" ht="12" hidden="1" customHeight="1">
      <c r="A6704" s="448"/>
    </row>
    <row r="6705" spans="1:1" s="449" customFormat="1" ht="12" hidden="1" customHeight="1">
      <c r="A6705" s="448"/>
    </row>
    <row r="6706" spans="1:1" s="449" customFormat="1" ht="12" hidden="1" customHeight="1">
      <c r="A6706" s="448"/>
    </row>
    <row r="6707" spans="1:1" s="449" customFormat="1" ht="12" hidden="1" customHeight="1">
      <c r="A6707" s="448"/>
    </row>
    <row r="6708" spans="1:1" s="449" customFormat="1" ht="12" hidden="1" customHeight="1">
      <c r="A6708" s="448"/>
    </row>
    <row r="6709" spans="1:1" s="449" customFormat="1" ht="12" hidden="1" customHeight="1">
      <c r="A6709" s="448"/>
    </row>
    <row r="6710" spans="1:1" s="449" customFormat="1" ht="12" hidden="1" customHeight="1">
      <c r="A6710" s="448"/>
    </row>
    <row r="6711" spans="1:1" s="449" customFormat="1" ht="12" hidden="1" customHeight="1">
      <c r="A6711" s="448"/>
    </row>
    <row r="6712" spans="1:1" s="449" customFormat="1" ht="12" hidden="1" customHeight="1">
      <c r="A6712" s="448"/>
    </row>
    <row r="6713" spans="1:1" s="449" customFormat="1" ht="12" hidden="1" customHeight="1">
      <c r="A6713" s="448"/>
    </row>
    <row r="6714" spans="1:1" s="449" customFormat="1" ht="12" hidden="1" customHeight="1">
      <c r="A6714" s="448"/>
    </row>
    <row r="6715" spans="1:1" s="449" customFormat="1" ht="12" hidden="1" customHeight="1">
      <c r="A6715" s="448"/>
    </row>
    <row r="6716" spans="1:1" s="449" customFormat="1" ht="12" hidden="1" customHeight="1">
      <c r="A6716" s="448"/>
    </row>
    <row r="6717" spans="1:1" s="449" customFormat="1" ht="12" hidden="1" customHeight="1">
      <c r="A6717" s="448"/>
    </row>
    <row r="6718" spans="1:1" s="449" customFormat="1" ht="12" hidden="1" customHeight="1">
      <c r="A6718" s="448"/>
    </row>
    <row r="6719" spans="1:1" s="449" customFormat="1" ht="12" hidden="1" customHeight="1">
      <c r="A6719" s="448"/>
    </row>
    <row r="6720" spans="1:1" s="449" customFormat="1" ht="12" hidden="1" customHeight="1">
      <c r="A6720" s="448"/>
    </row>
    <row r="6721" spans="1:1" s="449" customFormat="1" ht="12" hidden="1" customHeight="1">
      <c r="A6721" s="448"/>
    </row>
    <row r="6722" spans="1:1" s="449" customFormat="1" ht="12" hidden="1" customHeight="1">
      <c r="A6722" s="448"/>
    </row>
    <row r="6723" spans="1:1" s="449" customFormat="1" ht="12" hidden="1" customHeight="1">
      <c r="A6723" s="448"/>
    </row>
    <row r="6724" spans="1:1" s="449" customFormat="1" ht="12" hidden="1" customHeight="1">
      <c r="A6724" s="448"/>
    </row>
    <row r="6725" spans="1:1" s="449" customFormat="1" ht="12" hidden="1" customHeight="1">
      <c r="A6725" s="448"/>
    </row>
    <row r="6726" spans="1:1" s="449" customFormat="1" ht="12" hidden="1" customHeight="1">
      <c r="A6726" s="448"/>
    </row>
    <row r="6727" spans="1:1" s="449" customFormat="1" ht="12" hidden="1" customHeight="1">
      <c r="A6727" s="448"/>
    </row>
    <row r="6728" spans="1:1" s="449" customFormat="1" ht="12" hidden="1" customHeight="1">
      <c r="A6728" s="448"/>
    </row>
    <row r="6729" spans="1:1" s="449" customFormat="1" ht="12" hidden="1" customHeight="1">
      <c r="A6729" s="448"/>
    </row>
    <row r="6730" spans="1:1" s="449" customFormat="1" ht="12" hidden="1" customHeight="1">
      <c r="A6730" s="448"/>
    </row>
    <row r="6731" spans="1:1" s="449" customFormat="1" ht="12" hidden="1" customHeight="1">
      <c r="A6731" s="448"/>
    </row>
    <row r="6732" spans="1:1" s="449" customFormat="1" ht="12" hidden="1" customHeight="1">
      <c r="A6732" s="448"/>
    </row>
    <row r="6733" spans="1:1" s="449" customFormat="1" ht="12" hidden="1" customHeight="1">
      <c r="A6733" s="448"/>
    </row>
    <row r="6734" spans="1:1" s="449" customFormat="1" ht="12" hidden="1" customHeight="1">
      <c r="A6734" s="448"/>
    </row>
    <row r="6735" spans="1:1" s="449" customFormat="1" ht="12" hidden="1" customHeight="1">
      <c r="A6735" s="448"/>
    </row>
    <row r="6736" spans="1:1" s="449" customFormat="1" ht="12" hidden="1" customHeight="1">
      <c r="A6736" s="448"/>
    </row>
    <row r="6737" spans="1:1" s="449" customFormat="1" ht="12" hidden="1" customHeight="1">
      <c r="A6737" s="448"/>
    </row>
    <row r="6738" spans="1:1" s="449" customFormat="1" ht="12" hidden="1" customHeight="1">
      <c r="A6738" s="448"/>
    </row>
    <row r="6739" spans="1:1" s="449" customFormat="1" ht="12" hidden="1" customHeight="1">
      <c r="A6739" s="448"/>
    </row>
    <row r="6740" spans="1:1" s="449" customFormat="1" ht="12" hidden="1" customHeight="1">
      <c r="A6740" s="448"/>
    </row>
    <row r="6741" spans="1:1" s="449" customFormat="1" ht="12" hidden="1" customHeight="1">
      <c r="A6741" s="448"/>
    </row>
    <row r="6742" spans="1:1" s="449" customFormat="1" ht="12" hidden="1" customHeight="1">
      <c r="A6742" s="448"/>
    </row>
    <row r="6743" spans="1:1" s="449" customFormat="1" ht="12" hidden="1" customHeight="1">
      <c r="A6743" s="448"/>
    </row>
    <row r="6744" spans="1:1" s="449" customFormat="1" ht="12" hidden="1" customHeight="1">
      <c r="A6744" s="448"/>
    </row>
    <row r="6745" spans="1:1" s="449" customFormat="1" ht="12" hidden="1" customHeight="1">
      <c r="A6745" s="448"/>
    </row>
    <row r="6746" spans="1:1" s="449" customFormat="1" ht="12" hidden="1" customHeight="1">
      <c r="A6746" s="448"/>
    </row>
    <row r="6747" spans="1:1" s="449" customFormat="1" ht="12" hidden="1" customHeight="1">
      <c r="A6747" s="448"/>
    </row>
    <row r="6748" spans="1:1" s="449" customFormat="1" ht="12" hidden="1" customHeight="1">
      <c r="A6748" s="448"/>
    </row>
    <row r="6749" spans="1:1" s="449" customFormat="1" ht="12" hidden="1" customHeight="1">
      <c r="A6749" s="448"/>
    </row>
    <row r="6750" spans="1:1" s="449" customFormat="1" ht="12" hidden="1" customHeight="1">
      <c r="A6750" s="448"/>
    </row>
    <row r="6751" spans="1:1" s="449" customFormat="1" ht="12" hidden="1" customHeight="1">
      <c r="A6751" s="448"/>
    </row>
    <row r="6752" spans="1:1" s="449" customFormat="1" ht="12" hidden="1" customHeight="1">
      <c r="A6752" s="448"/>
    </row>
    <row r="6753" spans="1:1" s="449" customFormat="1" ht="12" hidden="1" customHeight="1">
      <c r="A6753" s="448"/>
    </row>
    <row r="6754" spans="1:1" s="449" customFormat="1" ht="12" hidden="1" customHeight="1">
      <c r="A6754" s="448"/>
    </row>
    <row r="6755" spans="1:1" s="449" customFormat="1" ht="12" hidden="1" customHeight="1">
      <c r="A6755" s="448"/>
    </row>
    <row r="6756" spans="1:1" s="449" customFormat="1" ht="12" hidden="1" customHeight="1">
      <c r="A6756" s="448"/>
    </row>
    <row r="6757" spans="1:1" s="449" customFormat="1" ht="12" hidden="1" customHeight="1">
      <c r="A6757" s="448"/>
    </row>
    <row r="6758" spans="1:1" s="449" customFormat="1" ht="12" hidden="1" customHeight="1">
      <c r="A6758" s="448"/>
    </row>
    <row r="6759" spans="1:1" s="449" customFormat="1" ht="12" hidden="1" customHeight="1">
      <c r="A6759" s="448"/>
    </row>
    <row r="6760" spans="1:1" s="449" customFormat="1" ht="12" hidden="1" customHeight="1">
      <c r="A6760" s="448"/>
    </row>
    <row r="6761" spans="1:1" s="449" customFormat="1" ht="12" hidden="1" customHeight="1">
      <c r="A6761" s="448"/>
    </row>
    <row r="6762" spans="1:1" s="449" customFormat="1" ht="12" hidden="1" customHeight="1">
      <c r="A6762" s="448"/>
    </row>
    <row r="6763" spans="1:1" s="449" customFormat="1" ht="12" hidden="1" customHeight="1">
      <c r="A6763" s="448"/>
    </row>
    <row r="6764" spans="1:1" s="449" customFormat="1" ht="12" hidden="1" customHeight="1">
      <c r="A6764" s="448"/>
    </row>
    <row r="6765" spans="1:1" s="449" customFormat="1" ht="12" hidden="1" customHeight="1">
      <c r="A6765" s="448"/>
    </row>
    <row r="6766" spans="1:1" s="449" customFormat="1" ht="12" hidden="1" customHeight="1">
      <c r="A6766" s="448"/>
    </row>
    <row r="6767" spans="1:1" s="449" customFormat="1" ht="12" hidden="1" customHeight="1">
      <c r="A6767" s="448"/>
    </row>
    <row r="6768" spans="1:1" s="449" customFormat="1" ht="12" hidden="1" customHeight="1">
      <c r="A6768" s="448"/>
    </row>
    <row r="6769" spans="1:1" s="449" customFormat="1" ht="12" hidden="1" customHeight="1">
      <c r="A6769" s="448"/>
    </row>
    <row r="6770" spans="1:1" s="449" customFormat="1" ht="12" hidden="1" customHeight="1">
      <c r="A6770" s="448"/>
    </row>
    <row r="6771" spans="1:1" s="449" customFormat="1" ht="12" hidden="1" customHeight="1">
      <c r="A6771" s="448"/>
    </row>
    <row r="6772" spans="1:1" s="449" customFormat="1" ht="12" hidden="1" customHeight="1">
      <c r="A6772" s="448"/>
    </row>
    <row r="6773" spans="1:1" s="449" customFormat="1" ht="12" hidden="1" customHeight="1">
      <c r="A6773" s="448"/>
    </row>
    <row r="6774" spans="1:1" s="449" customFormat="1" ht="12" hidden="1" customHeight="1">
      <c r="A6774" s="448"/>
    </row>
    <row r="6775" spans="1:1" s="449" customFormat="1" ht="12" hidden="1" customHeight="1">
      <c r="A6775" s="448"/>
    </row>
    <row r="6776" spans="1:1" s="449" customFormat="1" ht="12" hidden="1" customHeight="1">
      <c r="A6776" s="448"/>
    </row>
    <row r="6777" spans="1:1" s="449" customFormat="1" ht="12" hidden="1" customHeight="1">
      <c r="A6777" s="448"/>
    </row>
    <row r="6778" spans="1:1" s="449" customFormat="1" ht="12" hidden="1" customHeight="1">
      <c r="A6778" s="448"/>
    </row>
    <row r="6779" spans="1:1" s="449" customFormat="1" ht="12" hidden="1" customHeight="1">
      <c r="A6779" s="448"/>
    </row>
    <row r="6780" spans="1:1" s="449" customFormat="1" ht="12" hidden="1" customHeight="1">
      <c r="A6780" s="448"/>
    </row>
    <row r="6781" spans="1:1" s="449" customFormat="1" ht="12" hidden="1" customHeight="1">
      <c r="A6781" s="448"/>
    </row>
    <row r="6782" spans="1:1" s="449" customFormat="1" ht="12" hidden="1" customHeight="1">
      <c r="A6782" s="448"/>
    </row>
    <row r="6783" spans="1:1" s="449" customFormat="1" ht="12" hidden="1" customHeight="1">
      <c r="A6783" s="448"/>
    </row>
    <row r="6784" spans="1:1" s="449" customFormat="1" ht="12" hidden="1" customHeight="1">
      <c r="A6784" s="448"/>
    </row>
    <row r="6785" spans="1:1" s="449" customFormat="1" ht="12" hidden="1" customHeight="1">
      <c r="A6785" s="448"/>
    </row>
    <row r="6786" spans="1:1" s="449" customFormat="1" ht="12" hidden="1" customHeight="1">
      <c r="A6786" s="448"/>
    </row>
    <row r="6787" spans="1:1" s="449" customFormat="1" ht="12" hidden="1" customHeight="1">
      <c r="A6787" s="448"/>
    </row>
    <row r="6788" spans="1:1" s="449" customFormat="1" ht="12" hidden="1" customHeight="1">
      <c r="A6788" s="448"/>
    </row>
    <row r="6789" spans="1:1" s="449" customFormat="1" ht="12" hidden="1" customHeight="1">
      <c r="A6789" s="448"/>
    </row>
    <row r="6790" spans="1:1" s="449" customFormat="1" ht="12" hidden="1" customHeight="1">
      <c r="A6790" s="448"/>
    </row>
    <row r="6791" spans="1:1" s="449" customFormat="1" ht="12" hidden="1" customHeight="1">
      <c r="A6791" s="448"/>
    </row>
    <row r="6792" spans="1:1" s="449" customFormat="1" ht="12" hidden="1" customHeight="1">
      <c r="A6792" s="448"/>
    </row>
    <row r="6793" spans="1:1" s="449" customFormat="1" ht="12" hidden="1" customHeight="1">
      <c r="A6793" s="448"/>
    </row>
    <row r="6794" spans="1:1" s="449" customFormat="1" ht="12" hidden="1" customHeight="1">
      <c r="A6794" s="448"/>
    </row>
    <row r="6795" spans="1:1" s="449" customFormat="1" ht="12" hidden="1" customHeight="1">
      <c r="A6795" s="448"/>
    </row>
    <row r="6796" spans="1:1" s="449" customFormat="1" ht="12" hidden="1" customHeight="1">
      <c r="A6796" s="448"/>
    </row>
    <row r="6797" spans="1:1" s="449" customFormat="1" ht="12" hidden="1" customHeight="1">
      <c r="A6797" s="448"/>
    </row>
    <row r="6798" spans="1:1" s="449" customFormat="1" ht="12" hidden="1" customHeight="1">
      <c r="A6798" s="448"/>
    </row>
    <row r="6799" spans="1:1" s="449" customFormat="1" ht="12" hidden="1" customHeight="1">
      <c r="A6799" s="448"/>
    </row>
    <row r="6800" spans="1:1" s="449" customFormat="1" ht="12" hidden="1" customHeight="1">
      <c r="A6800" s="448"/>
    </row>
    <row r="6801" spans="1:1" s="449" customFormat="1" ht="12" hidden="1" customHeight="1">
      <c r="A6801" s="448"/>
    </row>
    <row r="6802" spans="1:1" s="449" customFormat="1" ht="12" hidden="1" customHeight="1">
      <c r="A6802" s="448"/>
    </row>
    <row r="6803" spans="1:1" s="449" customFormat="1" ht="12" hidden="1" customHeight="1">
      <c r="A6803" s="448"/>
    </row>
    <row r="6804" spans="1:1" s="449" customFormat="1" ht="12" hidden="1" customHeight="1">
      <c r="A6804" s="448"/>
    </row>
    <row r="6805" spans="1:1" s="449" customFormat="1" ht="12" hidden="1" customHeight="1">
      <c r="A6805" s="448"/>
    </row>
    <row r="6806" spans="1:1" s="449" customFormat="1" ht="12" hidden="1" customHeight="1">
      <c r="A6806" s="448"/>
    </row>
    <row r="6807" spans="1:1" s="449" customFormat="1" ht="12" hidden="1" customHeight="1">
      <c r="A6807" s="448"/>
    </row>
    <row r="6808" spans="1:1" s="449" customFormat="1" ht="12" hidden="1" customHeight="1">
      <c r="A6808" s="448"/>
    </row>
    <row r="6809" spans="1:1" s="449" customFormat="1" ht="12" hidden="1" customHeight="1">
      <c r="A6809" s="448"/>
    </row>
    <row r="6810" spans="1:1" s="449" customFormat="1" ht="12" hidden="1" customHeight="1">
      <c r="A6810" s="448"/>
    </row>
    <row r="6811" spans="1:1" s="449" customFormat="1" ht="12" hidden="1" customHeight="1">
      <c r="A6811" s="448"/>
    </row>
    <row r="6812" spans="1:1" s="449" customFormat="1" ht="12" hidden="1" customHeight="1">
      <c r="A6812" s="448"/>
    </row>
    <row r="6813" spans="1:1" s="449" customFormat="1" ht="12" hidden="1" customHeight="1">
      <c r="A6813" s="448"/>
    </row>
    <row r="6814" spans="1:1" s="449" customFormat="1" ht="12" hidden="1" customHeight="1">
      <c r="A6814" s="448"/>
    </row>
    <row r="6815" spans="1:1" s="449" customFormat="1" ht="12" hidden="1" customHeight="1">
      <c r="A6815" s="448"/>
    </row>
    <row r="6816" spans="1:1" s="449" customFormat="1" ht="12" hidden="1" customHeight="1">
      <c r="A6816" s="448"/>
    </row>
    <row r="6817" spans="1:1" s="449" customFormat="1" ht="12" hidden="1" customHeight="1">
      <c r="A6817" s="448"/>
    </row>
    <row r="6818" spans="1:1" s="449" customFormat="1" ht="12" hidden="1" customHeight="1">
      <c r="A6818" s="448"/>
    </row>
    <row r="6819" spans="1:1" s="449" customFormat="1" ht="12" hidden="1" customHeight="1">
      <c r="A6819" s="448"/>
    </row>
    <row r="6820" spans="1:1" s="449" customFormat="1" ht="12" hidden="1" customHeight="1">
      <c r="A6820" s="448"/>
    </row>
    <row r="6821" spans="1:1" s="449" customFormat="1" ht="12" hidden="1" customHeight="1">
      <c r="A6821" s="448"/>
    </row>
    <row r="6822" spans="1:1" s="449" customFormat="1" ht="12" hidden="1" customHeight="1">
      <c r="A6822" s="448"/>
    </row>
    <row r="6823" spans="1:1" s="449" customFormat="1" ht="12" hidden="1" customHeight="1">
      <c r="A6823" s="448"/>
    </row>
    <row r="6824" spans="1:1" s="449" customFormat="1" ht="12" hidden="1" customHeight="1">
      <c r="A6824" s="448"/>
    </row>
    <row r="6825" spans="1:1" s="449" customFormat="1" ht="12" hidden="1" customHeight="1">
      <c r="A6825" s="448"/>
    </row>
    <row r="6826" spans="1:1" s="449" customFormat="1" ht="12" hidden="1" customHeight="1">
      <c r="A6826" s="448"/>
    </row>
    <row r="6827" spans="1:1" s="449" customFormat="1" ht="12" hidden="1" customHeight="1">
      <c r="A6827" s="448"/>
    </row>
    <row r="6828" spans="1:1" s="449" customFormat="1" ht="12" hidden="1" customHeight="1">
      <c r="A6828" s="448"/>
    </row>
    <row r="6829" spans="1:1" s="449" customFormat="1" ht="12" hidden="1" customHeight="1">
      <c r="A6829" s="448"/>
    </row>
    <row r="6830" spans="1:1" s="449" customFormat="1" ht="12" hidden="1" customHeight="1">
      <c r="A6830" s="448"/>
    </row>
    <row r="6831" spans="1:1" s="449" customFormat="1" ht="12" hidden="1" customHeight="1">
      <c r="A6831" s="448"/>
    </row>
    <row r="6832" spans="1:1" s="449" customFormat="1" ht="12" hidden="1" customHeight="1">
      <c r="A6832" s="448"/>
    </row>
    <row r="6833" spans="1:1" s="449" customFormat="1" ht="12" hidden="1" customHeight="1">
      <c r="A6833" s="448"/>
    </row>
    <row r="6834" spans="1:1" s="449" customFormat="1" ht="12" hidden="1" customHeight="1">
      <c r="A6834" s="448"/>
    </row>
    <row r="6835" spans="1:1" s="449" customFormat="1" ht="12" hidden="1" customHeight="1">
      <c r="A6835" s="448"/>
    </row>
    <row r="6836" spans="1:1" s="449" customFormat="1" ht="12" hidden="1" customHeight="1">
      <c r="A6836" s="448"/>
    </row>
    <row r="6837" spans="1:1" s="449" customFormat="1" ht="12" hidden="1" customHeight="1">
      <c r="A6837" s="448"/>
    </row>
    <row r="6838" spans="1:1" s="449" customFormat="1" ht="12" hidden="1" customHeight="1">
      <c r="A6838" s="448"/>
    </row>
    <row r="6839" spans="1:1" s="449" customFormat="1" ht="12" hidden="1" customHeight="1">
      <c r="A6839" s="448"/>
    </row>
    <row r="6840" spans="1:1" s="449" customFormat="1" ht="12" hidden="1" customHeight="1">
      <c r="A6840" s="448"/>
    </row>
    <row r="6841" spans="1:1" s="449" customFormat="1" ht="12" hidden="1" customHeight="1">
      <c r="A6841" s="448"/>
    </row>
    <row r="6842" spans="1:1" s="449" customFormat="1" ht="12" hidden="1" customHeight="1">
      <c r="A6842" s="448"/>
    </row>
    <row r="6843" spans="1:1" s="449" customFormat="1" ht="12" hidden="1" customHeight="1">
      <c r="A6843" s="448"/>
    </row>
    <row r="6844" spans="1:1" s="449" customFormat="1" ht="12" hidden="1" customHeight="1">
      <c r="A6844" s="448"/>
    </row>
    <row r="6845" spans="1:1" s="449" customFormat="1" ht="12" hidden="1" customHeight="1">
      <c r="A6845" s="448"/>
    </row>
    <row r="6846" spans="1:1" s="449" customFormat="1" ht="12" hidden="1" customHeight="1">
      <c r="A6846" s="448"/>
    </row>
    <row r="6847" spans="1:1" s="449" customFormat="1" ht="12" hidden="1" customHeight="1">
      <c r="A6847" s="448"/>
    </row>
    <row r="6848" spans="1:1" s="449" customFormat="1" ht="12" hidden="1" customHeight="1">
      <c r="A6848" s="448"/>
    </row>
    <row r="6849" spans="1:1" s="449" customFormat="1" ht="12" hidden="1" customHeight="1">
      <c r="A6849" s="448"/>
    </row>
    <row r="6850" spans="1:1" s="449" customFormat="1" ht="12" hidden="1" customHeight="1">
      <c r="A6850" s="448"/>
    </row>
    <row r="6851" spans="1:1" s="449" customFormat="1" ht="12" hidden="1" customHeight="1">
      <c r="A6851" s="448"/>
    </row>
    <row r="6852" spans="1:1" s="449" customFormat="1" ht="12" hidden="1" customHeight="1">
      <c r="A6852" s="448"/>
    </row>
    <row r="6853" spans="1:1" s="449" customFormat="1" ht="12" hidden="1" customHeight="1">
      <c r="A6853" s="448"/>
    </row>
    <row r="6854" spans="1:1" s="449" customFormat="1" ht="12" hidden="1" customHeight="1">
      <c r="A6854" s="448"/>
    </row>
    <row r="6855" spans="1:1" s="449" customFormat="1" ht="12" hidden="1" customHeight="1">
      <c r="A6855" s="448"/>
    </row>
    <row r="6856" spans="1:1" s="449" customFormat="1" ht="12" hidden="1" customHeight="1">
      <c r="A6856" s="448"/>
    </row>
    <row r="6857" spans="1:1" s="449" customFormat="1" ht="12" hidden="1" customHeight="1">
      <c r="A6857" s="448"/>
    </row>
    <row r="6858" spans="1:1" s="449" customFormat="1" ht="12" hidden="1" customHeight="1">
      <c r="A6858" s="448"/>
    </row>
    <row r="6859" spans="1:1" s="449" customFormat="1" ht="12" hidden="1" customHeight="1">
      <c r="A6859" s="448"/>
    </row>
    <row r="6860" spans="1:1" s="449" customFormat="1" ht="12" hidden="1" customHeight="1">
      <c r="A6860" s="448"/>
    </row>
    <row r="6861" spans="1:1" s="449" customFormat="1" ht="12" hidden="1" customHeight="1">
      <c r="A6861" s="448"/>
    </row>
    <row r="6862" spans="1:1" s="449" customFormat="1" ht="12" hidden="1" customHeight="1">
      <c r="A6862" s="448"/>
    </row>
    <row r="6863" spans="1:1" s="449" customFormat="1" ht="12" hidden="1" customHeight="1">
      <c r="A6863" s="448"/>
    </row>
    <row r="6864" spans="1:1" s="449" customFormat="1" ht="12" hidden="1" customHeight="1">
      <c r="A6864" s="448"/>
    </row>
    <row r="6865" spans="1:1" s="449" customFormat="1" ht="12" hidden="1" customHeight="1">
      <c r="A6865" s="448"/>
    </row>
    <row r="6866" spans="1:1" s="449" customFormat="1" ht="12" hidden="1" customHeight="1">
      <c r="A6866" s="448"/>
    </row>
    <row r="6867" spans="1:1" s="449" customFormat="1" ht="12" hidden="1" customHeight="1">
      <c r="A6867" s="448"/>
    </row>
    <row r="6868" spans="1:1" s="449" customFormat="1" ht="12" hidden="1" customHeight="1">
      <c r="A6868" s="448"/>
    </row>
    <row r="6869" spans="1:1" s="449" customFormat="1" ht="12" hidden="1" customHeight="1">
      <c r="A6869" s="448"/>
    </row>
    <row r="6870" spans="1:1" s="449" customFormat="1" ht="12" hidden="1" customHeight="1">
      <c r="A6870" s="448"/>
    </row>
    <row r="6871" spans="1:1" s="449" customFormat="1" ht="12" hidden="1" customHeight="1">
      <c r="A6871" s="448"/>
    </row>
    <row r="6872" spans="1:1" s="449" customFormat="1" ht="12" hidden="1" customHeight="1">
      <c r="A6872" s="448"/>
    </row>
    <row r="6873" spans="1:1" s="449" customFormat="1" ht="12" hidden="1" customHeight="1">
      <c r="A6873" s="448"/>
    </row>
    <row r="6874" spans="1:1" s="449" customFormat="1" ht="12" hidden="1" customHeight="1">
      <c r="A6874" s="448"/>
    </row>
    <row r="6875" spans="1:1" s="449" customFormat="1" ht="12" hidden="1" customHeight="1">
      <c r="A6875" s="448"/>
    </row>
    <row r="6876" spans="1:1" s="449" customFormat="1" ht="12" hidden="1" customHeight="1">
      <c r="A6876" s="448"/>
    </row>
    <row r="6877" spans="1:1" s="449" customFormat="1" ht="12" hidden="1" customHeight="1">
      <c r="A6877" s="448"/>
    </row>
    <row r="6878" spans="1:1" s="449" customFormat="1" ht="12" hidden="1" customHeight="1">
      <c r="A6878" s="448"/>
    </row>
    <row r="6879" spans="1:1" s="449" customFormat="1" ht="12" hidden="1" customHeight="1">
      <c r="A6879" s="448"/>
    </row>
    <row r="6880" spans="1:1" s="449" customFormat="1" ht="12" hidden="1" customHeight="1">
      <c r="A6880" s="448"/>
    </row>
    <row r="6881" spans="1:1" s="449" customFormat="1" ht="12" hidden="1" customHeight="1">
      <c r="A6881" s="448"/>
    </row>
    <row r="6882" spans="1:1" s="449" customFormat="1" ht="12" hidden="1" customHeight="1">
      <c r="A6882" s="448"/>
    </row>
    <row r="6883" spans="1:1" s="449" customFormat="1" ht="12" hidden="1" customHeight="1">
      <c r="A6883" s="448"/>
    </row>
    <row r="6884" spans="1:1" s="449" customFormat="1" ht="12" hidden="1" customHeight="1">
      <c r="A6884" s="448"/>
    </row>
    <row r="6885" spans="1:1" s="449" customFormat="1" ht="12" hidden="1" customHeight="1">
      <c r="A6885" s="448"/>
    </row>
    <row r="6886" spans="1:1" s="449" customFormat="1" ht="12" hidden="1" customHeight="1">
      <c r="A6886" s="448"/>
    </row>
    <row r="6887" spans="1:1" s="449" customFormat="1" ht="12" hidden="1" customHeight="1">
      <c r="A6887" s="448"/>
    </row>
    <row r="6888" spans="1:1" s="449" customFormat="1" ht="12" hidden="1" customHeight="1">
      <c r="A6888" s="448"/>
    </row>
    <row r="6889" spans="1:1" s="449" customFormat="1" ht="12" hidden="1" customHeight="1">
      <c r="A6889" s="448"/>
    </row>
    <row r="6890" spans="1:1" s="449" customFormat="1" ht="12" hidden="1" customHeight="1">
      <c r="A6890" s="448"/>
    </row>
    <row r="6891" spans="1:1" s="449" customFormat="1" ht="12" hidden="1" customHeight="1">
      <c r="A6891" s="448"/>
    </row>
    <row r="6892" spans="1:1" s="449" customFormat="1" ht="12" hidden="1" customHeight="1">
      <c r="A6892" s="448"/>
    </row>
    <row r="6893" spans="1:1" s="449" customFormat="1" ht="12" hidden="1" customHeight="1">
      <c r="A6893" s="448"/>
    </row>
    <row r="6894" spans="1:1" s="449" customFormat="1" ht="12" hidden="1" customHeight="1">
      <c r="A6894" s="448"/>
    </row>
    <row r="6895" spans="1:1" s="449" customFormat="1" ht="12" hidden="1" customHeight="1">
      <c r="A6895" s="448"/>
    </row>
    <row r="6896" spans="1:1" s="449" customFormat="1" ht="12" hidden="1" customHeight="1">
      <c r="A6896" s="448"/>
    </row>
    <row r="6897" spans="1:1" s="449" customFormat="1" ht="12" hidden="1" customHeight="1">
      <c r="A6897" s="448"/>
    </row>
    <row r="6898" spans="1:1" s="449" customFormat="1" ht="12" hidden="1" customHeight="1">
      <c r="A6898" s="448"/>
    </row>
    <row r="6899" spans="1:1" s="449" customFormat="1" ht="12" hidden="1" customHeight="1">
      <c r="A6899" s="448"/>
    </row>
    <row r="6900" spans="1:1" s="449" customFormat="1" ht="12" hidden="1" customHeight="1">
      <c r="A6900" s="448"/>
    </row>
    <row r="6901" spans="1:1" s="449" customFormat="1" ht="12" hidden="1" customHeight="1">
      <c r="A6901" s="448"/>
    </row>
    <row r="6902" spans="1:1" s="449" customFormat="1" ht="12" hidden="1" customHeight="1">
      <c r="A6902" s="448"/>
    </row>
    <row r="6903" spans="1:1" s="449" customFormat="1" ht="12" hidden="1" customHeight="1">
      <c r="A6903" s="448"/>
    </row>
    <row r="6904" spans="1:1" s="449" customFormat="1" ht="12" hidden="1" customHeight="1">
      <c r="A6904" s="448"/>
    </row>
    <row r="6905" spans="1:1" s="449" customFormat="1" ht="12" hidden="1" customHeight="1">
      <c r="A6905" s="448"/>
    </row>
    <row r="6906" spans="1:1" s="449" customFormat="1" ht="12" hidden="1" customHeight="1">
      <c r="A6906" s="448"/>
    </row>
    <row r="6907" spans="1:1" s="449" customFormat="1" ht="12" hidden="1" customHeight="1">
      <c r="A6907" s="448"/>
    </row>
    <row r="6908" spans="1:1" s="449" customFormat="1" ht="12" hidden="1" customHeight="1">
      <c r="A6908" s="448"/>
    </row>
    <row r="6909" spans="1:1" s="449" customFormat="1" ht="12" hidden="1" customHeight="1">
      <c r="A6909" s="448"/>
    </row>
    <row r="6910" spans="1:1" s="449" customFormat="1" ht="12" hidden="1" customHeight="1">
      <c r="A6910" s="448"/>
    </row>
    <row r="6911" spans="1:1" s="449" customFormat="1" ht="12" hidden="1" customHeight="1">
      <c r="A6911" s="448"/>
    </row>
    <row r="6912" spans="1:1" s="449" customFormat="1" ht="12" hidden="1" customHeight="1">
      <c r="A6912" s="448"/>
    </row>
    <row r="6913" spans="1:1" s="449" customFormat="1" ht="12" hidden="1" customHeight="1">
      <c r="A6913" s="448"/>
    </row>
    <row r="6914" spans="1:1" s="449" customFormat="1" ht="12" hidden="1" customHeight="1">
      <c r="A6914" s="448"/>
    </row>
    <row r="6915" spans="1:1" s="449" customFormat="1" ht="12" hidden="1" customHeight="1">
      <c r="A6915" s="448"/>
    </row>
    <row r="6916" spans="1:1" s="449" customFormat="1" ht="12" hidden="1" customHeight="1">
      <c r="A6916" s="448"/>
    </row>
    <row r="6917" spans="1:1" s="449" customFormat="1" ht="12" hidden="1" customHeight="1">
      <c r="A6917" s="448"/>
    </row>
    <row r="6918" spans="1:1" s="449" customFormat="1" ht="12" hidden="1" customHeight="1">
      <c r="A6918" s="448"/>
    </row>
    <row r="6919" spans="1:1" s="449" customFormat="1" ht="12" hidden="1" customHeight="1">
      <c r="A6919" s="448"/>
    </row>
    <row r="6920" spans="1:1" s="449" customFormat="1" ht="12" hidden="1" customHeight="1">
      <c r="A6920" s="448"/>
    </row>
    <row r="6921" spans="1:1" s="449" customFormat="1" ht="12" hidden="1" customHeight="1">
      <c r="A6921" s="448"/>
    </row>
    <row r="6922" spans="1:1" s="449" customFormat="1" ht="12" hidden="1" customHeight="1">
      <c r="A6922" s="448"/>
    </row>
    <row r="6923" spans="1:1" s="449" customFormat="1" ht="12" hidden="1" customHeight="1">
      <c r="A6923" s="448"/>
    </row>
    <row r="6924" spans="1:1" s="449" customFormat="1" ht="12" hidden="1" customHeight="1">
      <c r="A6924" s="448"/>
    </row>
    <row r="6925" spans="1:1" s="449" customFormat="1" ht="12" hidden="1" customHeight="1">
      <c r="A6925" s="448"/>
    </row>
    <row r="6926" spans="1:1" s="449" customFormat="1" ht="12" hidden="1" customHeight="1">
      <c r="A6926" s="448"/>
    </row>
    <row r="6927" spans="1:1" s="449" customFormat="1" ht="12" hidden="1" customHeight="1">
      <c r="A6927" s="448"/>
    </row>
    <row r="6928" spans="1:1" s="449" customFormat="1" ht="12" hidden="1" customHeight="1">
      <c r="A6928" s="448"/>
    </row>
    <row r="6929" spans="1:1" s="449" customFormat="1" ht="12" hidden="1" customHeight="1">
      <c r="A6929" s="448"/>
    </row>
    <row r="6930" spans="1:1" s="449" customFormat="1" ht="12" hidden="1" customHeight="1">
      <c r="A6930" s="448"/>
    </row>
    <row r="6931" spans="1:1" s="449" customFormat="1" ht="12" hidden="1" customHeight="1">
      <c r="A6931" s="448"/>
    </row>
    <row r="6932" spans="1:1" s="449" customFormat="1" ht="12" hidden="1" customHeight="1">
      <c r="A6932" s="448"/>
    </row>
    <row r="6933" spans="1:1" s="449" customFormat="1" ht="12" hidden="1" customHeight="1">
      <c r="A6933" s="448"/>
    </row>
    <row r="6934" spans="1:1" s="449" customFormat="1" ht="12" hidden="1" customHeight="1">
      <c r="A6934" s="448"/>
    </row>
    <row r="6935" spans="1:1" s="449" customFormat="1" ht="12" hidden="1" customHeight="1">
      <c r="A6935" s="448"/>
    </row>
    <row r="6936" spans="1:1" s="449" customFormat="1" ht="12" hidden="1" customHeight="1">
      <c r="A6936" s="448"/>
    </row>
    <row r="6937" spans="1:1" s="449" customFormat="1" ht="12" hidden="1" customHeight="1">
      <c r="A6937" s="448"/>
    </row>
    <row r="6938" spans="1:1" s="449" customFormat="1" ht="12" hidden="1" customHeight="1">
      <c r="A6938" s="448"/>
    </row>
    <row r="6939" spans="1:1" s="449" customFormat="1" ht="12" hidden="1" customHeight="1">
      <c r="A6939" s="448"/>
    </row>
    <row r="6940" spans="1:1" s="449" customFormat="1" ht="12" hidden="1" customHeight="1">
      <c r="A6940" s="448"/>
    </row>
    <row r="6941" spans="1:1" s="449" customFormat="1" ht="12" hidden="1" customHeight="1">
      <c r="A6941" s="448"/>
    </row>
    <row r="6942" spans="1:1" s="449" customFormat="1" ht="12" hidden="1" customHeight="1">
      <c r="A6942" s="448"/>
    </row>
    <row r="6943" spans="1:1" s="449" customFormat="1" ht="12" hidden="1" customHeight="1">
      <c r="A6943" s="448"/>
    </row>
    <row r="6944" spans="1:1" s="449" customFormat="1" ht="12" hidden="1" customHeight="1">
      <c r="A6944" s="448"/>
    </row>
    <row r="6945" spans="1:1" s="449" customFormat="1" ht="12" hidden="1" customHeight="1">
      <c r="A6945" s="448"/>
    </row>
    <row r="6946" spans="1:1" s="449" customFormat="1" ht="12" hidden="1" customHeight="1">
      <c r="A6946" s="448"/>
    </row>
    <row r="6947" spans="1:1" s="449" customFormat="1" ht="12" hidden="1" customHeight="1">
      <c r="A6947" s="448"/>
    </row>
    <row r="6948" spans="1:1" s="449" customFormat="1" ht="12" hidden="1" customHeight="1">
      <c r="A6948" s="448"/>
    </row>
    <row r="6949" spans="1:1" s="449" customFormat="1" ht="12" hidden="1" customHeight="1">
      <c r="A6949" s="448"/>
    </row>
    <row r="6950" spans="1:1" s="449" customFormat="1" ht="12" hidden="1" customHeight="1">
      <c r="A6950" s="448"/>
    </row>
    <row r="6951" spans="1:1" s="449" customFormat="1" ht="12" hidden="1" customHeight="1">
      <c r="A6951" s="448"/>
    </row>
    <row r="6952" spans="1:1" s="449" customFormat="1" ht="12" hidden="1" customHeight="1">
      <c r="A6952" s="448"/>
    </row>
    <row r="6953" spans="1:1" s="449" customFormat="1" ht="12" hidden="1" customHeight="1">
      <c r="A6953" s="448"/>
    </row>
    <row r="6954" spans="1:1" s="449" customFormat="1" ht="12" hidden="1" customHeight="1">
      <c r="A6954" s="448"/>
    </row>
    <row r="6955" spans="1:1" s="449" customFormat="1" ht="12" hidden="1" customHeight="1">
      <c r="A6955" s="448"/>
    </row>
    <row r="6956" spans="1:1" s="449" customFormat="1" ht="12" hidden="1" customHeight="1">
      <c r="A6956" s="448"/>
    </row>
    <row r="6957" spans="1:1" s="449" customFormat="1" ht="12" hidden="1" customHeight="1">
      <c r="A6957" s="448"/>
    </row>
    <row r="6958" spans="1:1" s="449" customFormat="1" ht="12" hidden="1" customHeight="1">
      <c r="A6958" s="448"/>
    </row>
    <row r="6959" spans="1:1" s="449" customFormat="1" ht="12" hidden="1" customHeight="1">
      <c r="A6959" s="448"/>
    </row>
    <row r="6960" spans="1:1" s="449" customFormat="1" ht="12" hidden="1" customHeight="1">
      <c r="A6960" s="448"/>
    </row>
    <row r="6961" spans="1:1" s="449" customFormat="1" ht="12" hidden="1" customHeight="1">
      <c r="A6961" s="448"/>
    </row>
    <row r="6962" spans="1:1" s="449" customFormat="1" ht="12" hidden="1" customHeight="1">
      <c r="A6962" s="448"/>
    </row>
    <row r="6963" spans="1:1" s="449" customFormat="1" ht="12" hidden="1" customHeight="1">
      <c r="A6963" s="448"/>
    </row>
    <row r="6964" spans="1:1" s="449" customFormat="1" ht="12" hidden="1" customHeight="1">
      <c r="A6964" s="448"/>
    </row>
    <row r="6965" spans="1:1" s="449" customFormat="1" ht="12" hidden="1" customHeight="1">
      <c r="A6965" s="448"/>
    </row>
    <row r="6966" spans="1:1" s="449" customFormat="1" ht="12" hidden="1" customHeight="1">
      <c r="A6966" s="448"/>
    </row>
    <row r="6967" spans="1:1" s="449" customFormat="1" ht="12" hidden="1" customHeight="1">
      <c r="A6967" s="448"/>
    </row>
    <row r="6968" spans="1:1" s="449" customFormat="1" ht="12" hidden="1" customHeight="1">
      <c r="A6968" s="448"/>
    </row>
    <row r="6969" spans="1:1" s="449" customFormat="1" ht="12" hidden="1" customHeight="1">
      <c r="A6969" s="448"/>
    </row>
    <row r="6970" spans="1:1" s="449" customFormat="1" ht="12" hidden="1" customHeight="1">
      <c r="A6970" s="448"/>
    </row>
    <row r="6971" spans="1:1" s="449" customFormat="1" ht="12" hidden="1" customHeight="1">
      <c r="A6971" s="448"/>
    </row>
    <row r="6972" spans="1:1" s="449" customFormat="1" ht="12" hidden="1" customHeight="1">
      <c r="A6972" s="448"/>
    </row>
    <row r="6973" spans="1:1" s="449" customFormat="1" ht="12" hidden="1" customHeight="1">
      <c r="A6973" s="448"/>
    </row>
    <row r="6974" spans="1:1" s="449" customFormat="1" ht="12" hidden="1" customHeight="1">
      <c r="A6974" s="448"/>
    </row>
    <row r="6975" spans="1:1" s="449" customFormat="1" ht="12" hidden="1" customHeight="1">
      <c r="A6975" s="448"/>
    </row>
    <row r="6976" spans="1:1" s="449" customFormat="1" ht="12" hidden="1" customHeight="1">
      <c r="A6976" s="448"/>
    </row>
    <row r="6977" spans="1:1" s="449" customFormat="1" ht="12" hidden="1" customHeight="1">
      <c r="A6977" s="448"/>
    </row>
    <row r="6978" spans="1:1" s="449" customFormat="1" ht="12" hidden="1" customHeight="1">
      <c r="A6978" s="448"/>
    </row>
    <row r="6979" spans="1:1" s="449" customFormat="1" ht="12" hidden="1" customHeight="1">
      <c r="A6979" s="448"/>
    </row>
    <row r="6980" spans="1:1" s="449" customFormat="1" ht="12" hidden="1" customHeight="1">
      <c r="A6980" s="448"/>
    </row>
    <row r="6981" spans="1:1" s="449" customFormat="1" ht="12" hidden="1" customHeight="1">
      <c r="A6981" s="448"/>
    </row>
    <row r="6982" spans="1:1" s="449" customFormat="1" ht="12" hidden="1" customHeight="1">
      <c r="A6982" s="448"/>
    </row>
    <row r="6983" spans="1:1" s="449" customFormat="1" ht="12" hidden="1" customHeight="1">
      <c r="A6983" s="448"/>
    </row>
    <row r="6984" spans="1:1" s="449" customFormat="1" ht="12" hidden="1" customHeight="1">
      <c r="A6984" s="448"/>
    </row>
    <row r="6985" spans="1:1" s="449" customFormat="1" ht="12" hidden="1" customHeight="1">
      <c r="A6985" s="448"/>
    </row>
    <row r="6986" spans="1:1" s="449" customFormat="1" ht="12" hidden="1" customHeight="1">
      <c r="A6986" s="448"/>
    </row>
    <row r="6987" spans="1:1" s="449" customFormat="1" ht="12" hidden="1" customHeight="1">
      <c r="A6987" s="448"/>
    </row>
    <row r="6988" spans="1:1" s="449" customFormat="1" ht="12" hidden="1" customHeight="1">
      <c r="A6988" s="448"/>
    </row>
    <row r="6989" spans="1:1" s="449" customFormat="1" ht="12" hidden="1" customHeight="1">
      <c r="A6989" s="448"/>
    </row>
    <row r="6990" spans="1:1" s="449" customFormat="1" ht="12" hidden="1" customHeight="1">
      <c r="A6990" s="448"/>
    </row>
    <row r="6991" spans="1:1" s="449" customFormat="1" ht="12" hidden="1" customHeight="1">
      <c r="A6991" s="448"/>
    </row>
    <row r="6992" spans="1:1" s="449" customFormat="1" ht="12" hidden="1" customHeight="1">
      <c r="A6992" s="448"/>
    </row>
    <row r="6993" spans="1:1" s="449" customFormat="1" ht="12" hidden="1" customHeight="1">
      <c r="A6993" s="448"/>
    </row>
    <row r="6994" spans="1:1" s="449" customFormat="1" ht="12" hidden="1" customHeight="1">
      <c r="A6994" s="448"/>
    </row>
    <row r="6995" spans="1:1" s="449" customFormat="1" ht="12" hidden="1" customHeight="1">
      <c r="A6995" s="448"/>
    </row>
    <row r="6996" spans="1:1" s="449" customFormat="1" ht="12" hidden="1" customHeight="1">
      <c r="A6996" s="448"/>
    </row>
    <row r="6997" spans="1:1" s="449" customFormat="1" ht="12" hidden="1" customHeight="1">
      <c r="A6997" s="448"/>
    </row>
    <row r="6998" spans="1:1" s="449" customFormat="1" ht="12" hidden="1" customHeight="1">
      <c r="A6998" s="448"/>
    </row>
    <row r="6999" spans="1:1" s="449" customFormat="1" ht="12" hidden="1" customHeight="1">
      <c r="A6999" s="448"/>
    </row>
    <row r="7000" spans="1:1" s="449" customFormat="1" ht="12" hidden="1" customHeight="1">
      <c r="A7000" s="448"/>
    </row>
    <row r="7001" spans="1:1" s="449" customFormat="1" ht="12" hidden="1" customHeight="1">
      <c r="A7001" s="448"/>
    </row>
    <row r="7002" spans="1:1" s="449" customFormat="1" ht="12" hidden="1" customHeight="1">
      <c r="A7002" s="448"/>
    </row>
    <row r="7003" spans="1:1" s="449" customFormat="1" ht="12" hidden="1" customHeight="1">
      <c r="A7003" s="448"/>
    </row>
    <row r="7004" spans="1:1" s="449" customFormat="1" ht="12" hidden="1" customHeight="1">
      <c r="A7004" s="448"/>
    </row>
    <row r="7005" spans="1:1" s="449" customFormat="1" ht="12" hidden="1" customHeight="1">
      <c r="A7005" s="448"/>
    </row>
    <row r="7006" spans="1:1" s="449" customFormat="1" ht="12" hidden="1" customHeight="1">
      <c r="A7006" s="448"/>
    </row>
    <row r="7007" spans="1:1" s="449" customFormat="1" ht="12" hidden="1" customHeight="1">
      <c r="A7007" s="448"/>
    </row>
    <row r="7008" spans="1:1" s="449" customFormat="1" ht="12" hidden="1" customHeight="1">
      <c r="A7008" s="448"/>
    </row>
    <row r="7009" spans="1:1" s="449" customFormat="1" ht="12" hidden="1" customHeight="1">
      <c r="A7009" s="448"/>
    </row>
    <row r="7010" spans="1:1" s="449" customFormat="1" ht="12" hidden="1" customHeight="1">
      <c r="A7010" s="448"/>
    </row>
    <row r="7011" spans="1:1" s="449" customFormat="1" ht="12" hidden="1" customHeight="1">
      <c r="A7011" s="448"/>
    </row>
    <row r="7012" spans="1:1" s="449" customFormat="1" ht="12" hidden="1" customHeight="1">
      <c r="A7012" s="448"/>
    </row>
    <row r="7013" spans="1:1" s="449" customFormat="1" ht="12" hidden="1" customHeight="1">
      <c r="A7013" s="448"/>
    </row>
    <row r="7014" spans="1:1" s="449" customFormat="1" ht="12" hidden="1" customHeight="1">
      <c r="A7014" s="448"/>
    </row>
    <row r="7015" spans="1:1" s="449" customFormat="1" ht="12" hidden="1" customHeight="1">
      <c r="A7015" s="448"/>
    </row>
    <row r="7016" spans="1:1" s="449" customFormat="1" ht="12" hidden="1" customHeight="1">
      <c r="A7016" s="448"/>
    </row>
    <row r="7017" spans="1:1" s="449" customFormat="1" ht="12" hidden="1" customHeight="1">
      <c r="A7017" s="448"/>
    </row>
    <row r="7018" spans="1:1" s="449" customFormat="1" ht="12" hidden="1" customHeight="1">
      <c r="A7018" s="448"/>
    </row>
    <row r="7019" spans="1:1" s="449" customFormat="1" ht="12" hidden="1" customHeight="1">
      <c r="A7019" s="448"/>
    </row>
    <row r="7020" spans="1:1" s="449" customFormat="1" ht="12" hidden="1" customHeight="1">
      <c r="A7020" s="448"/>
    </row>
    <row r="7021" spans="1:1" s="449" customFormat="1" ht="12" hidden="1" customHeight="1">
      <c r="A7021" s="448"/>
    </row>
    <row r="7022" spans="1:1" s="449" customFormat="1" ht="12" hidden="1" customHeight="1">
      <c r="A7022" s="448"/>
    </row>
    <row r="7023" spans="1:1" s="449" customFormat="1" ht="12" hidden="1" customHeight="1">
      <c r="A7023" s="448"/>
    </row>
    <row r="7024" spans="1:1" s="449" customFormat="1" ht="12" hidden="1" customHeight="1">
      <c r="A7024" s="448"/>
    </row>
    <row r="7025" spans="1:1" s="449" customFormat="1" ht="12" hidden="1" customHeight="1">
      <c r="A7025" s="448"/>
    </row>
    <row r="7026" spans="1:1" s="449" customFormat="1" ht="12" hidden="1" customHeight="1">
      <c r="A7026" s="448"/>
    </row>
    <row r="7027" spans="1:1" s="449" customFormat="1" ht="12" hidden="1" customHeight="1">
      <c r="A7027" s="448"/>
    </row>
    <row r="7028" spans="1:1" s="449" customFormat="1" ht="12" hidden="1" customHeight="1">
      <c r="A7028" s="448"/>
    </row>
    <row r="7029" spans="1:1" s="449" customFormat="1" ht="12" hidden="1" customHeight="1">
      <c r="A7029" s="448"/>
    </row>
    <row r="7030" spans="1:1" s="449" customFormat="1" ht="12" hidden="1" customHeight="1">
      <c r="A7030" s="448"/>
    </row>
    <row r="7031" spans="1:1" s="449" customFormat="1" ht="12" hidden="1" customHeight="1">
      <c r="A7031" s="448"/>
    </row>
    <row r="7032" spans="1:1" s="449" customFormat="1" ht="12" hidden="1" customHeight="1">
      <c r="A7032" s="448"/>
    </row>
    <row r="7033" spans="1:1" s="449" customFormat="1" ht="12" hidden="1" customHeight="1">
      <c r="A7033" s="448"/>
    </row>
    <row r="7034" spans="1:1" s="449" customFormat="1" ht="12" hidden="1" customHeight="1">
      <c r="A7034" s="448"/>
    </row>
    <row r="7035" spans="1:1" s="449" customFormat="1" ht="12" hidden="1" customHeight="1">
      <c r="A7035" s="448"/>
    </row>
    <row r="7036" spans="1:1" s="449" customFormat="1" ht="12" hidden="1" customHeight="1">
      <c r="A7036" s="448"/>
    </row>
    <row r="7037" spans="1:1" s="449" customFormat="1" ht="12" hidden="1" customHeight="1">
      <c r="A7037" s="448"/>
    </row>
    <row r="7038" spans="1:1" s="449" customFormat="1" ht="12" hidden="1" customHeight="1">
      <c r="A7038" s="448"/>
    </row>
    <row r="7039" spans="1:1" s="449" customFormat="1" ht="12" hidden="1" customHeight="1">
      <c r="A7039" s="448"/>
    </row>
    <row r="7040" spans="1:1" s="449" customFormat="1" ht="12" hidden="1" customHeight="1">
      <c r="A7040" s="448"/>
    </row>
    <row r="7041" spans="1:1" s="449" customFormat="1" ht="12" hidden="1" customHeight="1">
      <c r="A7041" s="448"/>
    </row>
    <row r="7042" spans="1:1" s="449" customFormat="1" ht="12" hidden="1" customHeight="1">
      <c r="A7042" s="448"/>
    </row>
    <row r="7043" spans="1:1" s="449" customFormat="1" ht="12" hidden="1" customHeight="1">
      <c r="A7043" s="448"/>
    </row>
    <row r="7044" spans="1:1" s="449" customFormat="1" ht="12" hidden="1" customHeight="1">
      <c r="A7044" s="448"/>
    </row>
    <row r="7045" spans="1:1" s="449" customFormat="1" ht="12" hidden="1" customHeight="1">
      <c r="A7045" s="448"/>
    </row>
    <row r="7046" spans="1:1" s="449" customFormat="1" ht="12" hidden="1" customHeight="1">
      <c r="A7046" s="448"/>
    </row>
    <row r="7047" spans="1:1" s="449" customFormat="1" ht="12" hidden="1" customHeight="1">
      <c r="A7047" s="448"/>
    </row>
    <row r="7048" spans="1:1" s="449" customFormat="1" ht="12" hidden="1" customHeight="1">
      <c r="A7048" s="448"/>
    </row>
    <row r="7049" spans="1:1" s="449" customFormat="1" ht="12" hidden="1" customHeight="1">
      <c r="A7049" s="448"/>
    </row>
    <row r="7050" spans="1:1" s="449" customFormat="1" ht="12" hidden="1" customHeight="1">
      <c r="A7050" s="448"/>
    </row>
    <row r="7051" spans="1:1" s="449" customFormat="1" ht="12" hidden="1" customHeight="1">
      <c r="A7051" s="448"/>
    </row>
    <row r="7052" spans="1:1" s="449" customFormat="1" ht="12" hidden="1" customHeight="1">
      <c r="A7052" s="448"/>
    </row>
    <row r="7053" spans="1:1" s="449" customFormat="1" ht="12" hidden="1" customHeight="1">
      <c r="A7053" s="448"/>
    </row>
    <row r="7054" spans="1:1" s="449" customFormat="1" ht="12" hidden="1" customHeight="1">
      <c r="A7054" s="448"/>
    </row>
    <row r="7055" spans="1:1" s="449" customFormat="1" ht="12" hidden="1" customHeight="1">
      <c r="A7055" s="448"/>
    </row>
    <row r="7056" spans="1:1" s="449" customFormat="1" ht="12" hidden="1" customHeight="1">
      <c r="A7056" s="448"/>
    </row>
    <row r="7057" spans="1:1" s="449" customFormat="1" ht="12" hidden="1" customHeight="1">
      <c r="A7057" s="448"/>
    </row>
    <row r="7058" spans="1:1" s="449" customFormat="1" ht="12" hidden="1" customHeight="1">
      <c r="A7058" s="448"/>
    </row>
    <row r="7059" spans="1:1" s="449" customFormat="1" ht="12" hidden="1" customHeight="1">
      <c r="A7059" s="448"/>
    </row>
    <row r="7060" spans="1:1" s="449" customFormat="1" ht="12" hidden="1" customHeight="1">
      <c r="A7060" s="448"/>
    </row>
    <row r="7061" spans="1:1" s="449" customFormat="1" ht="12" hidden="1" customHeight="1">
      <c r="A7061" s="448"/>
    </row>
    <row r="7062" spans="1:1" s="449" customFormat="1" ht="12" hidden="1" customHeight="1">
      <c r="A7062" s="448"/>
    </row>
    <row r="7063" spans="1:1" s="449" customFormat="1" ht="12" hidden="1" customHeight="1">
      <c r="A7063" s="448"/>
    </row>
    <row r="7064" spans="1:1" s="449" customFormat="1" ht="12" hidden="1" customHeight="1">
      <c r="A7064" s="448"/>
    </row>
    <row r="7065" spans="1:1" s="449" customFormat="1" ht="12" hidden="1" customHeight="1">
      <c r="A7065" s="448"/>
    </row>
    <row r="7066" spans="1:1" s="449" customFormat="1" ht="12" hidden="1" customHeight="1">
      <c r="A7066" s="448"/>
    </row>
    <row r="7067" spans="1:1" s="449" customFormat="1" ht="12" hidden="1" customHeight="1">
      <c r="A7067" s="448"/>
    </row>
    <row r="7068" spans="1:1" s="449" customFormat="1" ht="12" hidden="1" customHeight="1">
      <c r="A7068" s="448"/>
    </row>
    <row r="7069" spans="1:1" s="449" customFormat="1" ht="12" hidden="1" customHeight="1">
      <c r="A7069" s="448"/>
    </row>
    <row r="7070" spans="1:1" s="449" customFormat="1" ht="12" hidden="1" customHeight="1">
      <c r="A7070" s="448"/>
    </row>
    <row r="7071" spans="1:1" s="449" customFormat="1" ht="12" hidden="1" customHeight="1">
      <c r="A7071" s="448"/>
    </row>
    <row r="7072" spans="1:1" s="449" customFormat="1" ht="12" hidden="1" customHeight="1">
      <c r="A7072" s="448"/>
    </row>
    <row r="7073" spans="1:1" s="449" customFormat="1" ht="12" hidden="1" customHeight="1">
      <c r="A7073" s="448"/>
    </row>
    <row r="7074" spans="1:1" s="449" customFormat="1" ht="12" hidden="1" customHeight="1">
      <c r="A7074" s="448"/>
    </row>
    <row r="7075" spans="1:1" s="449" customFormat="1" ht="12" hidden="1" customHeight="1">
      <c r="A7075" s="448"/>
    </row>
    <row r="7076" spans="1:1" s="449" customFormat="1" ht="12" hidden="1" customHeight="1">
      <c r="A7076" s="448"/>
    </row>
    <row r="7077" spans="1:1" s="449" customFormat="1" ht="12" hidden="1" customHeight="1">
      <c r="A7077" s="448"/>
    </row>
    <row r="7078" spans="1:1" s="449" customFormat="1" ht="12" hidden="1" customHeight="1">
      <c r="A7078" s="448"/>
    </row>
    <row r="7079" spans="1:1" s="449" customFormat="1" ht="12" hidden="1" customHeight="1">
      <c r="A7079" s="448"/>
    </row>
    <row r="7080" spans="1:1" s="449" customFormat="1" ht="12" hidden="1" customHeight="1">
      <c r="A7080" s="448"/>
    </row>
    <row r="7081" spans="1:1" s="449" customFormat="1" ht="12" hidden="1" customHeight="1">
      <c r="A7081" s="448"/>
    </row>
    <row r="7082" spans="1:1" s="449" customFormat="1" ht="12" hidden="1" customHeight="1">
      <c r="A7082" s="448"/>
    </row>
    <row r="7083" spans="1:1" s="449" customFormat="1" ht="12" hidden="1" customHeight="1">
      <c r="A7083" s="448"/>
    </row>
    <row r="7084" spans="1:1" s="449" customFormat="1" ht="12" hidden="1" customHeight="1">
      <c r="A7084" s="448"/>
    </row>
    <row r="7085" spans="1:1" s="449" customFormat="1" ht="12" hidden="1" customHeight="1">
      <c r="A7085" s="448"/>
    </row>
    <row r="7086" spans="1:1" s="449" customFormat="1" ht="12" hidden="1" customHeight="1">
      <c r="A7086" s="448"/>
    </row>
    <row r="7087" spans="1:1" s="449" customFormat="1" ht="12" hidden="1" customHeight="1">
      <c r="A7087" s="448"/>
    </row>
    <row r="7088" spans="1:1" s="449" customFormat="1" ht="12" hidden="1" customHeight="1">
      <c r="A7088" s="448"/>
    </row>
    <row r="7089" spans="1:1" s="449" customFormat="1" ht="12" hidden="1" customHeight="1">
      <c r="A7089" s="448"/>
    </row>
    <row r="7090" spans="1:1" s="449" customFormat="1" ht="12" hidden="1" customHeight="1">
      <c r="A7090" s="448"/>
    </row>
    <row r="7091" spans="1:1" s="449" customFormat="1" ht="12" hidden="1" customHeight="1">
      <c r="A7091" s="448"/>
    </row>
    <row r="7092" spans="1:1" s="449" customFormat="1" ht="12" hidden="1" customHeight="1">
      <c r="A7092" s="448"/>
    </row>
    <row r="7093" spans="1:1" s="449" customFormat="1" ht="12" hidden="1" customHeight="1">
      <c r="A7093" s="448"/>
    </row>
    <row r="7094" spans="1:1" s="449" customFormat="1" ht="12" hidden="1" customHeight="1">
      <c r="A7094" s="448"/>
    </row>
    <row r="7095" spans="1:1" s="449" customFormat="1" ht="12" hidden="1" customHeight="1">
      <c r="A7095" s="448"/>
    </row>
    <row r="7096" spans="1:1" s="449" customFormat="1" ht="12" hidden="1" customHeight="1">
      <c r="A7096" s="448"/>
    </row>
    <row r="7097" spans="1:1" s="449" customFormat="1" ht="12" hidden="1" customHeight="1">
      <c r="A7097" s="448"/>
    </row>
    <row r="7098" spans="1:1" s="449" customFormat="1" ht="12" hidden="1" customHeight="1">
      <c r="A7098" s="448"/>
    </row>
    <row r="7099" spans="1:1" s="449" customFormat="1" ht="12" hidden="1" customHeight="1">
      <c r="A7099" s="448"/>
    </row>
    <row r="7100" spans="1:1" s="449" customFormat="1" ht="12" hidden="1" customHeight="1">
      <c r="A7100" s="448"/>
    </row>
    <row r="7101" spans="1:1" s="449" customFormat="1" ht="12" hidden="1" customHeight="1">
      <c r="A7101" s="448"/>
    </row>
    <row r="7102" spans="1:1" s="449" customFormat="1" ht="12" hidden="1" customHeight="1">
      <c r="A7102" s="448"/>
    </row>
    <row r="7103" spans="1:1" s="449" customFormat="1" ht="12" hidden="1" customHeight="1">
      <c r="A7103" s="448"/>
    </row>
    <row r="7104" spans="1:1" s="449" customFormat="1" ht="12" hidden="1" customHeight="1">
      <c r="A7104" s="448"/>
    </row>
    <row r="7105" spans="1:1" s="449" customFormat="1" ht="12" hidden="1" customHeight="1">
      <c r="A7105" s="448"/>
    </row>
    <row r="7106" spans="1:1" s="449" customFormat="1" ht="12" hidden="1" customHeight="1">
      <c r="A7106" s="448"/>
    </row>
    <row r="7107" spans="1:1" s="449" customFormat="1" ht="12" hidden="1" customHeight="1">
      <c r="A7107" s="448"/>
    </row>
    <row r="7108" spans="1:1" s="449" customFormat="1" ht="12" hidden="1" customHeight="1">
      <c r="A7108" s="448"/>
    </row>
    <row r="7109" spans="1:1" s="449" customFormat="1" ht="12" hidden="1" customHeight="1">
      <c r="A7109" s="448"/>
    </row>
    <row r="7110" spans="1:1" s="449" customFormat="1" ht="12" hidden="1" customHeight="1">
      <c r="A7110" s="448"/>
    </row>
    <row r="7111" spans="1:1" s="449" customFormat="1" ht="12" hidden="1" customHeight="1">
      <c r="A7111" s="448"/>
    </row>
    <row r="7112" spans="1:1" s="449" customFormat="1" ht="12" hidden="1" customHeight="1">
      <c r="A7112" s="448"/>
    </row>
    <row r="7113" spans="1:1" s="449" customFormat="1" ht="12" hidden="1" customHeight="1">
      <c r="A7113" s="448"/>
    </row>
    <row r="7114" spans="1:1" s="449" customFormat="1" ht="12" hidden="1" customHeight="1">
      <c r="A7114" s="448"/>
    </row>
    <row r="7115" spans="1:1" s="449" customFormat="1" ht="12" hidden="1" customHeight="1">
      <c r="A7115" s="448"/>
    </row>
    <row r="7116" spans="1:1" s="449" customFormat="1" ht="12" hidden="1" customHeight="1">
      <c r="A7116" s="448"/>
    </row>
    <row r="7117" spans="1:1" s="449" customFormat="1" ht="12" hidden="1" customHeight="1">
      <c r="A7117" s="448"/>
    </row>
    <row r="7118" spans="1:1" s="449" customFormat="1" ht="12" hidden="1" customHeight="1">
      <c r="A7118" s="448"/>
    </row>
    <row r="7119" spans="1:1" s="449" customFormat="1" ht="12" hidden="1" customHeight="1">
      <c r="A7119" s="448"/>
    </row>
    <row r="7120" spans="1:1" s="449" customFormat="1" ht="12" hidden="1" customHeight="1">
      <c r="A7120" s="448"/>
    </row>
    <row r="7121" spans="1:1" s="449" customFormat="1" ht="12" hidden="1" customHeight="1">
      <c r="A7121" s="448"/>
    </row>
    <row r="7122" spans="1:1" s="449" customFormat="1" ht="12" hidden="1" customHeight="1">
      <c r="A7122" s="448"/>
    </row>
    <row r="7123" spans="1:1" s="449" customFormat="1" ht="12" hidden="1" customHeight="1">
      <c r="A7123" s="448"/>
    </row>
    <row r="7124" spans="1:1" s="449" customFormat="1" ht="12" hidden="1" customHeight="1">
      <c r="A7124" s="448"/>
    </row>
    <row r="7125" spans="1:1" s="449" customFormat="1" ht="12" hidden="1" customHeight="1">
      <c r="A7125" s="448"/>
    </row>
    <row r="7126" spans="1:1" s="449" customFormat="1" ht="12" hidden="1" customHeight="1">
      <c r="A7126" s="448"/>
    </row>
    <row r="7127" spans="1:1" s="449" customFormat="1" ht="12" hidden="1" customHeight="1">
      <c r="A7127" s="448"/>
    </row>
    <row r="7128" spans="1:1" s="449" customFormat="1" ht="12" hidden="1" customHeight="1">
      <c r="A7128" s="448"/>
    </row>
    <row r="7129" spans="1:1" s="449" customFormat="1" ht="12" hidden="1" customHeight="1">
      <c r="A7129" s="448"/>
    </row>
    <row r="7130" spans="1:1" s="449" customFormat="1" ht="12" hidden="1" customHeight="1">
      <c r="A7130" s="448"/>
    </row>
    <row r="7131" spans="1:1" s="449" customFormat="1" ht="12" hidden="1" customHeight="1">
      <c r="A7131" s="448"/>
    </row>
    <row r="7132" spans="1:1" s="449" customFormat="1" ht="12" hidden="1" customHeight="1">
      <c r="A7132" s="448"/>
    </row>
    <row r="7133" spans="1:1" s="449" customFormat="1" ht="12" hidden="1" customHeight="1">
      <c r="A7133" s="448"/>
    </row>
    <row r="7134" spans="1:1" s="449" customFormat="1" ht="12" hidden="1" customHeight="1">
      <c r="A7134" s="448"/>
    </row>
    <row r="7135" spans="1:1" s="449" customFormat="1" ht="12" hidden="1" customHeight="1">
      <c r="A7135" s="448"/>
    </row>
    <row r="7136" spans="1:1" s="449" customFormat="1" ht="12" hidden="1" customHeight="1">
      <c r="A7136" s="448"/>
    </row>
    <row r="7137" spans="1:1" s="449" customFormat="1" ht="12" hidden="1" customHeight="1">
      <c r="A7137" s="448"/>
    </row>
    <row r="7138" spans="1:1" s="449" customFormat="1" ht="12" hidden="1" customHeight="1">
      <c r="A7138" s="448"/>
    </row>
    <row r="7139" spans="1:1" s="449" customFormat="1" ht="12" hidden="1" customHeight="1">
      <c r="A7139" s="448"/>
    </row>
    <row r="7140" spans="1:1" s="449" customFormat="1" ht="12" hidden="1" customHeight="1">
      <c r="A7140" s="448"/>
    </row>
    <row r="7141" spans="1:1" s="449" customFormat="1" ht="12" hidden="1" customHeight="1">
      <c r="A7141" s="448"/>
    </row>
    <row r="7142" spans="1:1" s="449" customFormat="1" ht="12" hidden="1" customHeight="1">
      <c r="A7142" s="448"/>
    </row>
    <row r="7143" spans="1:1" s="449" customFormat="1" ht="12" hidden="1" customHeight="1">
      <c r="A7143" s="448"/>
    </row>
    <row r="7144" spans="1:1" s="449" customFormat="1" ht="12" hidden="1" customHeight="1">
      <c r="A7144" s="448"/>
    </row>
    <row r="7145" spans="1:1" s="449" customFormat="1" ht="12" hidden="1" customHeight="1">
      <c r="A7145" s="448"/>
    </row>
    <row r="7146" spans="1:1" s="449" customFormat="1" ht="12" hidden="1" customHeight="1">
      <c r="A7146" s="448"/>
    </row>
    <row r="7147" spans="1:1" s="449" customFormat="1" ht="12" hidden="1" customHeight="1">
      <c r="A7147" s="448"/>
    </row>
    <row r="7148" spans="1:1" s="449" customFormat="1" ht="12" hidden="1" customHeight="1">
      <c r="A7148" s="448"/>
    </row>
    <row r="7149" spans="1:1" s="449" customFormat="1" ht="12" hidden="1" customHeight="1">
      <c r="A7149" s="448"/>
    </row>
    <row r="7150" spans="1:1" s="449" customFormat="1" ht="12" hidden="1" customHeight="1">
      <c r="A7150" s="448"/>
    </row>
    <row r="7151" spans="1:1" s="449" customFormat="1" ht="12" hidden="1" customHeight="1">
      <c r="A7151" s="448"/>
    </row>
    <row r="7152" spans="1:1" s="449" customFormat="1" ht="12" hidden="1" customHeight="1">
      <c r="A7152" s="448"/>
    </row>
    <row r="7153" spans="1:1" s="449" customFormat="1" ht="12" hidden="1" customHeight="1">
      <c r="A7153" s="448"/>
    </row>
    <row r="7154" spans="1:1" s="449" customFormat="1" ht="12" hidden="1" customHeight="1">
      <c r="A7154" s="448"/>
    </row>
    <row r="7155" spans="1:1" s="449" customFormat="1" ht="12" hidden="1" customHeight="1">
      <c r="A7155" s="448"/>
    </row>
    <row r="7156" spans="1:1" s="449" customFormat="1" ht="12" hidden="1" customHeight="1">
      <c r="A7156" s="448"/>
    </row>
    <row r="7157" spans="1:1" s="449" customFormat="1" ht="12" hidden="1" customHeight="1">
      <c r="A7157" s="448"/>
    </row>
    <row r="7158" spans="1:1" s="449" customFormat="1" ht="12" hidden="1" customHeight="1">
      <c r="A7158" s="448"/>
    </row>
    <row r="7159" spans="1:1" s="449" customFormat="1" ht="12" hidden="1" customHeight="1">
      <c r="A7159" s="448"/>
    </row>
    <row r="7160" spans="1:1" s="449" customFormat="1" ht="12" hidden="1" customHeight="1">
      <c r="A7160" s="448"/>
    </row>
    <row r="7161" spans="1:1" s="449" customFormat="1" ht="12" hidden="1" customHeight="1">
      <c r="A7161" s="448"/>
    </row>
    <row r="7162" spans="1:1" s="449" customFormat="1" ht="12" hidden="1" customHeight="1">
      <c r="A7162" s="448"/>
    </row>
    <row r="7163" spans="1:1" s="449" customFormat="1" ht="12" hidden="1" customHeight="1">
      <c r="A7163" s="448"/>
    </row>
    <row r="7164" spans="1:1" s="449" customFormat="1" ht="12" hidden="1" customHeight="1">
      <c r="A7164" s="448"/>
    </row>
    <row r="7165" spans="1:1" s="449" customFormat="1" ht="12" hidden="1" customHeight="1">
      <c r="A7165" s="448"/>
    </row>
    <row r="7166" spans="1:1" s="449" customFormat="1" ht="12" hidden="1" customHeight="1">
      <c r="A7166" s="448"/>
    </row>
    <row r="7167" spans="1:1" s="449" customFormat="1" ht="12" hidden="1" customHeight="1">
      <c r="A7167" s="448"/>
    </row>
    <row r="7168" spans="1:1" s="449" customFormat="1" ht="12" hidden="1" customHeight="1">
      <c r="A7168" s="448"/>
    </row>
    <row r="7169" spans="1:1" s="449" customFormat="1" ht="12" hidden="1" customHeight="1">
      <c r="A7169" s="448"/>
    </row>
    <row r="7170" spans="1:1" s="449" customFormat="1" ht="12" hidden="1" customHeight="1">
      <c r="A7170" s="448"/>
    </row>
    <row r="7171" spans="1:1" s="449" customFormat="1" ht="12" hidden="1" customHeight="1">
      <c r="A7171" s="448"/>
    </row>
    <row r="7172" spans="1:1" s="449" customFormat="1" ht="12" hidden="1" customHeight="1">
      <c r="A7172" s="448"/>
    </row>
    <row r="7173" spans="1:1" s="449" customFormat="1" ht="12" hidden="1" customHeight="1">
      <c r="A7173" s="448"/>
    </row>
    <row r="7174" spans="1:1" s="449" customFormat="1" ht="12" hidden="1" customHeight="1">
      <c r="A7174" s="448"/>
    </row>
    <row r="7175" spans="1:1" s="449" customFormat="1" ht="12" hidden="1" customHeight="1">
      <c r="A7175" s="448"/>
    </row>
    <row r="7176" spans="1:1" s="449" customFormat="1" ht="12" hidden="1" customHeight="1">
      <c r="A7176" s="448"/>
    </row>
    <row r="7177" spans="1:1" s="449" customFormat="1" ht="12" hidden="1" customHeight="1">
      <c r="A7177" s="448"/>
    </row>
    <row r="7178" spans="1:1" s="449" customFormat="1" ht="12" hidden="1" customHeight="1">
      <c r="A7178" s="448"/>
    </row>
    <row r="7179" spans="1:1" s="449" customFormat="1" ht="12" hidden="1" customHeight="1">
      <c r="A7179" s="448"/>
    </row>
    <row r="7180" spans="1:1" s="449" customFormat="1" ht="12" hidden="1" customHeight="1">
      <c r="A7180" s="448"/>
    </row>
    <row r="7181" spans="1:1" s="449" customFormat="1" ht="12" hidden="1" customHeight="1">
      <c r="A7181" s="448"/>
    </row>
    <row r="7182" spans="1:1" s="449" customFormat="1" ht="12" hidden="1" customHeight="1">
      <c r="A7182" s="448"/>
    </row>
    <row r="7183" spans="1:1" s="449" customFormat="1" ht="12" hidden="1" customHeight="1">
      <c r="A7183" s="448"/>
    </row>
    <row r="7184" spans="1:1" s="449" customFormat="1" ht="12" hidden="1" customHeight="1">
      <c r="A7184" s="448"/>
    </row>
    <row r="7185" spans="1:1" s="449" customFormat="1" ht="12" hidden="1" customHeight="1">
      <c r="A7185" s="448"/>
    </row>
    <row r="7186" spans="1:1" s="449" customFormat="1" ht="12" hidden="1" customHeight="1">
      <c r="A7186" s="448"/>
    </row>
    <row r="7187" spans="1:1" s="449" customFormat="1" ht="12" hidden="1" customHeight="1">
      <c r="A7187" s="448"/>
    </row>
    <row r="7188" spans="1:1" s="449" customFormat="1" ht="12" hidden="1" customHeight="1">
      <c r="A7188" s="448"/>
    </row>
    <row r="7189" spans="1:1" s="449" customFormat="1" ht="12" hidden="1" customHeight="1">
      <c r="A7189" s="448"/>
    </row>
    <row r="7190" spans="1:1" s="449" customFormat="1" ht="12" hidden="1" customHeight="1">
      <c r="A7190" s="448"/>
    </row>
    <row r="7191" spans="1:1" s="449" customFormat="1" ht="12" hidden="1" customHeight="1">
      <c r="A7191" s="448"/>
    </row>
    <row r="7192" spans="1:1" s="449" customFormat="1" ht="12" hidden="1" customHeight="1">
      <c r="A7192" s="448"/>
    </row>
    <row r="7193" spans="1:1" s="449" customFormat="1" ht="12" hidden="1" customHeight="1">
      <c r="A7193" s="448"/>
    </row>
    <row r="7194" spans="1:1" s="449" customFormat="1" ht="12" hidden="1" customHeight="1">
      <c r="A7194" s="448"/>
    </row>
    <row r="7195" spans="1:1" s="449" customFormat="1" ht="12" hidden="1" customHeight="1">
      <c r="A7195" s="448"/>
    </row>
    <row r="7196" spans="1:1" s="449" customFormat="1" ht="12" hidden="1" customHeight="1">
      <c r="A7196" s="448"/>
    </row>
    <row r="7197" spans="1:1" s="449" customFormat="1" ht="12" hidden="1" customHeight="1">
      <c r="A7197" s="448"/>
    </row>
    <row r="7198" spans="1:1" s="449" customFormat="1" ht="12" hidden="1" customHeight="1">
      <c r="A7198" s="448"/>
    </row>
    <row r="7199" spans="1:1" s="449" customFormat="1" ht="12" hidden="1" customHeight="1">
      <c r="A7199" s="448"/>
    </row>
    <row r="7200" spans="1:1" s="449" customFormat="1" ht="12" hidden="1" customHeight="1">
      <c r="A7200" s="448"/>
    </row>
    <row r="7201" spans="1:1" s="449" customFormat="1" ht="12" hidden="1" customHeight="1">
      <c r="A7201" s="448"/>
    </row>
    <row r="7202" spans="1:1" s="449" customFormat="1" ht="12" hidden="1" customHeight="1">
      <c r="A7202" s="448"/>
    </row>
    <row r="7203" spans="1:1" s="449" customFormat="1" ht="12" hidden="1" customHeight="1">
      <c r="A7203" s="448"/>
    </row>
    <row r="7204" spans="1:1" s="449" customFormat="1" ht="12" hidden="1" customHeight="1">
      <c r="A7204" s="448"/>
    </row>
    <row r="7205" spans="1:1" s="449" customFormat="1" ht="12" hidden="1" customHeight="1">
      <c r="A7205" s="448"/>
    </row>
    <row r="7206" spans="1:1" s="449" customFormat="1" ht="12" hidden="1" customHeight="1">
      <c r="A7206" s="448"/>
    </row>
    <row r="7207" spans="1:1" s="449" customFormat="1" ht="12" hidden="1" customHeight="1">
      <c r="A7207" s="448"/>
    </row>
    <row r="7208" spans="1:1" s="449" customFormat="1" ht="12" hidden="1" customHeight="1">
      <c r="A7208" s="448"/>
    </row>
    <row r="7209" spans="1:1" s="449" customFormat="1" ht="12" hidden="1" customHeight="1">
      <c r="A7209" s="448"/>
    </row>
    <row r="7210" spans="1:1" s="449" customFormat="1" ht="12" hidden="1" customHeight="1">
      <c r="A7210" s="448"/>
    </row>
    <row r="7211" spans="1:1" s="449" customFormat="1" ht="12" hidden="1" customHeight="1">
      <c r="A7211" s="448"/>
    </row>
    <row r="7212" spans="1:1" s="449" customFormat="1" ht="12" hidden="1" customHeight="1">
      <c r="A7212" s="448"/>
    </row>
    <row r="7213" spans="1:1" s="449" customFormat="1" ht="12" hidden="1" customHeight="1">
      <c r="A7213" s="448"/>
    </row>
    <row r="7214" spans="1:1" s="449" customFormat="1" ht="12" hidden="1" customHeight="1">
      <c r="A7214" s="448"/>
    </row>
    <row r="7215" spans="1:1" s="449" customFormat="1" ht="12" hidden="1" customHeight="1">
      <c r="A7215" s="448"/>
    </row>
    <row r="7216" spans="1:1" s="449" customFormat="1" ht="12" hidden="1" customHeight="1">
      <c r="A7216" s="448"/>
    </row>
    <row r="7217" spans="1:1" s="449" customFormat="1" ht="12" hidden="1" customHeight="1">
      <c r="A7217" s="448"/>
    </row>
    <row r="7218" spans="1:1" s="449" customFormat="1" ht="12" hidden="1" customHeight="1">
      <c r="A7218" s="448"/>
    </row>
    <row r="7219" spans="1:1" s="449" customFormat="1" ht="12" hidden="1" customHeight="1">
      <c r="A7219" s="448"/>
    </row>
    <row r="7220" spans="1:1" s="449" customFormat="1" ht="12" hidden="1" customHeight="1">
      <c r="A7220" s="448"/>
    </row>
    <row r="7221" spans="1:1" s="449" customFormat="1" ht="12" hidden="1" customHeight="1">
      <c r="A7221" s="448"/>
    </row>
    <row r="7222" spans="1:1" s="449" customFormat="1" ht="12" hidden="1" customHeight="1">
      <c r="A7222" s="448"/>
    </row>
    <row r="7223" spans="1:1" s="449" customFormat="1" ht="12" hidden="1" customHeight="1">
      <c r="A7223" s="448"/>
    </row>
    <row r="7224" spans="1:1" s="449" customFormat="1" ht="12" hidden="1" customHeight="1">
      <c r="A7224" s="448"/>
    </row>
    <row r="7225" spans="1:1" s="449" customFormat="1" ht="12" hidden="1" customHeight="1">
      <c r="A7225" s="448"/>
    </row>
    <row r="7226" spans="1:1" s="449" customFormat="1" ht="12" hidden="1" customHeight="1">
      <c r="A7226" s="448"/>
    </row>
    <row r="7227" spans="1:1" s="449" customFormat="1" ht="12" hidden="1" customHeight="1">
      <c r="A7227" s="448"/>
    </row>
    <row r="7228" spans="1:1" s="449" customFormat="1" ht="12" hidden="1" customHeight="1">
      <c r="A7228" s="448"/>
    </row>
    <row r="7229" spans="1:1" s="449" customFormat="1" ht="12" hidden="1" customHeight="1">
      <c r="A7229" s="448"/>
    </row>
    <row r="7230" spans="1:1" s="449" customFormat="1" ht="12" hidden="1" customHeight="1">
      <c r="A7230" s="448"/>
    </row>
    <row r="7231" spans="1:1" s="449" customFormat="1" ht="12" hidden="1" customHeight="1">
      <c r="A7231" s="448"/>
    </row>
    <row r="7232" spans="1:1" s="449" customFormat="1" ht="12" hidden="1" customHeight="1">
      <c r="A7232" s="448"/>
    </row>
    <row r="7233" spans="1:1" s="449" customFormat="1" ht="12" hidden="1" customHeight="1">
      <c r="A7233" s="448"/>
    </row>
    <row r="7234" spans="1:1" s="449" customFormat="1" ht="12" hidden="1" customHeight="1">
      <c r="A7234" s="448"/>
    </row>
    <row r="7235" spans="1:1" s="449" customFormat="1" ht="12" hidden="1" customHeight="1">
      <c r="A7235" s="448"/>
    </row>
    <row r="7236" spans="1:1" s="449" customFormat="1" ht="12" hidden="1" customHeight="1">
      <c r="A7236" s="448"/>
    </row>
    <row r="7237" spans="1:1" s="449" customFormat="1" ht="12" hidden="1" customHeight="1">
      <c r="A7237" s="448"/>
    </row>
    <row r="7238" spans="1:1" s="449" customFormat="1" ht="12" hidden="1" customHeight="1">
      <c r="A7238" s="448"/>
    </row>
    <row r="7239" spans="1:1" s="449" customFormat="1" ht="12" hidden="1" customHeight="1">
      <c r="A7239" s="448"/>
    </row>
    <row r="7240" spans="1:1" s="449" customFormat="1" ht="12" hidden="1" customHeight="1">
      <c r="A7240" s="448"/>
    </row>
    <row r="7241" spans="1:1" s="449" customFormat="1" ht="12" hidden="1" customHeight="1">
      <c r="A7241" s="448"/>
    </row>
    <row r="7242" spans="1:1" s="449" customFormat="1" ht="12" hidden="1" customHeight="1">
      <c r="A7242" s="448"/>
    </row>
    <row r="7243" spans="1:1" s="449" customFormat="1" ht="12" hidden="1" customHeight="1">
      <c r="A7243" s="448"/>
    </row>
    <row r="7244" spans="1:1" s="449" customFormat="1" ht="12" hidden="1" customHeight="1">
      <c r="A7244" s="448"/>
    </row>
    <row r="7245" spans="1:1" s="449" customFormat="1" ht="12" hidden="1" customHeight="1">
      <c r="A7245" s="448"/>
    </row>
    <row r="7246" spans="1:1" s="449" customFormat="1" ht="12" hidden="1" customHeight="1">
      <c r="A7246" s="448"/>
    </row>
    <row r="7247" spans="1:1" s="449" customFormat="1" ht="12" hidden="1" customHeight="1">
      <c r="A7247" s="448"/>
    </row>
    <row r="7248" spans="1:1" s="449" customFormat="1" ht="12" hidden="1" customHeight="1">
      <c r="A7248" s="448"/>
    </row>
    <row r="7249" spans="1:1" s="449" customFormat="1" ht="12" hidden="1" customHeight="1">
      <c r="A7249" s="448"/>
    </row>
    <row r="7250" spans="1:1" s="449" customFormat="1" ht="12" hidden="1" customHeight="1">
      <c r="A7250" s="448"/>
    </row>
    <row r="7251" spans="1:1" s="449" customFormat="1" ht="12" hidden="1" customHeight="1">
      <c r="A7251" s="448"/>
    </row>
    <row r="7252" spans="1:1" s="449" customFormat="1" ht="12" hidden="1" customHeight="1">
      <c r="A7252" s="448"/>
    </row>
    <row r="7253" spans="1:1" s="449" customFormat="1" ht="12" hidden="1" customHeight="1">
      <c r="A7253" s="448"/>
    </row>
    <row r="7254" spans="1:1" s="449" customFormat="1" ht="12" hidden="1" customHeight="1">
      <c r="A7254" s="448"/>
    </row>
    <row r="7255" spans="1:1" s="449" customFormat="1" ht="12" hidden="1" customHeight="1">
      <c r="A7255" s="448"/>
    </row>
    <row r="7256" spans="1:1" s="449" customFormat="1" ht="12" hidden="1" customHeight="1">
      <c r="A7256" s="448"/>
    </row>
    <row r="7257" spans="1:1" s="449" customFormat="1" ht="12" hidden="1" customHeight="1">
      <c r="A7257" s="448"/>
    </row>
    <row r="7258" spans="1:1" s="449" customFormat="1" ht="12" hidden="1" customHeight="1">
      <c r="A7258" s="448"/>
    </row>
    <row r="7259" spans="1:1" s="449" customFormat="1" ht="12" hidden="1" customHeight="1">
      <c r="A7259" s="448"/>
    </row>
    <row r="7260" spans="1:1" s="449" customFormat="1" ht="12" hidden="1" customHeight="1">
      <c r="A7260" s="448"/>
    </row>
    <row r="7261" spans="1:1" s="449" customFormat="1" ht="12" hidden="1" customHeight="1">
      <c r="A7261" s="448"/>
    </row>
    <row r="7262" spans="1:1" s="449" customFormat="1" ht="12" hidden="1" customHeight="1">
      <c r="A7262" s="448"/>
    </row>
    <row r="7263" spans="1:1" s="449" customFormat="1" ht="12" hidden="1" customHeight="1">
      <c r="A7263" s="448"/>
    </row>
    <row r="7264" spans="1:1" s="449" customFormat="1" ht="12" hidden="1" customHeight="1">
      <c r="A7264" s="448"/>
    </row>
    <row r="7265" spans="1:1" s="449" customFormat="1" ht="12" hidden="1" customHeight="1">
      <c r="A7265" s="448"/>
    </row>
    <row r="7266" spans="1:1" s="449" customFormat="1" ht="12" hidden="1" customHeight="1">
      <c r="A7266" s="448"/>
    </row>
    <row r="7267" spans="1:1" s="449" customFormat="1" ht="12" hidden="1" customHeight="1">
      <c r="A7267" s="448"/>
    </row>
    <row r="7268" spans="1:1" s="449" customFormat="1" ht="12" hidden="1" customHeight="1">
      <c r="A7268" s="448"/>
    </row>
    <row r="7269" spans="1:1" s="449" customFormat="1" ht="12" hidden="1" customHeight="1">
      <c r="A7269" s="448"/>
    </row>
    <row r="7270" spans="1:1" s="449" customFormat="1" ht="12" hidden="1" customHeight="1">
      <c r="A7270" s="448"/>
    </row>
    <row r="7271" spans="1:1" s="449" customFormat="1" ht="12" hidden="1" customHeight="1">
      <c r="A7271" s="448"/>
    </row>
    <row r="7272" spans="1:1" s="449" customFormat="1" ht="12" hidden="1" customHeight="1">
      <c r="A7272" s="448"/>
    </row>
    <row r="7273" spans="1:1" s="449" customFormat="1" ht="12" hidden="1" customHeight="1">
      <c r="A7273" s="448"/>
    </row>
    <row r="7274" spans="1:1" s="449" customFormat="1" ht="12" hidden="1" customHeight="1">
      <c r="A7274" s="448"/>
    </row>
    <row r="7275" spans="1:1" s="449" customFormat="1" ht="12" hidden="1" customHeight="1">
      <c r="A7275" s="448"/>
    </row>
    <row r="7276" spans="1:1" s="449" customFormat="1" ht="12" hidden="1" customHeight="1">
      <c r="A7276" s="448"/>
    </row>
    <row r="7277" spans="1:1" s="449" customFormat="1" ht="12" hidden="1" customHeight="1">
      <c r="A7277" s="448"/>
    </row>
    <row r="7278" spans="1:1" s="449" customFormat="1" ht="12" hidden="1" customHeight="1">
      <c r="A7278" s="448"/>
    </row>
    <row r="7279" spans="1:1" s="449" customFormat="1" ht="12" hidden="1" customHeight="1">
      <c r="A7279" s="448"/>
    </row>
    <row r="7280" spans="1:1" s="449" customFormat="1" ht="12" hidden="1" customHeight="1">
      <c r="A7280" s="448"/>
    </row>
    <row r="7281" spans="1:1" s="449" customFormat="1" ht="12" hidden="1" customHeight="1">
      <c r="A7281" s="448"/>
    </row>
    <row r="7282" spans="1:1" s="449" customFormat="1" ht="12" hidden="1" customHeight="1">
      <c r="A7282" s="448"/>
    </row>
    <row r="7283" spans="1:1" s="449" customFormat="1" ht="12" hidden="1" customHeight="1">
      <c r="A7283" s="448"/>
    </row>
    <row r="7284" spans="1:1" s="449" customFormat="1" ht="12" hidden="1" customHeight="1">
      <c r="A7284" s="448"/>
    </row>
    <row r="7285" spans="1:1" s="449" customFormat="1" ht="12" hidden="1" customHeight="1">
      <c r="A7285" s="448"/>
    </row>
    <row r="7286" spans="1:1" s="449" customFormat="1" ht="12" hidden="1" customHeight="1">
      <c r="A7286" s="448"/>
    </row>
    <row r="7287" spans="1:1" s="449" customFormat="1" ht="12" hidden="1" customHeight="1">
      <c r="A7287" s="448"/>
    </row>
    <row r="7288" spans="1:1" s="449" customFormat="1" ht="12" hidden="1" customHeight="1">
      <c r="A7288" s="448"/>
    </row>
    <row r="7289" spans="1:1" s="449" customFormat="1" ht="12" hidden="1" customHeight="1">
      <c r="A7289" s="448"/>
    </row>
    <row r="7290" spans="1:1" s="449" customFormat="1" ht="12" hidden="1" customHeight="1">
      <c r="A7290" s="448"/>
    </row>
    <row r="7291" spans="1:1" s="449" customFormat="1" ht="12" hidden="1" customHeight="1">
      <c r="A7291" s="448"/>
    </row>
    <row r="7292" spans="1:1" s="449" customFormat="1" ht="12" hidden="1" customHeight="1">
      <c r="A7292" s="448"/>
    </row>
    <row r="7293" spans="1:1" s="449" customFormat="1" ht="12" hidden="1" customHeight="1">
      <c r="A7293" s="448"/>
    </row>
    <row r="7294" spans="1:1" s="449" customFormat="1" ht="12" hidden="1" customHeight="1">
      <c r="A7294" s="448"/>
    </row>
    <row r="7295" spans="1:1" s="449" customFormat="1" ht="12" hidden="1" customHeight="1">
      <c r="A7295" s="448"/>
    </row>
    <row r="7296" spans="1:1" s="449" customFormat="1" ht="12" hidden="1" customHeight="1">
      <c r="A7296" s="448"/>
    </row>
    <row r="7297" spans="1:1" s="449" customFormat="1" ht="12" hidden="1" customHeight="1">
      <c r="A7297" s="448"/>
    </row>
    <row r="7298" spans="1:1" s="449" customFormat="1" ht="12" hidden="1" customHeight="1">
      <c r="A7298" s="448"/>
    </row>
    <row r="7299" spans="1:1" s="449" customFormat="1" ht="12" hidden="1" customHeight="1">
      <c r="A7299" s="448"/>
    </row>
    <row r="7300" spans="1:1" s="449" customFormat="1" ht="12" hidden="1" customHeight="1">
      <c r="A7300" s="448"/>
    </row>
    <row r="7301" spans="1:1" s="449" customFormat="1" ht="12" hidden="1" customHeight="1">
      <c r="A7301" s="448"/>
    </row>
    <row r="7302" spans="1:1" s="449" customFormat="1" ht="12" hidden="1" customHeight="1">
      <c r="A7302" s="448"/>
    </row>
    <row r="7303" spans="1:1" s="449" customFormat="1" ht="12" hidden="1" customHeight="1">
      <c r="A7303" s="448"/>
    </row>
    <row r="7304" spans="1:1" s="449" customFormat="1" ht="12" hidden="1" customHeight="1">
      <c r="A7304" s="448"/>
    </row>
    <row r="7305" spans="1:1" s="449" customFormat="1" ht="12" hidden="1" customHeight="1">
      <c r="A7305" s="448"/>
    </row>
    <row r="7306" spans="1:1" s="449" customFormat="1" ht="12" hidden="1" customHeight="1">
      <c r="A7306" s="448"/>
    </row>
    <row r="7307" spans="1:1" s="449" customFormat="1" ht="12" hidden="1" customHeight="1">
      <c r="A7307" s="448"/>
    </row>
    <row r="7308" spans="1:1" s="449" customFormat="1" ht="12" hidden="1" customHeight="1">
      <c r="A7308" s="448"/>
    </row>
    <row r="7309" spans="1:1" s="449" customFormat="1" ht="12" hidden="1" customHeight="1">
      <c r="A7309" s="448"/>
    </row>
    <row r="7310" spans="1:1" s="449" customFormat="1" ht="12" hidden="1" customHeight="1">
      <c r="A7310" s="448"/>
    </row>
    <row r="7311" spans="1:1" s="449" customFormat="1" ht="12" hidden="1" customHeight="1">
      <c r="A7311" s="448"/>
    </row>
    <row r="7312" spans="1:1" s="449" customFormat="1" ht="12" hidden="1" customHeight="1">
      <c r="A7312" s="448"/>
    </row>
    <row r="7313" spans="1:1" s="449" customFormat="1" ht="12" hidden="1" customHeight="1">
      <c r="A7313" s="448"/>
    </row>
    <row r="7314" spans="1:1" s="449" customFormat="1" ht="12" hidden="1" customHeight="1">
      <c r="A7314" s="448"/>
    </row>
    <row r="7315" spans="1:1" s="449" customFormat="1" ht="12" hidden="1" customHeight="1">
      <c r="A7315" s="448"/>
    </row>
    <row r="7316" spans="1:1" s="449" customFormat="1" ht="12" hidden="1" customHeight="1">
      <c r="A7316" s="448"/>
    </row>
    <row r="7317" spans="1:1" s="449" customFormat="1" ht="12" hidden="1" customHeight="1">
      <c r="A7317" s="448"/>
    </row>
    <row r="7318" spans="1:1" s="449" customFormat="1" ht="12" hidden="1" customHeight="1">
      <c r="A7318" s="448"/>
    </row>
    <row r="7319" spans="1:1" s="449" customFormat="1" ht="12" hidden="1" customHeight="1">
      <c r="A7319" s="448"/>
    </row>
    <row r="7320" spans="1:1" s="449" customFormat="1" ht="12" hidden="1" customHeight="1">
      <c r="A7320" s="448"/>
    </row>
    <row r="7321" spans="1:1" s="449" customFormat="1" ht="12" hidden="1" customHeight="1">
      <c r="A7321" s="448"/>
    </row>
    <row r="7322" spans="1:1" s="449" customFormat="1" ht="12" hidden="1" customHeight="1">
      <c r="A7322" s="448"/>
    </row>
    <row r="7323" spans="1:1" s="449" customFormat="1" ht="12" hidden="1" customHeight="1">
      <c r="A7323" s="448"/>
    </row>
    <row r="7324" spans="1:1" s="449" customFormat="1" ht="12" hidden="1" customHeight="1">
      <c r="A7324" s="448"/>
    </row>
    <row r="7325" spans="1:1" s="449" customFormat="1" ht="12" hidden="1" customHeight="1">
      <c r="A7325" s="448"/>
    </row>
    <row r="7326" spans="1:1" s="449" customFormat="1" ht="12" hidden="1" customHeight="1">
      <c r="A7326" s="448"/>
    </row>
    <row r="7327" spans="1:1" s="449" customFormat="1" ht="12" hidden="1" customHeight="1">
      <c r="A7327" s="448"/>
    </row>
    <row r="7328" spans="1:1" s="449" customFormat="1" ht="12" hidden="1" customHeight="1">
      <c r="A7328" s="448"/>
    </row>
    <row r="7329" spans="1:1" s="449" customFormat="1" ht="12" hidden="1" customHeight="1">
      <c r="A7329" s="448"/>
    </row>
    <row r="7330" spans="1:1" s="449" customFormat="1" ht="12" hidden="1" customHeight="1">
      <c r="A7330" s="448"/>
    </row>
    <row r="7331" spans="1:1" s="449" customFormat="1" ht="12" hidden="1" customHeight="1">
      <c r="A7331" s="448"/>
    </row>
    <row r="7332" spans="1:1" s="449" customFormat="1" ht="12" hidden="1" customHeight="1">
      <c r="A7332" s="448"/>
    </row>
    <row r="7333" spans="1:1" s="449" customFormat="1" ht="12" hidden="1" customHeight="1">
      <c r="A7333" s="448"/>
    </row>
    <row r="7334" spans="1:1" s="449" customFormat="1" ht="12" hidden="1" customHeight="1">
      <c r="A7334" s="448"/>
    </row>
    <row r="7335" spans="1:1" s="449" customFormat="1" ht="12" hidden="1" customHeight="1">
      <c r="A7335" s="448"/>
    </row>
    <row r="7336" spans="1:1" s="449" customFormat="1" ht="12" hidden="1" customHeight="1">
      <c r="A7336" s="448"/>
    </row>
    <row r="7337" spans="1:1" s="449" customFormat="1" ht="12" hidden="1" customHeight="1">
      <c r="A7337" s="448"/>
    </row>
    <row r="7338" spans="1:1" s="449" customFormat="1" ht="12" hidden="1" customHeight="1">
      <c r="A7338" s="448"/>
    </row>
    <row r="7339" spans="1:1" s="449" customFormat="1" ht="12" hidden="1" customHeight="1">
      <c r="A7339" s="448"/>
    </row>
    <row r="7340" spans="1:1" s="449" customFormat="1" ht="12" hidden="1" customHeight="1">
      <c r="A7340" s="448"/>
    </row>
    <row r="7341" spans="1:1" s="449" customFormat="1" ht="12" hidden="1" customHeight="1">
      <c r="A7341" s="448"/>
    </row>
    <row r="7342" spans="1:1" s="449" customFormat="1" ht="12" hidden="1" customHeight="1">
      <c r="A7342" s="448"/>
    </row>
    <row r="7343" spans="1:1" s="449" customFormat="1" ht="12" hidden="1" customHeight="1">
      <c r="A7343" s="448"/>
    </row>
    <row r="7344" spans="1:1" s="449" customFormat="1" ht="12" hidden="1" customHeight="1">
      <c r="A7344" s="448"/>
    </row>
    <row r="7345" spans="1:1" s="449" customFormat="1" ht="12" hidden="1" customHeight="1">
      <c r="A7345" s="448"/>
    </row>
    <row r="7346" spans="1:1" s="449" customFormat="1" ht="12" hidden="1" customHeight="1">
      <c r="A7346" s="448"/>
    </row>
    <row r="7347" spans="1:1" s="449" customFormat="1" ht="12" hidden="1" customHeight="1">
      <c r="A7347" s="448"/>
    </row>
    <row r="7348" spans="1:1" s="449" customFormat="1" ht="12" hidden="1" customHeight="1">
      <c r="A7348" s="448"/>
    </row>
    <row r="7349" spans="1:1" s="449" customFormat="1" ht="12" hidden="1" customHeight="1">
      <c r="A7349" s="448"/>
    </row>
    <row r="7350" spans="1:1" s="449" customFormat="1" ht="12" hidden="1" customHeight="1">
      <c r="A7350" s="448"/>
    </row>
    <row r="7351" spans="1:1" s="449" customFormat="1" ht="12" hidden="1" customHeight="1">
      <c r="A7351" s="448"/>
    </row>
    <row r="7352" spans="1:1" s="449" customFormat="1" ht="12" hidden="1" customHeight="1">
      <c r="A7352" s="448"/>
    </row>
    <row r="7353" spans="1:1" s="449" customFormat="1" ht="12" hidden="1" customHeight="1">
      <c r="A7353" s="448"/>
    </row>
    <row r="7354" spans="1:1" s="449" customFormat="1" ht="12" hidden="1" customHeight="1">
      <c r="A7354" s="448"/>
    </row>
    <row r="7355" spans="1:1" s="449" customFormat="1" ht="12" hidden="1" customHeight="1">
      <c r="A7355" s="448"/>
    </row>
    <row r="7356" spans="1:1" s="449" customFormat="1" ht="12" hidden="1" customHeight="1">
      <c r="A7356" s="448"/>
    </row>
    <row r="7357" spans="1:1" s="449" customFormat="1" ht="12" hidden="1" customHeight="1">
      <c r="A7357" s="448"/>
    </row>
    <row r="7358" spans="1:1" s="449" customFormat="1" ht="12" hidden="1" customHeight="1">
      <c r="A7358" s="448"/>
    </row>
    <row r="7359" spans="1:1" s="449" customFormat="1" ht="12" hidden="1" customHeight="1">
      <c r="A7359" s="448"/>
    </row>
    <row r="7360" spans="1:1" s="449" customFormat="1" ht="12" hidden="1" customHeight="1">
      <c r="A7360" s="448"/>
    </row>
    <row r="7361" spans="1:1" s="449" customFormat="1" ht="12" hidden="1" customHeight="1">
      <c r="A7361" s="448"/>
    </row>
    <row r="7362" spans="1:1" s="449" customFormat="1" ht="12" hidden="1" customHeight="1">
      <c r="A7362" s="448"/>
    </row>
    <row r="7363" spans="1:1" s="449" customFormat="1" ht="12" hidden="1" customHeight="1">
      <c r="A7363" s="448"/>
    </row>
    <row r="7364" spans="1:1" s="449" customFormat="1" ht="12" hidden="1" customHeight="1">
      <c r="A7364" s="448"/>
    </row>
    <row r="7365" spans="1:1" s="449" customFormat="1" ht="12" hidden="1" customHeight="1">
      <c r="A7365" s="448"/>
    </row>
    <row r="7366" spans="1:1" s="449" customFormat="1" ht="12" hidden="1" customHeight="1">
      <c r="A7366" s="448"/>
    </row>
    <row r="7367" spans="1:1" s="449" customFormat="1" ht="12" hidden="1" customHeight="1">
      <c r="A7367" s="448"/>
    </row>
    <row r="7368" spans="1:1" s="449" customFormat="1" ht="12" hidden="1" customHeight="1">
      <c r="A7368" s="448"/>
    </row>
    <row r="7369" spans="1:1" s="449" customFormat="1" ht="12" hidden="1" customHeight="1">
      <c r="A7369" s="448"/>
    </row>
    <row r="7370" spans="1:1" s="449" customFormat="1" ht="12" hidden="1" customHeight="1">
      <c r="A7370" s="448"/>
    </row>
    <row r="7371" spans="1:1" s="449" customFormat="1" ht="12" hidden="1" customHeight="1">
      <c r="A7371" s="448"/>
    </row>
    <row r="7372" spans="1:1" s="449" customFormat="1" ht="12" hidden="1" customHeight="1">
      <c r="A7372" s="448"/>
    </row>
    <row r="7373" spans="1:1" s="449" customFormat="1" ht="12" hidden="1" customHeight="1">
      <c r="A7373" s="448"/>
    </row>
    <row r="7374" spans="1:1" s="449" customFormat="1" ht="12" hidden="1" customHeight="1">
      <c r="A7374" s="448"/>
    </row>
    <row r="7375" spans="1:1" s="449" customFormat="1" ht="12" hidden="1" customHeight="1">
      <c r="A7375" s="448"/>
    </row>
    <row r="7376" spans="1:1" s="449" customFormat="1" ht="12" hidden="1" customHeight="1">
      <c r="A7376" s="448"/>
    </row>
    <row r="7377" spans="1:1" s="449" customFormat="1" ht="12" hidden="1" customHeight="1">
      <c r="A7377" s="448"/>
    </row>
    <row r="7378" spans="1:1" s="449" customFormat="1" ht="12" hidden="1" customHeight="1">
      <c r="A7378" s="448"/>
    </row>
    <row r="7379" spans="1:1" s="449" customFormat="1" ht="12" hidden="1" customHeight="1">
      <c r="A7379" s="448"/>
    </row>
    <row r="7380" spans="1:1" s="449" customFormat="1" ht="12" hidden="1" customHeight="1">
      <c r="A7380" s="448"/>
    </row>
    <row r="7381" spans="1:1" s="449" customFormat="1" ht="12" hidden="1" customHeight="1">
      <c r="A7381" s="448"/>
    </row>
    <row r="7382" spans="1:1" s="449" customFormat="1" ht="12" hidden="1" customHeight="1">
      <c r="A7382" s="448"/>
    </row>
    <row r="7383" spans="1:1" s="449" customFormat="1" ht="12" hidden="1" customHeight="1">
      <c r="A7383" s="448"/>
    </row>
    <row r="7384" spans="1:1" s="449" customFormat="1" ht="12" hidden="1" customHeight="1">
      <c r="A7384" s="448"/>
    </row>
    <row r="7385" spans="1:1" s="449" customFormat="1" ht="12" hidden="1" customHeight="1">
      <c r="A7385" s="448"/>
    </row>
    <row r="7386" spans="1:1" s="449" customFormat="1" ht="12" hidden="1" customHeight="1">
      <c r="A7386" s="448"/>
    </row>
    <row r="7387" spans="1:1" s="449" customFormat="1" ht="12" hidden="1" customHeight="1">
      <c r="A7387" s="448"/>
    </row>
    <row r="7388" spans="1:1" s="449" customFormat="1" ht="12" hidden="1" customHeight="1">
      <c r="A7388" s="448"/>
    </row>
    <row r="7389" spans="1:1" s="449" customFormat="1" ht="12" hidden="1" customHeight="1">
      <c r="A7389" s="448"/>
    </row>
    <row r="7390" spans="1:1" s="449" customFormat="1" ht="12" hidden="1" customHeight="1">
      <c r="A7390" s="448"/>
    </row>
    <row r="7391" spans="1:1" s="449" customFormat="1" ht="12" hidden="1" customHeight="1">
      <c r="A7391" s="448"/>
    </row>
    <row r="7392" spans="1:1" s="449" customFormat="1" ht="12" hidden="1" customHeight="1">
      <c r="A7392" s="448"/>
    </row>
    <row r="7393" spans="1:1" s="449" customFormat="1" ht="12" hidden="1" customHeight="1">
      <c r="A7393" s="448"/>
    </row>
    <row r="7394" spans="1:1" s="449" customFormat="1" ht="12" hidden="1" customHeight="1">
      <c r="A7394" s="448"/>
    </row>
    <row r="7395" spans="1:1" s="449" customFormat="1" ht="12" hidden="1" customHeight="1">
      <c r="A7395" s="448"/>
    </row>
    <row r="7396" spans="1:1" s="449" customFormat="1" ht="12" hidden="1" customHeight="1">
      <c r="A7396" s="448"/>
    </row>
    <row r="7397" spans="1:1" s="449" customFormat="1" ht="12" hidden="1" customHeight="1">
      <c r="A7397" s="448"/>
    </row>
    <row r="7398" spans="1:1" s="449" customFormat="1" ht="12" hidden="1" customHeight="1">
      <c r="A7398" s="448"/>
    </row>
    <row r="7399" spans="1:1" s="449" customFormat="1" ht="12" hidden="1" customHeight="1">
      <c r="A7399" s="448"/>
    </row>
    <row r="7400" spans="1:1" s="449" customFormat="1" ht="12" hidden="1" customHeight="1">
      <c r="A7400" s="448"/>
    </row>
    <row r="7401" spans="1:1" s="449" customFormat="1" ht="12" hidden="1" customHeight="1">
      <c r="A7401" s="448"/>
    </row>
    <row r="7402" spans="1:1" s="449" customFormat="1" ht="12" hidden="1" customHeight="1">
      <c r="A7402" s="448"/>
    </row>
    <row r="7403" spans="1:1" s="449" customFormat="1" ht="12" hidden="1" customHeight="1">
      <c r="A7403" s="448"/>
    </row>
    <row r="7404" spans="1:1" s="449" customFormat="1" ht="12" hidden="1" customHeight="1">
      <c r="A7404" s="448"/>
    </row>
    <row r="7405" spans="1:1" s="449" customFormat="1" ht="12" hidden="1" customHeight="1">
      <c r="A7405" s="448"/>
    </row>
    <row r="7406" spans="1:1" s="449" customFormat="1" ht="12" hidden="1" customHeight="1">
      <c r="A7406" s="448"/>
    </row>
    <row r="7407" spans="1:1" s="449" customFormat="1" ht="12" hidden="1" customHeight="1">
      <c r="A7407" s="448"/>
    </row>
    <row r="7408" spans="1:1" s="449" customFormat="1" ht="12" hidden="1" customHeight="1">
      <c r="A7408" s="448"/>
    </row>
    <row r="7409" spans="1:1" s="449" customFormat="1" ht="12" hidden="1" customHeight="1">
      <c r="A7409" s="448"/>
    </row>
    <row r="7410" spans="1:1" s="449" customFormat="1" ht="12" hidden="1" customHeight="1">
      <c r="A7410" s="448"/>
    </row>
    <row r="7411" spans="1:1" s="449" customFormat="1" ht="12" hidden="1" customHeight="1">
      <c r="A7411" s="448"/>
    </row>
    <row r="7412" spans="1:1" s="449" customFormat="1" ht="12" hidden="1" customHeight="1">
      <c r="A7412" s="448"/>
    </row>
    <row r="7413" spans="1:1" s="449" customFormat="1" ht="12" hidden="1" customHeight="1">
      <c r="A7413" s="448"/>
    </row>
    <row r="7414" spans="1:1" s="449" customFormat="1" ht="12" hidden="1" customHeight="1">
      <c r="A7414" s="448"/>
    </row>
    <row r="7415" spans="1:1" s="449" customFormat="1" ht="12" hidden="1" customHeight="1">
      <c r="A7415" s="448"/>
    </row>
    <row r="7416" spans="1:1" s="449" customFormat="1" ht="12" hidden="1" customHeight="1">
      <c r="A7416" s="448"/>
    </row>
    <row r="7417" spans="1:1" s="449" customFormat="1" ht="12" hidden="1" customHeight="1">
      <c r="A7417" s="448"/>
    </row>
    <row r="7418" spans="1:1" s="449" customFormat="1" ht="12" hidden="1" customHeight="1">
      <c r="A7418" s="448"/>
    </row>
    <row r="7419" spans="1:1" s="449" customFormat="1" ht="12" hidden="1" customHeight="1">
      <c r="A7419" s="448"/>
    </row>
    <row r="7420" spans="1:1" s="449" customFormat="1" ht="12" hidden="1" customHeight="1">
      <c r="A7420" s="448"/>
    </row>
    <row r="7421" spans="1:1" s="449" customFormat="1" ht="12" hidden="1" customHeight="1">
      <c r="A7421" s="448"/>
    </row>
    <row r="7422" spans="1:1" s="449" customFormat="1" ht="12" hidden="1" customHeight="1">
      <c r="A7422" s="448"/>
    </row>
    <row r="7423" spans="1:1" s="449" customFormat="1" ht="12" hidden="1" customHeight="1">
      <c r="A7423" s="448"/>
    </row>
    <row r="7424" spans="1:1" s="449" customFormat="1" ht="12" hidden="1" customHeight="1">
      <c r="A7424" s="448"/>
    </row>
    <row r="7425" spans="1:1" s="449" customFormat="1" ht="12" hidden="1" customHeight="1">
      <c r="A7425" s="448"/>
    </row>
    <row r="7426" spans="1:1" s="449" customFormat="1" ht="12" hidden="1" customHeight="1">
      <c r="A7426" s="448"/>
    </row>
    <row r="7427" spans="1:1" s="449" customFormat="1" ht="12" hidden="1" customHeight="1">
      <c r="A7427" s="448"/>
    </row>
    <row r="7428" spans="1:1" s="449" customFormat="1" ht="12" hidden="1" customHeight="1">
      <c r="A7428" s="448"/>
    </row>
    <row r="7429" spans="1:1" s="449" customFormat="1" ht="12" hidden="1" customHeight="1">
      <c r="A7429" s="448"/>
    </row>
    <row r="7430" spans="1:1" s="449" customFormat="1" ht="12" hidden="1" customHeight="1">
      <c r="A7430" s="448"/>
    </row>
    <row r="7431" spans="1:1" s="449" customFormat="1" ht="12" hidden="1" customHeight="1">
      <c r="A7431" s="448"/>
    </row>
    <row r="7432" spans="1:1" s="449" customFormat="1" ht="12" hidden="1" customHeight="1">
      <c r="A7432" s="448"/>
    </row>
    <row r="7433" spans="1:1" s="449" customFormat="1" ht="12" hidden="1" customHeight="1">
      <c r="A7433" s="448"/>
    </row>
    <row r="7434" spans="1:1" s="449" customFormat="1" ht="12" hidden="1" customHeight="1">
      <c r="A7434" s="448"/>
    </row>
    <row r="7435" spans="1:1" s="449" customFormat="1" ht="12" hidden="1" customHeight="1">
      <c r="A7435" s="448"/>
    </row>
    <row r="7436" spans="1:1" s="449" customFormat="1" ht="12" hidden="1" customHeight="1">
      <c r="A7436" s="448"/>
    </row>
    <row r="7437" spans="1:1" s="449" customFormat="1" ht="12" hidden="1" customHeight="1">
      <c r="A7437" s="448"/>
    </row>
    <row r="7438" spans="1:1" s="449" customFormat="1" ht="12" hidden="1" customHeight="1">
      <c r="A7438" s="448"/>
    </row>
    <row r="7439" spans="1:1" s="449" customFormat="1" ht="12" hidden="1" customHeight="1">
      <c r="A7439" s="448"/>
    </row>
    <row r="7440" spans="1:1" s="449" customFormat="1" ht="12" hidden="1" customHeight="1">
      <c r="A7440" s="448"/>
    </row>
    <row r="7441" spans="1:1" s="449" customFormat="1" ht="12" hidden="1" customHeight="1">
      <c r="A7441" s="448"/>
    </row>
    <row r="7442" spans="1:1" s="449" customFormat="1" ht="12" hidden="1" customHeight="1">
      <c r="A7442" s="448"/>
    </row>
    <row r="7443" spans="1:1" s="449" customFormat="1" ht="12" hidden="1" customHeight="1">
      <c r="A7443" s="448"/>
    </row>
    <row r="7444" spans="1:1" s="449" customFormat="1" ht="12" hidden="1" customHeight="1">
      <c r="A7444" s="448"/>
    </row>
    <row r="7445" spans="1:1" s="449" customFormat="1" ht="12" hidden="1" customHeight="1">
      <c r="A7445" s="448"/>
    </row>
    <row r="7446" spans="1:1" s="449" customFormat="1" ht="12" hidden="1" customHeight="1">
      <c r="A7446" s="448"/>
    </row>
    <row r="7447" spans="1:1" s="449" customFormat="1" ht="12" hidden="1" customHeight="1">
      <c r="A7447" s="448"/>
    </row>
    <row r="7448" spans="1:1" s="449" customFormat="1" ht="12" hidden="1" customHeight="1">
      <c r="A7448" s="448"/>
    </row>
    <row r="7449" spans="1:1" s="449" customFormat="1" ht="12" hidden="1" customHeight="1">
      <c r="A7449" s="448"/>
    </row>
    <row r="7450" spans="1:1" s="449" customFormat="1" ht="12" hidden="1" customHeight="1">
      <c r="A7450" s="448"/>
    </row>
    <row r="7451" spans="1:1" s="449" customFormat="1" ht="12" hidden="1" customHeight="1">
      <c r="A7451" s="448"/>
    </row>
    <row r="7452" spans="1:1" s="449" customFormat="1" ht="12" hidden="1" customHeight="1">
      <c r="A7452" s="448"/>
    </row>
    <row r="7453" spans="1:1" s="449" customFormat="1" ht="12" hidden="1" customHeight="1">
      <c r="A7453" s="448"/>
    </row>
    <row r="7454" spans="1:1" s="449" customFormat="1" ht="12" hidden="1" customHeight="1">
      <c r="A7454" s="448"/>
    </row>
    <row r="7455" spans="1:1" s="449" customFormat="1" ht="12" hidden="1" customHeight="1">
      <c r="A7455" s="448"/>
    </row>
    <row r="7456" spans="1:1" s="449" customFormat="1" ht="12" hidden="1" customHeight="1">
      <c r="A7456" s="448"/>
    </row>
    <row r="7457" spans="1:1" s="449" customFormat="1" ht="12" hidden="1" customHeight="1">
      <c r="A7457" s="448"/>
    </row>
    <row r="7458" spans="1:1" s="449" customFormat="1" ht="12" hidden="1" customHeight="1">
      <c r="A7458" s="448"/>
    </row>
    <row r="7459" spans="1:1" s="449" customFormat="1" ht="12" hidden="1" customHeight="1">
      <c r="A7459" s="448"/>
    </row>
    <row r="7460" spans="1:1" s="449" customFormat="1" ht="12" hidden="1" customHeight="1">
      <c r="A7460" s="448"/>
    </row>
    <row r="7461" spans="1:1" s="449" customFormat="1" ht="12" hidden="1" customHeight="1">
      <c r="A7461" s="448"/>
    </row>
    <row r="7462" spans="1:1" s="449" customFormat="1" ht="12" hidden="1" customHeight="1">
      <c r="A7462" s="448"/>
    </row>
    <row r="7463" spans="1:1" s="449" customFormat="1" ht="12" hidden="1" customHeight="1">
      <c r="A7463" s="448"/>
    </row>
    <row r="7464" spans="1:1" s="449" customFormat="1" ht="12" hidden="1" customHeight="1">
      <c r="A7464" s="448"/>
    </row>
    <row r="7465" spans="1:1" s="449" customFormat="1" ht="12" hidden="1" customHeight="1">
      <c r="A7465" s="448"/>
    </row>
    <row r="7466" spans="1:1" s="449" customFormat="1" ht="12" hidden="1" customHeight="1">
      <c r="A7466" s="448"/>
    </row>
    <row r="7467" spans="1:1" s="449" customFormat="1" ht="12" hidden="1" customHeight="1">
      <c r="A7467" s="448"/>
    </row>
    <row r="7468" spans="1:1" s="449" customFormat="1" ht="12" hidden="1" customHeight="1">
      <c r="A7468" s="448"/>
    </row>
    <row r="7469" spans="1:1" s="449" customFormat="1" ht="12" hidden="1" customHeight="1">
      <c r="A7469" s="448"/>
    </row>
    <row r="7470" spans="1:1" s="449" customFormat="1" ht="12" hidden="1" customHeight="1">
      <c r="A7470" s="448"/>
    </row>
    <row r="7471" spans="1:1" s="449" customFormat="1" ht="12" hidden="1" customHeight="1">
      <c r="A7471" s="448"/>
    </row>
    <row r="7472" spans="1:1" s="449" customFormat="1" ht="12" hidden="1" customHeight="1">
      <c r="A7472" s="448"/>
    </row>
    <row r="7473" spans="1:1" s="449" customFormat="1" ht="12" hidden="1" customHeight="1">
      <c r="A7473" s="448"/>
    </row>
    <row r="7474" spans="1:1" s="449" customFormat="1" ht="12" hidden="1" customHeight="1">
      <c r="A7474" s="448"/>
    </row>
    <row r="7475" spans="1:1" s="449" customFormat="1" ht="12" hidden="1" customHeight="1">
      <c r="A7475" s="448"/>
    </row>
    <row r="7476" spans="1:1" s="449" customFormat="1" ht="12" hidden="1" customHeight="1">
      <c r="A7476" s="448"/>
    </row>
    <row r="7477" spans="1:1" s="449" customFormat="1" ht="12" hidden="1" customHeight="1">
      <c r="A7477" s="448"/>
    </row>
    <row r="7478" spans="1:1" s="449" customFormat="1" ht="12" hidden="1" customHeight="1">
      <c r="A7478" s="448"/>
    </row>
    <row r="7479" spans="1:1" s="449" customFormat="1" ht="12" hidden="1" customHeight="1">
      <c r="A7479" s="448"/>
    </row>
    <row r="7480" spans="1:1" s="449" customFormat="1" ht="12" hidden="1" customHeight="1">
      <c r="A7480" s="448"/>
    </row>
    <row r="7481" spans="1:1" s="449" customFormat="1" ht="12" hidden="1" customHeight="1">
      <c r="A7481" s="448"/>
    </row>
    <row r="7482" spans="1:1" s="449" customFormat="1" ht="12" hidden="1" customHeight="1">
      <c r="A7482" s="448"/>
    </row>
    <row r="7483" spans="1:1" s="449" customFormat="1" ht="12" hidden="1" customHeight="1">
      <c r="A7483" s="448"/>
    </row>
    <row r="7484" spans="1:1" s="449" customFormat="1" ht="12" hidden="1" customHeight="1">
      <c r="A7484" s="448"/>
    </row>
    <row r="7485" spans="1:1" s="449" customFormat="1" ht="12" hidden="1" customHeight="1">
      <c r="A7485" s="448"/>
    </row>
    <row r="7486" spans="1:1" s="449" customFormat="1" ht="12" hidden="1" customHeight="1">
      <c r="A7486" s="448"/>
    </row>
    <row r="7487" spans="1:1" s="449" customFormat="1" ht="12" hidden="1" customHeight="1">
      <c r="A7487" s="448"/>
    </row>
    <row r="7488" spans="1:1" s="449" customFormat="1" ht="12" hidden="1" customHeight="1">
      <c r="A7488" s="448"/>
    </row>
    <row r="7489" spans="1:1" s="449" customFormat="1" ht="12" hidden="1" customHeight="1">
      <c r="A7489" s="448"/>
    </row>
    <row r="7490" spans="1:1" s="449" customFormat="1" ht="12" hidden="1" customHeight="1">
      <c r="A7490" s="448"/>
    </row>
    <row r="7491" spans="1:1" s="449" customFormat="1" ht="12" hidden="1" customHeight="1">
      <c r="A7491" s="448"/>
    </row>
    <row r="7492" spans="1:1" s="449" customFormat="1" ht="12" hidden="1" customHeight="1">
      <c r="A7492" s="448"/>
    </row>
    <row r="7493" spans="1:1" s="449" customFormat="1" ht="12" hidden="1" customHeight="1">
      <c r="A7493" s="448"/>
    </row>
    <row r="7494" spans="1:1" s="449" customFormat="1" ht="12" hidden="1" customHeight="1">
      <c r="A7494" s="448"/>
    </row>
    <row r="7495" spans="1:1" s="449" customFormat="1" ht="12" hidden="1" customHeight="1">
      <c r="A7495" s="448"/>
    </row>
    <row r="7496" spans="1:1" s="449" customFormat="1" ht="12" hidden="1" customHeight="1">
      <c r="A7496" s="448"/>
    </row>
    <row r="7497" spans="1:1" s="449" customFormat="1" ht="12" hidden="1" customHeight="1">
      <c r="A7497" s="448"/>
    </row>
    <row r="7498" spans="1:1" s="449" customFormat="1" ht="12" hidden="1" customHeight="1">
      <c r="A7498" s="448"/>
    </row>
    <row r="7499" spans="1:1" s="449" customFormat="1" ht="12" hidden="1" customHeight="1">
      <c r="A7499" s="448"/>
    </row>
    <row r="7500" spans="1:1" s="449" customFormat="1" ht="12" hidden="1" customHeight="1">
      <c r="A7500" s="448"/>
    </row>
    <row r="7501" spans="1:1" s="449" customFormat="1" ht="12" hidden="1" customHeight="1">
      <c r="A7501" s="448"/>
    </row>
    <row r="7502" spans="1:1" s="449" customFormat="1" ht="12" hidden="1" customHeight="1">
      <c r="A7502" s="448"/>
    </row>
    <row r="7503" spans="1:1" s="449" customFormat="1" ht="12" hidden="1" customHeight="1">
      <c r="A7503" s="448"/>
    </row>
    <row r="7504" spans="1:1" s="449" customFormat="1" ht="12" hidden="1" customHeight="1">
      <c r="A7504" s="448"/>
    </row>
    <row r="7505" spans="1:1" s="449" customFormat="1" ht="12" hidden="1" customHeight="1">
      <c r="A7505" s="448"/>
    </row>
    <row r="7506" spans="1:1" s="449" customFormat="1" ht="12" hidden="1" customHeight="1">
      <c r="A7506" s="448"/>
    </row>
    <row r="7507" spans="1:1" s="449" customFormat="1" ht="12" hidden="1" customHeight="1">
      <c r="A7507" s="448"/>
    </row>
    <row r="7508" spans="1:1" s="449" customFormat="1" ht="12" hidden="1" customHeight="1">
      <c r="A7508" s="448"/>
    </row>
    <row r="7509" spans="1:1" s="449" customFormat="1" ht="12" hidden="1" customHeight="1">
      <c r="A7509" s="448"/>
    </row>
    <row r="7510" spans="1:1" s="449" customFormat="1" ht="12" hidden="1" customHeight="1">
      <c r="A7510" s="448"/>
    </row>
    <row r="7511" spans="1:1" s="449" customFormat="1" ht="12" hidden="1" customHeight="1">
      <c r="A7511" s="448"/>
    </row>
    <row r="7512" spans="1:1" s="449" customFormat="1" ht="12" hidden="1" customHeight="1">
      <c r="A7512" s="448"/>
    </row>
    <row r="7513" spans="1:1" s="449" customFormat="1" ht="12" hidden="1" customHeight="1">
      <c r="A7513" s="448"/>
    </row>
    <row r="7514" spans="1:1" s="449" customFormat="1" ht="12" hidden="1" customHeight="1">
      <c r="A7514" s="448"/>
    </row>
    <row r="7515" spans="1:1" s="449" customFormat="1" ht="12" hidden="1" customHeight="1">
      <c r="A7515" s="448"/>
    </row>
    <row r="7516" spans="1:1" s="449" customFormat="1" ht="12" hidden="1" customHeight="1">
      <c r="A7516" s="448"/>
    </row>
    <row r="7517" spans="1:1" s="449" customFormat="1" ht="12" hidden="1" customHeight="1">
      <c r="A7517" s="448"/>
    </row>
    <row r="7518" spans="1:1" s="449" customFormat="1" ht="12" hidden="1" customHeight="1">
      <c r="A7518" s="448"/>
    </row>
    <row r="7519" spans="1:1" s="449" customFormat="1" ht="12" hidden="1" customHeight="1">
      <c r="A7519" s="448"/>
    </row>
    <row r="7520" spans="1:1" s="449" customFormat="1" ht="12" hidden="1" customHeight="1">
      <c r="A7520" s="448"/>
    </row>
    <row r="7521" spans="1:1" s="449" customFormat="1" ht="12" hidden="1" customHeight="1">
      <c r="A7521" s="448"/>
    </row>
    <row r="7522" spans="1:1" s="449" customFormat="1" ht="12" hidden="1" customHeight="1">
      <c r="A7522" s="448"/>
    </row>
    <row r="7523" spans="1:1" s="449" customFormat="1" ht="12" hidden="1" customHeight="1">
      <c r="A7523" s="448"/>
    </row>
    <row r="7524" spans="1:1" s="449" customFormat="1" ht="12" hidden="1" customHeight="1">
      <c r="A7524" s="448"/>
    </row>
    <row r="7525" spans="1:1" s="449" customFormat="1" ht="12" hidden="1" customHeight="1">
      <c r="A7525" s="448"/>
    </row>
    <row r="7526" spans="1:1" s="449" customFormat="1" ht="12" hidden="1" customHeight="1">
      <c r="A7526" s="448"/>
    </row>
    <row r="7527" spans="1:1" s="449" customFormat="1" ht="12" hidden="1" customHeight="1">
      <c r="A7527" s="448"/>
    </row>
    <row r="7528" spans="1:1" s="449" customFormat="1" ht="12" hidden="1" customHeight="1">
      <c r="A7528" s="448"/>
    </row>
    <row r="7529" spans="1:1" s="449" customFormat="1" ht="12" hidden="1" customHeight="1">
      <c r="A7529" s="448"/>
    </row>
    <row r="7530" spans="1:1" s="449" customFormat="1" ht="12" hidden="1" customHeight="1">
      <c r="A7530" s="448"/>
    </row>
    <row r="7531" spans="1:1" s="449" customFormat="1" ht="12" hidden="1" customHeight="1">
      <c r="A7531" s="448"/>
    </row>
    <row r="7532" spans="1:1" s="449" customFormat="1" ht="12" hidden="1" customHeight="1">
      <c r="A7532" s="448"/>
    </row>
    <row r="7533" spans="1:1" s="449" customFormat="1" ht="12" hidden="1" customHeight="1">
      <c r="A7533" s="448"/>
    </row>
    <row r="7534" spans="1:1" s="449" customFormat="1" ht="12" hidden="1" customHeight="1">
      <c r="A7534" s="448"/>
    </row>
    <row r="7535" spans="1:1" s="449" customFormat="1" ht="12" hidden="1" customHeight="1">
      <c r="A7535" s="448"/>
    </row>
    <row r="7536" spans="1:1" s="449" customFormat="1" ht="12" hidden="1" customHeight="1">
      <c r="A7536" s="448"/>
    </row>
    <row r="7537" spans="1:1" s="449" customFormat="1" ht="12" hidden="1" customHeight="1">
      <c r="A7537" s="448"/>
    </row>
    <row r="7538" spans="1:1" s="449" customFormat="1" ht="12" hidden="1" customHeight="1">
      <c r="A7538" s="448"/>
    </row>
    <row r="7539" spans="1:1" s="449" customFormat="1" ht="12" hidden="1" customHeight="1">
      <c r="A7539" s="448"/>
    </row>
    <row r="7540" spans="1:1" s="449" customFormat="1" ht="12" hidden="1" customHeight="1">
      <c r="A7540" s="448"/>
    </row>
    <row r="7541" spans="1:1" s="449" customFormat="1" ht="12" hidden="1" customHeight="1">
      <c r="A7541" s="448"/>
    </row>
    <row r="7542" spans="1:1" s="449" customFormat="1" ht="12" hidden="1" customHeight="1">
      <c r="A7542" s="448"/>
    </row>
    <row r="7543" spans="1:1" s="449" customFormat="1" ht="12" hidden="1" customHeight="1">
      <c r="A7543" s="448"/>
    </row>
    <row r="7544" spans="1:1" s="449" customFormat="1" ht="12" hidden="1" customHeight="1">
      <c r="A7544" s="448"/>
    </row>
    <row r="7545" spans="1:1" s="449" customFormat="1" ht="12" hidden="1" customHeight="1">
      <c r="A7545" s="448"/>
    </row>
    <row r="7546" spans="1:1" s="449" customFormat="1" ht="12" hidden="1" customHeight="1">
      <c r="A7546" s="448"/>
    </row>
    <row r="7547" spans="1:1" s="449" customFormat="1" ht="12" hidden="1" customHeight="1">
      <c r="A7547" s="448"/>
    </row>
    <row r="7548" spans="1:1" s="449" customFormat="1" ht="12" hidden="1" customHeight="1">
      <c r="A7548" s="448"/>
    </row>
    <row r="7549" spans="1:1" s="449" customFormat="1" ht="12" hidden="1" customHeight="1">
      <c r="A7549" s="448"/>
    </row>
    <row r="7550" spans="1:1" s="449" customFormat="1" ht="12" hidden="1" customHeight="1">
      <c r="A7550" s="448"/>
    </row>
    <row r="7551" spans="1:1" s="449" customFormat="1" ht="12" hidden="1" customHeight="1">
      <c r="A7551" s="448"/>
    </row>
    <row r="7552" spans="1:1" s="449" customFormat="1" ht="12" hidden="1" customHeight="1">
      <c r="A7552" s="448"/>
    </row>
    <row r="7553" spans="1:1" s="449" customFormat="1" ht="12" hidden="1" customHeight="1">
      <c r="A7553" s="448"/>
    </row>
    <row r="7554" spans="1:1" s="449" customFormat="1" ht="12" hidden="1" customHeight="1">
      <c r="A7554" s="448"/>
    </row>
    <row r="7555" spans="1:1" s="449" customFormat="1" ht="12" hidden="1" customHeight="1">
      <c r="A7555" s="448"/>
    </row>
    <row r="7556" spans="1:1" s="449" customFormat="1" ht="12" hidden="1" customHeight="1">
      <c r="A7556" s="448"/>
    </row>
    <row r="7557" spans="1:1" s="449" customFormat="1" ht="12" hidden="1" customHeight="1">
      <c r="A7557" s="448"/>
    </row>
    <row r="7558" spans="1:1" s="449" customFormat="1" ht="12" hidden="1" customHeight="1">
      <c r="A7558" s="448"/>
    </row>
    <row r="7559" spans="1:1" s="449" customFormat="1" ht="12" hidden="1" customHeight="1">
      <c r="A7559" s="448"/>
    </row>
    <row r="7560" spans="1:1" s="449" customFormat="1" ht="12" hidden="1" customHeight="1">
      <c r="A7560" s="448"/>
    </row>
    <row r="7561" spans="1:1" s="449" customFormat="1" ht="12" hidden="1" customHeight="1">
      <c r="A7561" s="448"/>
    </row>
    <row r="7562" spans="1:1" s="449" customFormat="1" ht="12" hidden="1" customHeight="1">
      <c r="A7562" s="448"/>
    </row>
    <row r="7563" spans="1:1" s="449" customFormat="1" ht="12" hidden="1" customHeight="1">
      <c r="A7563" s="448"/>
    </row>
    <row r="7564" spans="1:1" s="449" customFormat="1" ht="12" hidden="1" customHeight="1">
      <c r="A7564" s="448"/>
    </row>
    <row r="7565" spans="1:1" s="449" customFormat="1" ht="12" hidden="1" customHeight="1">
      <c r="A7565" s="448"/>
    </row>
    <row r="7566" spans="1:1" s="449" customFormat="1" ht="12" hidden="1" customHeight="1">
      <c r="A7566" s="448"/>
    </row>
    <row r="7567" spans="1:1" s="449" customFormat="1" ht="12" hidden="1" customHeight="1">
      <c r="A7567" s="448"/>
    </row>
    <row r="7568" spans="1:1" s="449" customFormat="1" ht="12" hidden="1" customHeight="1">
      <c r="A7568" s="448"/>
    </row>
    <row r="7569" spans="1:1" s="449" customFormat="1" ht="12" hidden="1" customHeight="1">
      <c r="A7569" s="448"/>
    </row>
    <row r="7570" spans="1:1" s="449" customFormat="1" ht="12" hidden="1" customHeight="1">
      <c r="A7570" s="448"/>
    </row>
    <row r="7571" spans="1:1" s="449" customFormat="1" ht="12" hidden="1" customHeight="1">
      <c r="A7571" s="448"/>
    </row>
    <row r="7572" spans="1:1" s="449" customFormat="1" ht="12" hidden="1" customHeight="1">
      <c r="A7572" s="448"/>
    </row>
    <row r="7573" spans="1:1" s="449" customFormat="1" ht="12" hidden="1" customHeight="1">
      <c r="A7573" s="448"/>
    </row>
    <row r="7574" spans="1:1" s="449" customFormat="1" ht="12" hidden="1" customHeight="1">
      <c r="A7574" s="448"/>
    </row>
    <row r="7575" spans="1:1" s="449" customFormat="1" ht="12" hidden="1" customHeight="1">
      <c r="A7575" s="448"/>
    </row>
    <row r="7576" spans="1:1" s="449" customFormat="1" ht="12" hidden="1" customHeight="1">
      <c r="A7576" s="448"/>
    </row>
    <row r="7577" spans="1:1" s="449" customFormat="1" ht="12" hidden="1" customHeight="1">
      <c r="A7577" s="448"/>
    </row>
    <row r="7578" spans="1:1" s="449" customFormat="1" ht="12" hidden="1" customHeight="1">
      <c r="A7578" s="448"/>
    </row>
    <row r="7579" spans="1:1" s="449" customFormat="1" ht="12" hidden="1" customHeight="1">
      <c r="A7579" s="448"/>
    </row>
    <row r="7580" spans="1:1" s="449" customFormat="1" ht="12" hidden="1" customHeight="1">
      <c r="A7580" s="448"/>
    </row>
    <row r="7581" spans="1:1" s="449" customFormat="1" ht="12" hidden="1" customHeight="1">
      <c r="A7581" s="448"/>
    </row>
    <row r="7582" spans="1:1" s="449" customFormat="1" ht="12" hidden="1" customHeight="1">
      <c r="A7582" s="448"/>
    </row>
    <row r="7583" spans="1:1" s="449" customFormat="1" ht="12" hidden="1" customHeight="1">
      <c r="A7583" s="448"/>
    </row>
    <row r="7584" spans="1:1" s="449" customFormat="1" ht="12" hidden="1" customHeight="1">
      <c r="A7584" s="448"/>
    </row>
    <row r="7585" spans="1:1" s="449" customFormat="1" ht="12" hidden="1" customHeight="1">
      <c r="A7585" s="448"/>
    </row>
    <row r="7586" spans="1:1" s="449" customFormat="1" ht="12" hidden="1" customHeight="1">
      <c r="A7586" s="448"/>
    </row>
    <row r="7587" spans="1:1" s="449" customFormat="1" ht="12" hidden="1" customHeight="1">
      <c r="A7587" s="448"/>
    </row>
    <row r="7588" spans="1:1" s="449" customFormat="1" ht="12" hidden="1" customHeight="1">
      <c r="A7588" s="448"/>
    </row>
    <row r="7589" spans="1:1" s="449" customFormat="1" ht="12" hidden="1" customHeight="1">
      <c r="A7589" s="448"/>
    </row>
    <row r="7590" spans="1:1" s="449" customFormat="1" ht="12" hidden="1" customHeight="1">
      <c r="A7590" s="448"/>
    </row>
    <row r="7591" spans="1:1" s="449" customFormat="1" ht="12" hidden="1" customHeight="1">
      <c r="A7591" s="448"/>
    </row>
    <row r="7592" spans="1:1" s="449" customFormat="1" ht="12" hidden="1" customHeight="1">
      <c r="A7592" s="448"/>
    </row>
    <row r="7593" spans="1:1" s="449" customFormat="1" ht="12" hidden="1" customHeight="1">
      <c r="A7593" s="448"/>
    </row>
    <row r="7594" spans="1:1" s="449" customFormat="1" ht="12" hidden="1" customHeight="1">
      <c r="A7594" s="448"/>
    </row>
    <row r="7595" spans="1:1" s="449" customFormat="1" ht="12" hidden="1" customHeight="1">
      <c r="A7595" s="448"/>
    </row>
    <row r="7596" spans="1:1" s="449" customFormat="1" ht="12" hidden="1" customHeight="1">
      <c r="A7596" s="448"/>
    </row>
    <row r="7597" spans="1:1" s="449" customFormat="1" ht="12" hidden="1" customHeight="1">
      <c r="A7597" s="448"/>
    </row>
    <row r="7598" spans="1:1" s="449" customFormat="1" ht="12" hidden="1" customHeight="1">
      <c r="A7598" s="448"/>
    </row>
    <row r="7599" spans="1:1" s="449" customFormat="1" ht="12" hidden="1" customHeight="1">
      <c r="A7599" s="448"/>
    </row>
    <row r="7600" spans="1:1" s="449" customFormat="1" ht="12" hidden="1" customHeight="1">
      <c r="A7600" s="448"/>
    </row>
    <row r="7601" spans="1:1" s="449" customFormat="1" ht="12" hidden="1" customHeight="1">
      <c r="A7601" s="448"/>
    </row>
    <row r="7602" spans="1:1" s="449" customFormat="1" ht="12" hidden="1" customHeight="1">
      <c r="A7602" s="448"/>
    </row>
    <row r="7603" spans="1:1" s="449" customFormat="1" ht="12" hidden="1" customHeight="1">
      <c r="A7603" s="448"/>
    </row>
    <row r="7604" spans="1:1" s="449" customFormat="1" ht="12" hidden="1" customHeight="1">
      <c r="A7604" s="448"/>
    </row>
    <row r="7605" spans="1:1" s="449" customFormat="1" ht="12" hidden="1" customHeight="1">
      <c r="A7605" s="448"/>
    </row>
    <row r="7606" spans="1:1" s="449" customFormat="1" ht="12" hidden="1" customHeight="1">
      <c r="A7606" s="448"/>
    </row>
    <row r="7607" spans="1:1" s="449" customFormat="1" ht="12" hidden="1" customHeight="1">
      <c r="A7607" s="448"/>
    </row>
    <row r="7608" spans="1:1" s="449" customFormat="1" ht="12" hidden="1" customHeight="1">
      <c r="A7608" s="448"/>
    </row>
    <row r="7609" spans="1:1" s="449" customFormat="1" ht="12" hidden="1" customHeight="1">
      <c r="A7609" s="448"/>
    </row>
    <row r="7610" spans="1:1" s="449" customFormat="1" ht="12" hidden="1" customHeight="1">
      <c r="A7610" s="448"/>
    </row>
    <row r="7611" spans="1:1" s="449" customFormat="1" ht="12" hidden="1" customHeight="1">
      <c r="A7611" s="448"/>
    </row>
    <row r="7612" spans="1:1" s="449" customFormat="1" ht="12" hidden="1" customHeight="1">
      <c r="A7612" s="448"/>
    </row>
    <row r="7613" spans="1:1" s="449" customFormat="1" ht="12" hidden="1" customHeight="1">
      <c r="A7613" s="448"/>
    </row>
    <row r="7614" spans="1:1" s="449" customFormat="1" ht="12" hidden="1" customHeight="1">
      <c r="A7614" s="448"/>
    </row>
    <row r="7615" spans="1:1" s="449" customFormat="1" ht="12" hidden="1" customHeight="1">
      <c r="A7615" s="448"/>
    </row>
    <row r="7616" spans="1:1" s="449" customFormat="1" ht="12" hidden="1" customHeight="1">
      <c r="A7616" s="448"/>
    </row>
    <row r="7617" spans="1:1" s="449" customFormat="1" ht="12" hidden="1" customHeight="1">
      <c r="A7617" s="448"/>
    </row>
    <row r="7618" spans="1:1" s="449" customFormat="1" ht="12" hidden="1" customHeight="1">
      <c r="A7618" s="448"/>
    </row>
    <row r="7619" spans="1:1" s="449" customFormat="1" ht="12" hidden="1" customHeight="1">
      <c r="A7619" s="448"/>
    </row>
    <row r="7620" spans="1:1" s="449" customFormat="1" ht="12" hidden="1" customHeight="1">
      <c r="A7620" s="448"/>
    </row>
    <row r="7621" spans="1:1" s="449" customFormat="1" ht="12" hidden="1" customHeight="1">
      <c r="A7621" s="448"/>
    </row>
    <row r="7622" spans="1:1" s="449" customFormat="1" ht="12" hidden="1" customHeight="1">
      <c r="A7622" s="448"/>
    </row>
    <row r="7623" spans="1:1" s="449" customFormat="1" ht="12" hidden="1" customHeight="1">
      <c r="A7623" s="448"/>
    </row>
    <row r="7624" spans="1:1" s="449" customFormat="1" ht="12" hidden="1" customHeight="1">
      <c r="A7624" s="448"/>
    </row>
    <row r="7625" spans="1:1" s="449" customFormat="1" ht="12" hidden="1" customHeight="1">
      <c r="A7625" s="448"/>
    </row>
    <row r="7626" spans="1:1" s="449" customFormat="1" ht="12" hidden="1" customHeight="1">
      <c r="A7626" s="448"/>
    </row>
    <row r="7627" spans="1:1" s="449" customFormat="1" ht="12" hidden="1" customHeight="1">
      <c r="A7627" s="448"/>
    </row>
    <row r="7628" spans="1:1" s="449" customFormat="1" ht="12" hidden="1" customHeight="1">
      <c r="A7628" s="448"/>
    </row>
    <row r="7629" spans="1:1" s="449" customFormat="1" ht="12" hidden="1" customHeight="1">
      <c r="A7629" s="448"/>
    </row>
    <row r="7630" spans="1:1" s="449" customFormat="1" ht="12" hidden="1" customHeight="1">
      <c r="A7630" s="448"/>
    </row>
    <row r="7631" spans="1:1" s="449" customFormat="1" ht="12" hidden="1" customHeight="1">
      <c r="A7631" s="448"/>
    </row>
    <row r="7632" spans="1:1" s="449" customFormat="1" ht="12" hidden="1" customHeight="1">
      <c r="A7632" s="448"/>
    </row>
    <row r="7633" spans="1:1" s="449" customFormat="1" ht="12" hidden="1" customHeight="1">
      <c r="A7633" s="448"/>
    </row>
    <row r="7634" spans="1:1" s="449" customFormat="1" ht="12" hidden="1" customHeight="1">
      <c r="A7634" s="448"/>
    </row>
    <row r="7635" spans="1:1" s="449" customFormat="1" ht="12" hidden="1" customHeight="1">
      <c r="A7635" s="448"/>
    </row>
    <row r="7636" spans="1:1" s="449" customFormat="1" ht="12" hidden="1" customHeight="1">
      <c r="A7636" s="448"/>
    </row>
    <row r="7637" spans="1:1" s="449" customFormat="1" ht="12" hidden="1" customHeight="1">
      <c r="A7637" s="448"/>
    </row>
    <row r="7638" spans="1:1" s="449" customFormat="1" ht="12" hidden="1" customHeight="1">
      <c r="A7638" s="448"/>
    </row>
    <row r="7639" spans="1:1" s="449" customFormat="1" ht="12" hidden="1" customHeight="1">
      <c r="A7639" s="448"/>
    </row>
    <row r="7640" spans="1:1" s="449" customFormat="1" ht="12" hidden="1" customHeight="1">
      <c r="A7640" s="448"/>
    </row>
    <row r="7641" spans="1:1" s="449" customFormat="1" ht="12" hidden="1" customHeight="1">
      <c r="A7641" s="448"/>
    </row>
    <row r="7642" spans="1:1" s="449" customFormat="1" ht="12" hidden="1" customHeight="1">
      <c r="A7642" s="448"/>
    </row>
    <row r="7643" spans="1:1" s="449" customFormat="1" ht="12" hidden="1" customHeight="1">
      <c r="A7643" s="448"/>
    </row>
    <row r="7644" spans="1:1" s="449" customFormat="1" ht="12" hidden="1" customHeight="1">
      <c r="A7644" s="448"/>
    </row>
    <row r="7645" spans="1:1" s="449" customFormat="1" ht="12" hidden="1" customHeight="1">
      <c r="A7645" s="448"/>
    </row>
    <row r="7646" spans="1:1" s="449" customFormat="1" ht="12" hidden="1" customHeight="1">
      <c r="A7646" s="448"/>
    </row>
    <row r="7647" spans="1:1" s="449" customFormat="1" ht="12" hidden="1" customHeight="1">
      <c r="A7647" s="448"/>
    </row>
    <row r="7648" spans="1:1" s="449" customFormat="1" ht="12" hidden="1" customHeight="1">
      <c r="A7648" s="448"/>
    </row>
    <row r="7649" spans="1:1" s="449" customFormat="1" ht="12" hidden="1" customHeight="1">
      <c r="A7649" s="448"/>
    </row>
    <row r="7650" spans="1:1" s="449" customFormat="1" ht="12" hidden="1" customHeight="1">
      <c r="A7650" s="448"/>
    </row>
    <row r="7651" spans="1:1" s="449" customFormat="1" ht="12" hidden="1" customHeight="1">
      <c r="A7651" s="448"/>
    </row>
    <row r="7652" spans="1:1" s="449" customFormat="1" ht="12" hidden="1" customHeight="1">
      <c r="A7652" s="448"/>
    </row>
    <row r="7653" spans="1:1" s="449" customFormat="1" ht="12" hidden="1" customHeight="1">
      <c r="A7653" s="448"/>
    </row>
    <row r="7654" spans="1:1" s="449" customFormat="1" ht="12" hidden="1" customHeight="1">
      <c r="A7654" s="448"/>
    </row>
    <row r="7655" spans="1:1" s="449" customFormat="1" ht="12" hidden="1" customHeight="1">
      <c r="A7655" s="448"/>
    </row>
    <row r="7656" spans="1:1" s="449" customFormat="1" ht="12" hidden="1" customHeight="1">
      <c r="A7656" s="448"/>
    </row>
    <row r="7657" spans="1:1" s="449" customFormat="1" ht="12" hidden="1" customHeight="1">
      <c r="A7657" s="448"/>
    </row>
    <row r="7658" spans="1:1" s="449" customFormat="1" ht="12" hidden="1" customHeight="1">
      <c r="A7658" s="448"/>
    </row>
    <row r="7659" spans="1:1" s="449" customFormat="1" ht="12" hidden="1" customHeight="1">
      <c r="A7659" s="448"/>
    </row>
    <row r="7660" spans="1:1" s="449" customFormat="1" ht="12" hidden="1" customHeight="1">
      <c r="A7660" s="448"/>
    </row>
    <row r="7661" spans="1:1" s="449" customFormat="1" ht="12" hidden="1" customHeight="1">
      <c r="A7661" s="448"/>
    </row>
    <row r="7662" spans="1:1" s="449" customFormat="1" ht="12" hidden="1" customHeight="1">
      <c r="A7662" s="448"/>
    </row>
    <row r="7663" spans="1:1" s="449" customFormat="1" ht="12" hidden="1" customHeight="1">
      <c r="A7663" s="448"/>
    </row>
    <row r="7664" spans="1:1" s="449" customFormat="1" ht="12" hidden="1" customHeight="1">
      <c r="A7664" s="448"/>
    </row>
    <row r="7665" spans="1:1" s="449" customFormat="1" ht="12" hidden="1" customHeight="1">
      <c r="A7665" s="448"/>
    </row>
    <row r="7666" spans="1:1" s="449" customFormat="1" ht="12" hidden="1" customHeight="1">
      <c r="A7666" s="448"/>
    </row>
    <row r="7667" spans="1:1" s="449" customFormat="1" ht="12" hidden="1" customHeight="1">
      <c r="A7667" s="448"/>
    </row>
    <row r="7668" spans="1:1" s="449" customFormat="1" ht="12" hidden="1" customHeight="1">
      <c r="A7668" s="448"/>
    </row>
    <row r="7669" spans="1:1" s="449" customFormat="1" ht="12" hidden="1" customHeight="1">
      <c r="A7669" s="448"/>
    </row>
    <row r="7670" spans="1:1" s="449" customFormat="1" ht="12" hidden="1" customHeight="1">
      <c r="A7670" s="448"/>
    </row>
    <row r="7671" spans="1:1" s="449" customFormat="1" ht="12" hidden="1" customHeight="1">
      <c r="A7671" s="448"/>
    </row>
    <row r="7672" spans="1:1" s="449" customFormat="1" ht="12" hidden="1" customHeight="1">
      <c r="A7672" s="448"/>
    </row>
    <row r="7673" spans="1:1" s="449" customFormat="1" ht="12" hidden="1" customHeight="1">
      <c r="A7673" s="448"/>
    </row>
    <row r="7674" spans="1:1" s="449" customFormat="1" ht="12" hidden="1" customHeight="1">
      <c r="A7674" s="448"/>
    </row>
    <row r="7675" spans="1:1" s="449" customFormat="1" ht="12" hidden="1" customHeight="1">
      <c r="A7675" s="448"/>
    </row>
    <row r="7676" spans="1:1" s="449" customFormat="1" ht="12" hidden="1" customHeight="1">
      <c r="A7676" s="448"/>
    </row>
    <row r="7677" spans="1:1" s="449" customFormat="1" ht="12" hidden="1" customHeight="1">
      <c r="A7677" s="448"/>
    </row>
    <row r="7678" spans="1:1" s="449" customFormat="1" ht="12" hidden="1" customHeight="1">
      <c r="A7678" s="448"/>
    </row>
    <row r="7679" spans="1:1" s="449" customFormat="1" ht="12" hidden="1" customHeight="1">
      <c r="A7679" s="448"/>
    </row>
    <row r="7680" spans="1:1" s="449" customFormat="1" ht="12" hidden="1" customHeight="1">
      <c r="A7680" s="448"/>
    </row>
    <row r="7681" spans="1:1" s="449" customFormat="1" ht="12" hidden="1" customHeight="1">
      <c r="A7681" s="448"/>
    </row>
    <row r="7682" spans="1:1" s="449" customFormat="1" ht="12" hidden="1" customHeight="1">
      <c r="A7682" s="448"/>
    </row>
    <row r="7683" spans="1:1" s="449" customFormat="1" ht="12" hidden="1" customHeight="1">
      <c r="A7683" s="448"/>
    </row>
    <row r="7684" spans="1:1" s="449" customFormat="1" ht="12" hidden="1" customHeight="1">
      <c r="A7684" s="448"/>
    </row>
    <row r="7685" spans="1:1" s="449" customFormat="1" ht="12" hidden="1" customHeight="1">
      <c r="A7685" s="448"/>
    </row>
    <row r="7686" spans="1:1" s="449" customFormat="1" ht="12" hidden="1" customHeight="1">
      <c r="A7686" s="448"/>
    </row>
    <row r="7687" spans="1:1" s="449" customFormat="1" ht="12" hidden="1" customHeight="1">
      <c r="A7687" s="448"/>
    </row>
    <row r="7688" spans="1:1" s="449" customFormat="1" ht="12" hidden="1" customHeight="1">
      <c r="A7688" s="448"/>
    </row>
    <row r="7689" spans="1:1" s="449" customFormat="1" ht="12" hidden="1" customHeight="1">
      <c r="A7689" s="448"/>
    </row>
    <row r="7690" spans="1:1" s="449" customFormat="1" ht="12" hidden="1" customHeight="1">
      <c r="A7690" s="448"/>
    </row>
    <row r="7691" spans="1:1" s="449" customFormat="1" ht="12" hidden="1" customHeight="1">
      <c r="A7691" s="448"/>
    </row>
    <row r="7692" spans="1:1" s="449" customFormat="1" ht="12" hidden="1" customHeight="1">
      <c r="A7692" s="448"/>
    </row>
    <row r="7693" spans="1:1" s="449" customFormat="1" ht="12" hidden="1" customHeight="1">
      <c r="A7693" s="448"/>
    </row>
    <row r="7694" spans="1:1" s="449" customFormat="1" ht="12" hidden="1" customHeight="1">
      <c r="A7694" s="448"/>
    </row>
    <row r="7695" spans="1:1" s="449" customFormat="1" ht="12" hidden="1" customHeight="1">
      <c r="A7695" s="448"/>
    </row>
    <row r="7696" spans="1:1" s="449" customFormat="1" ht="12" hidden="1" customHeight="1">
      <c r="A7696" s="448"/>
    </row>
    <row r="7697" spans="1:1" s="449" customFormat="1" ht="12" hidden="1" customHeight="1">
      <c r="A7697" s="448"/>
    </row>
    <row r="7698" spans="1:1" s="449" customFormat="1" ht="12" hidden="1" customHeight="1">
      <c r="A7698" s="448"/>
    </row>
    <row r="7699" spans="1:1" s="449" customFormat="1" ht="12" hidden="1" customHeight="1">
      <c r="A7699" s="448"/>
    </row>
    <row r="7700" spans="1:1" s="449" customFormat="1" ht="12" hidden="1" customHeight="1">
      <c r="A7700" s="448"/>
    </row>
    <row r="7701" spans="1:1" s="449" customFormat="1" ht="12" hidden="1" customHeight="1">
      <c r="A7701" s="448"/>
    </row>
    <row r="7702" spans="1:1" s="449" customFormat="1" ht="12" hidden="1" customHeight="1">
      <c r="A7702" s="448"/>
    </row>
    <row r="7703" spans="1:1" s="449" customFormat="1" ht="12" hidden="1" customHeight="1">
      <c r="A7703" s="448"/>
    </row>
    <row r="7704" spans="1:1" s="449" customFormat="1" ht="12" hidden="1" customHeight="1">
      <c r="A7704" s="448"/>
    </row>
    <row r="7705" spans="1:1" s="449" customFormat="1" ht="12" hidden="1" customHeight="1">
      <c r="A7705" s="448"/>
    </row>
    <row r="7706" spans="1:1" s="449" customFormat="1" ht="12" hidden="1" customHeight="1">
      <c r="A7706" s="448"/>
    </row>
    <row r="7707" spans="1:1" s="449" customFormat="1" ht="12" hidden="1" customHeight="1">
      <c r="A7707" s="448"/>
    </row>
    <row r="7708" spans="1:1" s="449" customFormat="1" ht="12" hidden="1" customHeight="1">
      <c r="A7708" s="448"/>
    </row>
    <row r="7709" spans="1:1" s="449" customFormat="1" ht="12" hidden="1" customHeight="1">
      <c r="A7709" s="448"/>
    </row>
    <row r="7710" spans="1:1" s="449" customFormat="1" ht="12" hidden="1" customHeight="1">
      <c r="A7710" s="448"/>
    </row>
    <row r="7711" spans="1:1" s="449" customFormat="1" ht="12" hidden="1" customHeight="1">
      <c r="A7711" s="448"/>
    </row>
    <row r="7712" spans="1:1" s="449" customFormat="1" ht="12" hidden="1" customHeight="1">
      <c r="A7712" s="448"/>
    </row>
    <row r="7713" spans="1:1" s="449" customFormat="1" ht="12" hidden="1" customHeight="1">
      <c r="A7713" s="448"/>
    </row>
    <row r="7714" spans="1:1" s="449" customFormat="1" ht="12" hidden="1" customHeight="1">
      <c r="A7714" s="448"/>
    </row>
    <row r="7715" spans="1:1" s="449" customFormat="1" ht="12" hidden="1" customHeight="1">
      <c r="A7715" s="448"/>
    </row>
    <row r="7716" spans="1:1" s="449" customFormat="1" ht="12" hidden="1" customHeight="1">
      <c r="A7716" s="448"/>
    </row>
    <row r="7717" spans="1:1" s="449" customFormat="1" ht="12" hidden="1" customHeight="1">
      <c r="A7717" s="448"/>
    </row>
    <row r="7718" spans="1:1" s="449" customFormat="1" ht="12" hidden="1" customHeight="1">
      <c r="A7718" s="448"/>
    </row>
    <row r="7719" spans="1:1" s="449" customFormat="1" ht="12" hidden="1" customHeight="1">
      <c r="A7719" s="448"/>
    </row>
    <row r="7720" spans="1:1" s="449" customFormat="1" ht="12" hidden="1" customHeight="1">
      <c r="A7720" s="448"/>
    </row>
    <row r="7721" spans="1:1" s="449" customFormat="1" ht="12" hidden="1" customHeight="1">
      <c r="A7721" s="448"/>
    </row>
    <row r="7722" spans="1:1" s="449" customFormat="1" ht="12" hidden="1" customHeight="1">
      <c r="A7722" s="448"/>
    </row>
    <row r="7723" spans="1:1" s="449" customFormat="1" ht="12" hidden="1" customHeight="1">
      <c r="A7723" s="448"/>
    </row>
    <row r="7724" spans="1:1" s="449" customFormat="1" ht="12" hidden="1" customHeight="1">
      <c r="A7724" s="448"/>
    </row>
    <row r="7725" spans="1:1" s="449" customFormat="1" ht="12" hidden="1" customHeight="1">
      <c r="A7725" s="448"/>
    </row>
    <row r="7726" spans="1:1" s="449" customFormat="1" ht="12" hidden="1" customHeight="1">
      <c r="A7726" s="448"/>
    </row>
    <row r="7727" spans="1:1" s="449" customFormat="1" ht="12" hidden="1" customHeight="1">
      <c r="A7727" s="448"/>
    </row>
    <row r="7728" spans="1:1" s="449" customFormat="1" ht="12" hidden="1" customHeight="1">
      <c r="A7728" s="448"/>
    </row>
    <row r="7729" spans="1:1" s="449" customFormat="1" ht="12" hidden="1" customHeight="1">
      <c r="A7729" s="448"/>
    </row>
    <row r="7730" spans="1:1" s="449" customFormat="1" ht="12" hidden="1" customHeight="1">
      <c r="A7730" s="448"/>
    </row>
    <row r="7731" spans="1:1" s="449" customFormat="1" ht="12" hidden="1" customHeight="1">
      <c r="A7731" s="448"/>
    </row>
    <row r="7732" spans="1:1" s="449" customFormat="1" ht="12" hidden="1" customHeight="1">
      <c r="A7732" s="448"/>
    </row>
    <row r="7733" spans="1:1" s="449" customFormat="1" ht="12" hidden="1" customHeight="1">
      <c r="A7733" s="448"/>
    </row>
    <row r="7734" spans="1:1" s="449" customFormat="1" ht="12" hidden="1" customHeight="1">
      <c r="A7734" s="448"/>
    </row>
    <row r="7735" spans="1:1" s="449" customFormat="1" ht="12" hidden="1" customHeight="1">
      <c r="A7735" s="448"/>
    </row>
    <row r="7736" spans="1:1" s="449" customFormat="1" ht="12" hidden="1" customHeight="1">
      <c r="A7736" s="448"/>
    </row>
    <row r="7737" spans="1:1" s="449" customFormat="1" ht="12" hidden="1" customHeight="1">
      <c r="A7737" s="448"/>
    </row>
    <row r="7738" spans="1:1" s="449" customFormat="1" ht="12" hidden="1" customHeight="1">
      <c r="A7738" s="448"/>
    </row>
    <row r="7739" spans="1:1" s="449" customFormat="1" ht="12" hidden="1" customHeight="1">
      <c r="A7739" s="448"/>
    </row>
    <row r="7740" spans="1:1" s="449" customFormat="1" ht="12" hidden="1" customHeight="1">
      <c r="A7740" s="448"/>
    </row>
    <row r="7741" spans="1:1" s="449" customFormat="1" ht="12" hidden="1" customHeight="1">
      <c r="A7741" s="448"/>
    </row>
    <row r="7742" spans="1:1" s="449" customFormat="1" ht="12" hidden="1" customHeight="1">
      <c r="A7742" s="448"/>
    </row>
    <row r="7743" spans="1:1" s="449" customFormat="1" ht="12" hidden="1" customHeight="1">
      <c r="A7743" s="448"/>
    </row>
    <row r="7744" spans="1:1" s="449" customFormat="1" ht="12" hidden="1" customHeight="1">
      <c r="A7744" s="448"/>
    </row>
    <row r="7745" spans="1:1" s="449" customFormat="1" ht="12" hidden="1" customHeight="1">
      <c r="A7745" s="448"/>
    </row>
    <row r="7746" spans="1:1" s="449" customFormat="1" ht="12" hidden="1" customHeight="1">
      <c r="A7746" s="448"/>
    </row>
    <row r="7747" spans="1:1" s="449" customFormat="1" ht="12" hidden="1" customHeight="1">
      <c r="A7747" s="448"/>
    </row>
    <row r="7748" spans="1:1" s="449" customFormat="1" ht="12" hidden="1" customHeight="1">
      <c r="A7748" s="448"/>
    </row>
    <row r="7749" spans="1:1" s="449" customFormat="1" ht="12" hidden="1" customHeight="1">
      <c r="A7749" s="448"/>
    </row>
    <row r="7750" spans="1:1" s="449" customFormat="1" ht="12" hidden="1" customHeight="1">
      <c r="A7750" s="448"/>
    </row>
    <row r="7751" spans="1:1" s="449" customFormat="1" ht="12" hidden="1" customHeight="1">
      <c r="A7751" s="448"/>
    </row>
    <row r="7752" spans="1:1" s="449" customFormat="1" ht="12" hidden="1" customHeight="1">
      <c r="A7752" s="448"/>
    </row>
    <row r="7753" spans="1:1" s="449" customFormat="1" ht="12" hidden="1" customHeight="1">
      <c r="A7753" s="448"/>
    </row>
    <row r="7754" spans="1:1" s="449" customFormat="1" ht="12" hidden="1" customHeight="1">
      <c r="A7754" s="448"/>
    </row>
    <row r="7755" spans="1:1" s="449" customFormat="1" ht="12" hidden="1" customHeight="1">
      <c r="A7755" s="448"/>
    </row>
    <row r="7756" spans="1:1" s="449" customFormat="1" ht="12" hidden="1" customHeight="1">
      <c r="A7756" s="448"/>
    </row>
    <row r="7757" spans="1:1" s="449" customFormat="1" ht="12" hidden="1" customHeight="1">
      <c r="A7757" s="448"/>
    </row>
    <row r="7758" spans="1:1" s="449" customFormat="1" ht="12" hidden="1" customHeight="1">
      <c r="A7758" s="448"/>
    </row>
    <row r="7759" spans="1:1" s="449" customFormat="1" ht="12" hidden="1" customHeight="1">
      <c r="A7759" s="448"/>
    </row>
    <row r="7760" spans="1:1" s="449" customFormat="1" ht="12" hidden="1" customHeight="1">
      <c r="A7760" s="448"/>
    </row>
    <row r="7761" spans="1:1" s="449" customFormat="1" ht="12" hidden="1" customHeight="1">
      <c r="A7761" s="448"/>
    </row>
    <row r="7762" spans="1:1" s="449" customFormat="1" ht="12" hidden="1" customHeight="1">
      <c r="A7762" s="448"/>
    </row>
    <row r="7763" spans="1:1" s="449" customFormat="1" ht="12" hidden="1" customHeight="1">
      <c r="A7763" s="448"/>
    </row>
    <row r="7764" spans="1:1" s="449" customFormat="1" ht="12" hidden="1" customHeight="1">
      <c r="A7764" s="448"/>
    </row>
    <row r="7765" spans="1:1" s="449" customFormat="1" ht="12" hidden="1" customHeight="1">
      <c r="A7765" s="448"/>
    </row>
    <row r="7766" spans="1:1" s="449" customFormat="1" ht="12" hidden="1" customHeight="1">
      <c r="A7766" s="448"/>
    </row>
    <row r="7767" spans="1:1" s="449" customFormat="1" ht="12" hidden="1" customHeight="1">
      <c r="A7767" s="448"/>
    </row>
    <row r="7768" spans="1:1" s="449" customFormat="1" ht="12" hidden="1" customHeight="1">
      <c r="A7768" s="448"/>
    </row>
    <row r="7769" spans="1:1" s="449" customFormat="1" ht="12" hidden="1" customHeight="1">
      <c r="A7769" s="448"/>
    </row>
    <row r="7770" spans="1:1" s="449" customFormat="1" ht="12" hidden="1" customHeight="1">
      <c r="A7770" s="448"/>
    </row>
    <row r="7771" spans="1:1" s="449" customFormat="1" ht="12" hidden="1" customHeight="1">
      <c r="A7771" s="448"/>
    </row>
    <row r="7772" spans="1:1" s="449" customFormat="1" ht="12" hidden="1" customHeight="1">
      <c r="A7772" s="448"/>
    </row>
    <row r="7773" spans="1:1" s="449" customFormat="1" ht="12" hidden="1" customHeight="1">
      <c r="A7773" s="448"/>
    </row>
    <row r="7774" spans="1:1" s="449" customFormat="1" ht="12" hidden="1" customHeight="1">
      <c r="A7774" s="448"/>
    </row>
    <row r="7775" spans="1:1" s="449" customFormat="1" ht="12" hidden="1" customHeight="1">
      <c r="A7775" s="448"/>
    </row>
    <row r="7776" spans="1:1" s="449" customFormat="1" ht="12" hidden="1" customHeight="1">
      <c r="A7776" s="448"/>
    </row>
    <row r="7777" spans="1:1" s="449" customFormat="1" ht="12" hidden="1" customHeight="1">
      <c r="A7777" s="448"/>
    </row>
    <row r="7778" spans="1:1" s="449" customFormat="1" ht="12" hidden="1" customHeight="1">
      <c r="A7778" s="448"/>
    </row>
    <row r="7779" spans="1:1" s="449" customFormat="1" ht="12" hidden="1" customHeight="1">
      <c r="A7779" s="448"/>
    </row>
    <row r="7780" spans="1:1" s="449" customFormat="1" ht="12" hidden="1" customHeight="1">
      <c r="A7780" s="448"/>
    </row>
    <row r="7781" spans="1:1" s="449" customFormat="1" ht="12" hidden="1" customHeight="1">
      <c r="A7781" s="448"/>
    </row>
    <row r="7782" spans="1:1" s="449" customFormat="1" ht="12" hidden="1" customHeight="1">
      <c r="A7782" s="448"/>
    </row>
    <row r="7783" spans="1:1" s="449" customFormat="1" ht="12" hidden="1" customHeight="1">
      <c r="A7783" s="448"/>
    </row>
    <row r="7784" spans="1:1" s="449" customFormat="1" ht="12" hidden="1" customHeight="1">
      <c r="A7784" s="448"/>
    </row>
    <row r="7785" spans="1:1" s="449" customFormat="1" ht="12" hidden="1" customHeight="1">
      <c r="A7785" s="448"/>
    </row>
    <row r="7786" spans="1:1" s="449" customFormat="1" ht="12" hidden="1" customHeight="1">
      <c r="A7786" s="448"/>
    </row>
    <row r="7787" spans="1:1" s="449" customFormat="1" ht="12" hidden="1" customHeight="1">
      <c r="A7787" s="448"/>
    </row>
    <row r="7788" spans="1:1" s="449" customFormat="1" ht="12" hidden="1" customHeight="1">
      <c r="A7788" s="448"/>
    </row>
    <row r="7789" spans="1:1" s="449" customFormat="1" ht="12" hidden="1" customHeight="1">
      <c r="A7789" s="448"/>
    </row>
    <row r="7790" spans="1:1" s="449" customFormat="1" ht="12" hidden="1" customHeight="1">
      <c r="A7790" s="448"/>
    </row>
    <row r="7791" spans="1:1" s="449" customFormat="1" ht="12" hidden="1" customHeight="1">
      <c r="A7791" s="448"/>
    </row>
    <row r="7792" spans="1:1" s="449" customFormat="1" ht="12" hidden="1" customHeight="1">
      <c r="A7792" s="448"/>
    </row>
    <row r="7793" spans="1:1" s="449" customFormat="1" ht="12" hidden="1" customHeight="1">
      <c r="A7793" s="448"/>
    </row>
    <row r="7794" spans="1:1" s="449" customFormat="1" ht="12" hidden="1" customHeight="1">
      <c r="A7794" s="448"/>
    </row>
    <row r="7795" spans="1:1" s="449" customFormat="1" ht="12" hidden="1" customHeight="1">
      <c r="A7795" s="448"/>
    </row>
    <row r="7796" spans="1:1" s="449" customFormat="1" ht="12" hidden="1" customHeight="1">
      <c r="A7796" s="448"/>
    </row>
    <row r="7797" spans="1:1" s="449" customFormat="1" ht="12" hidden="1" customHeight="1">
      <c r="A7797" s="448"/>
    </row>
    <row r="7798" spans="1:1" s="449" customFormat="1" ht="12" hidden="1" customHeight="1">
      <c r="A7798" s="448"/>
    </row>
    <row r="7799" spans="1:1" s="449" customFormat="1" ht="12" hidden="1" customHeight="1">
      <c r="A7799" s="448"/>
    </row>
    <row r="7800" spans="1:1" s="449" customFormat="1" ht="12" hidden="1" customHeight="1">
      <c r="A7800" s="448"/>
    </row>
    <row r="7801" spans="1:1" s="449" customFormat="1" ht="12" hidden="1" customHeight="1">
      <c r="A7801" s="448"/>
    </row>
    <row r="7802" spans="1:1" s="449" customFormat="1" ht="12" hidden="1" customHeight="1">
      <c r="A7802" s="448"/>
    </row>
    <row r="7803" spans="1:1" s="449" customFormat="1" ht="12" hidden="1" customHeight="1">
      <c r="A7803" s="448"/>
    </row>
    <row r="7804" spans="1:1" s="449" customFormat="1" ht="12" hidden="1" customHeight="1">
      <c r="A7804" s="448"/>
    </row>
    <row r="7805" spans="1:1" s="449" customFormat="1" ht="12" hidden="1" customHeight="1">
      <c r="A7805" s="448"/>
    </row>
    <row r="7806" spans="1:1" s="449" customFormat="1" ht="12" hidden="1" customHeight="1">
      <c r="A7806" s="448"/>
    </row>
    <row r="7807" spans="1:1" s="449" customFormat="1" ht="12" hidden="1" customHeight="1">
      <c r="A7807" s="448"/>
    </row>
    <row r="7808" spans="1:1" s="449" customFormat="1" ht="12" hidden="1" customHeight="1">
      <c r="A7808" s="448"/>
    </row>
    <row r="7809" spans="1:1" s="449" customFormat="1" ht="12" hidden="1" customHeight="1">
      <c r="A7809" s="448"/>
    </row>
    <row r="7810" spans="1:1" s="449" customFormat="1" ht="12" hidden="1" customHeight="1">
      <c r="A7810" s="448"/>
    </row>
    <row r="7811" spans="1:1" s="449" customFormat="1" ht="12" hidden="1" customHeight="1">
      <c r="A7811" s="448"/>
    </row>
    <row r="7812" spans="1:1" s="449" customFormat="1" ht="12" hidden="1" customHeight="1">
      <c r="A7812" s="448"/>
    </row>
    <row r="7813" spans="1:1" s="449" customFormat="1" ht="12" hidden="1" customHeight="1">
      <c r="A7813" s="448"/>
    </row>
    <row r="7814" spans="1:1" s="449" customFormat="1" ht="12" hidden="1" customHeight="1">
      <c r="A7814" s="448"/>
    </row>
    <row r="7815" spans="1:1" s="449" customFormat="1" ht="12" hidden="1" customHeight="1">
      <c r="A7815" s="448"/>
    </row>
    <row r="7816" spans="1:1" s="449" customFormat="1" ht="12" hidden="1" customHeight="1">
      <c r="A7816" s="448"/>
    </row>
    <row r="7817" spans="1:1" s="449" customFormat="1" ht="12" hidden="1" customHeight="1">
      <c r="A7817" s="448"/>
    </row>
    <row r="7818" spans="1:1" s="449" customFormat="1" ht="12" hidden="1" customHeight="1">
      <c r="A7818" s="448"/>
    </row>
    <row r="7819" spans="1:1" s="449" customFormat="1" ht="12" hidden="1" customHeight="1">
      <c r="A7819" s="448"/>
    </row>
    <row r="7820" spans="1:1" s="449" customFormat="1" ht="12" hidden="1" customHeight="1">
      <c r="A7820" s="448"/>
    </row>
    <row r="7821" spans="1:1" s="449" customFormat="1" ht="12" hidden="1" customHeight="1">
      <c r="A7821" s="448"/>
    </row>
    <row r="7822" spans="1:1" s="449" customFormat="1" ht="12" hidden="1" customHeight="1">
      <c r="A7822" s="448"/>
    </row>
    <row r="7823" spans="1:1" s="449" customFormat="1" ht="12" hidden="1" customHeight="1">
      <c r="A7823" s="448"/>
    </row>
    <row r="7824" spans="1:1" s="449" customFormat="1" ht="12" hidden="1" customHeight="1">
      <c r="A7824" s="448"/>
    </row>
    <row r="7825" spans="1:1" s="449" customFormat="1" ht="12" hidden="1" customHeight="1">
      <c r="A7825" s="448"/>
    </row>
    <row r="7826" spans="1:1" s="449" customFormat="1" ht="12" hidden="1" customHeight="1">
      <c r="A7826" s="448"/>
    </row>
    <row r="7827" spans="1:1" s="449" customFormat="1" ht="12" hidden="1" customHeight="1">
      <c r="A7827" s="448"/>
    </row>
    <row r="7828" spans="1:1" s="449" customFormat="1" ht="12" hidden="1" customHeight="1">
      <c r="A7828" s="448"/>
    </row>
    <row r="7829" spans="1:1" s="449" customFormat="1" ht="12" hidden="1" customHeight="1">
      <c r="A7829" s="448"/>
    </row>
    <row r="7830" spans="1:1" s="449" customFormat="1" ht="12" hidden="1" customHeight="1">
      <c r="A7830" s="448"/>
    </row>
    <row r="7831" spans="1:1" s="449" customFormat="1" ht="12" hidden="1" customHeight="1">
      <c r="A7831" s="448"/>
    </row>
    <row r="7832" spans="1:1" s="449" customFormat="1" ht="12" hidden="1" customHeight="1">
      <c r="A7832" s="448"/>
    </row>
    <row r="7833" spans="1:1" s="449" customFormat="1" ht="12" hidden="1" customHeight="1">
      <c r="A7833" s="448"/>
    </row>
    <row r="7834" spans="1:1" s="449" customFormat="1" ht="12" hidden="1" customHeight="1">
      <c r="A7834" s="448"/>
    </row>
    <row r="7835" spans="1:1" s="449" customFormat="1" ht="12" hidden="1" customHeight="1">
      <c r="A7835" s="448"/>
    </row>
    <row r="7836" spans="1:1" s="449" customFormat="1" ht="12" hidden="1" customHeight="1">
      <c r="A7836" s="448"/>
    </row>
    <row r="7837" spans="1:1" s="449" customFormat="1" ht="12" hidden="1" customHeight="1">
      <c r="A7837" s="448"/>
    </row>
    <row r="7838" spans="1:1" s="449" customFormat="1" ht="12" hidden="1" customHeight="1">
      <c r="A7838" s="448"/>
    </row>
    <row r="7839" spans="1:1" s="449" customFormat="1" ht="12" hidden="1" customHeight="1">
      <c r="A7839" s="448"/>
    </row>
    <row r="7840" spans="1:1" s="449" customFormat="1" ht="12" hidden="1" customHeight="1">
      <c r="A7840" s="448"/>
    </row>
    <row r="7841" spans="1:1" s="449" customFormat="1" ht="12" hidden="1" customHeight="1">
      <c r="A7841" s="448"/>
    </row>
    <row r="7842" spans="1:1" s="449" customFormat="1" ht="12" hidden="1" customHeight="1">
      <c r="A7842" s="448"/>
    </row>
    <row r="7843" spans="1:1" s="449" customFormat="1" ht="12" hidden="1" customHeight="1">
      <c r="A7843" s="448"/>
    </row>
    <row r="7844" spans="1:1" s="449" customFormat="1" ht="12" hidden="1" customHeight="1">
      <c r="A7844" s="448"/>
    </row>
    <row r="7845" spans="1:1" s="449" customFormat="1" ht="12" hidden="1" customHeight="1">
      <c r="A7845" s="448"/>
    </row>
    <row r="7846" spans="1:1" s="449" customFormat="1" ht="12" hidden="1" customHeight="1">
      <c r="A7846" s="448"/>
    </row>
    <row r="7847" spans="1:1" s="449" customFormat="1" ht="12" hidden="1" customHeight="1">
      <c r="A7847" s="448"/>
    </row>
    <row r="7848" spans="1:1" s="449" customFormat="1" ht="12" hidden="1" customHeight="1">
      <c r="A7848" s="448"/>
    </row>
    <row r="7849" spans="1:1" s="449" customFormat="1" ht="12" hidden="1" customHeight="1">
      <c r="A7849" s="448"/>
    </row>
    <row r="7850" spans="1:1" s="449" customFormat="1" ht="12" hidden="1" customHeight="1">
      <c r="A7850" s="448"/>
    </row>
    <row r="7851" spans="1:1" s="449" customFormat="1" ht="12" hidden="1" customHeight="1">
      <c r="A7851" s="448"/>
    </row>
    <row r="7852" spans="1:1" s="449" customFormat="1" ht="12" hidden="1" customHeight="1">
      <c r="A7852" s="448"/>
    </row>
    <row r="7853" spans="1:1" s="449" customFormat="1" ht="12" hidden="1" customHeight="1">
      <c r="A7853" s="448"/>
    </row>
    <row r="7854" spans="1:1" s="449" customFormat="1" ht="12" hidden="1" customHeight="1">
      <c r="A7854" s="448"/>
    </row>
    <row r="7855" spans="1:1" s="449" customFormat="1" ht="12" hidden="1" customHeight="1">
      <c r="A7855" s="448"/>
    </row>
    <row r="7856" spans="1:1" s="449" customFormat="1" ht="12" hidden="1" customHeight="1">
      <c r="A7856" s="448"/>
    </row>
    <row r="7857" spans="1:1" s="449" customFormat="1" ht="12" hidden="1" customHeight="1">
      <c r="A7857" s="448"/>
    </row>
    <row r="7858" spans="1:1" s="449" customFormat="1" ht="12" hidden="1" customHeight="1">
      <c r="A7858" s="448"/>
    </row>
    <row r="7859" spans="1:1" s="449" customFormat="1" ht="12" hidden="1" customHeight="1">
      <c r="A7859" s="448"/>
    </row>
    <row r="7860" spans="1:1" s="449" customFormat="1" ht="12" hidden="1" customHeight="1">
      <c r="A7860" s="448"/>
    </row>
    <row r="7861" spans="1:1" s="449" customFormat="1" ht="12" hidden="1" customHeight="1">
      <c r="A7861" s="448"/>
    </row>
    <row r="7862" spans="1:1" s="449" customFormat="1" ht="12" hidden="1" customHeight="1">
      <c r="A7862" s="448"/>
    </row>
    <row r="7863" spans="1:1" s="449" customFormat="1" ht="12" hidden="1" customHeight="1">
      <c r="A7863" s="448"/>
    </row>
    <row r="7864" spans="1:1" s="449" customFormat="1" ht="12" hidden="1" customHeight="1">
      <c r="A7864" s="448"/>
    </row>
    <row r="7865" spans="1:1" s="449" customFormat="1" ht="12" hidden="1" customHeight="1">
      <c r="A7865" s="448"/>
    </row>
    <row r="7866" spans="1:1" s="449" customFormat="1" ht="12" hidden="1" customHeight="1">
      <c r="A7866" s="448"/>
    </row>
    <row r="7867" spans="1:1" s="449" customFormat="1" ht="12" hidden="1" customHeight="1">
      <c r="A7867" s="448"/>
    </row>
    <row r="7868" spans="1:1" s="449" customFormat="1" ht="12" hidden="1" customHeight="1">
      <c r="A7868" s="448"/>
    </row>
    <row r="7869" spans="1:1" s="449" customFormat="1" ht="12" hidden="1" customHeight="1">
      <c r="A7869" s="448"/>
    </row>
    <row r="7870" spans="1:1" s="449" customFormat="1" ht="12" hidden="1" customHeight="1">
      <c r="A7870" s="448"/>
    </row>
    <row r="7871" spans="1:1" s="449" customFormat="1" ht="12" hidden="1" customHeight="1">
      <c r="A7871" s="448"/>
    </row>
    <row r="7872" spans="1:1" s="449" customFormat="1" ht="12" hidden="1" customHeight="1">
      <c r="A7872" s="448"/>
    </row>
    <row r="7873" spans="1:1" s="449" customFormat="1" ht="12" hidden="1" customHeight="1">
      <c r="A7873" s="448"/>
    </row>
    <row r="7874" spans="1:1" s="449" customFormat="1" ht="12" hidden="1" customHeight="1">
      <c r="A7874" s="448"/>
    </row>
    <row r="7875" spans="1:1" s="449" customFormat="1" ht="12" hidden="1" customHeight="1">
      <c r="A7875" s="448"/>
    </row>
    <row r="7876" spans="1:1" s="449" customFormat="1" ht="12" hidden="1" customHeight="1">
      <c r="A7876" s="448"/>
    </row>
    <row r="7877" spans="1:1" s="449" customFormat="1" ht="12" hidden="1" customHeight="1">
      <c r="A7877" s="448"/>
    </row>
    <row r="7878" spans="1:1" s="449" customFormat="1" ht="12" hidden="1" customHeight="1">
      <c r="A7878" s="448"/>
    </row>
    <row r="7879" spans="1:1" s="449" customFormat="1" ht="12" hidden="1" customHeight="1">
      <c r="A7879" s="448"/>
    </row>
    <row r="7880" spans="1:1" s="449" customFormat="1" ht="12" hidden="1" customHeight="1">
      <c r="A7880" s="448"/>
    </row>
    <row r="7881" spans="1:1" s="449" customFormat="1" ht="12" hidden="1" customHeight="1">
      <c r="A7881" s="448"/>
    </row>
    <row r="7882" spans="1:1" s="449" customFormat="1" ht="12" hidden="1" customHeight="1">
      <c r="A7882" s="448"/>
    </row>
    <row r="7883" spans="1:1" s="449" customFormat="1" ht="12" hidden="1" customHeight="1">
      <c r="A7883" s="448"/>
    </row>
    <row r="7884" spans="1:1" s="449" customFormat="1" ht="12" hidden="1" customHeight="1">
      <c r="A7884" s="448"/>
    </row>
    <row r="7885" spans="1:1" s="449" customFormat="1" ht="12" hidden="1" customHeight="1">
      <c r="A7885" s="448"/>
    </row>
    <row r="7886" spans="1:1" s="449" customFormat="1" ht="12" hidden="1" customHeight="1">
      <c r="A7886" s="448"/>
    </row>
    <row r="7887" spans="1:1" s="449" customFormat="1" ht="12" hidden="1" customHeight="1">
      <c r="A7887" s="448"/>
    </row>
    <row r="7888" spans="1:1" s="449" customFormat="1" ht="12" hidden="1" customHeight="1">
      <c r="A7888" s="448"/>
    </row>
    <row r="7889" spans="1:1" s="449" customFormat="1" ht="12" hidden="1" customHeight="1">
      <c r="A7889" s="448"/>
    </row>
    <row r="7890" spans="1:1" s="449" customFormat="1" ht="12" hidden="1" customHeight="1">
      <c r="A7890" s="448"/>
    </row>
    <row r="7891" spans="1:1" s="449" customFormat="1" ht="12" hidden="1" customHeight="1">
      <c r="A7891" s="448"/>
    </row>
    <row r="7892" spans="1:1" s="449" customFormat="1" ht="12" hidden="1" customHeight="1">
      <c r="A7892" s="448"/>
    </row>
    <row r="7893" spans="1:1" s="449" customFormat="1" ht="12" hidden="1" customHeight="1">
      <c r="A7893" s="448"/>
    </row>
    <row r="7894" spans="1:1" s="449" customFormat="1" ht="12" hidden="1" customHeight="1">
      <c r="A7894" s="448"/>
    </row>
    <row r="7895" spans="1:1" s="449" customFormat="1" ht="12" hidden="1" customHeight="1">
      <c r="A7895" s="448"/>
    </row>
    <row r="7896" spans="1:1" s="449" customFormat="1" ht="12" hidden="1" customHeight="1">
      <c r="A7896" s="448"/>
    </row>
    <row r="7897" spans="1:1" s="449" customFormat="1" ht="12" hidden="1" customHeight="1">
      <c r="A7897" s="448"/>
    </row>
    <row r="7898" spans="1:1" s="449" customFormat="1" ht="12" hidden="1" customHeight="1">
      <c r="A7898" s="448"/>
    </row>
    <row r="7899" spans="1:1" s="449" customFormat="1" ht="12" hidden="1" customHeight="1">
      <c r="A7899" s="448"/>
    </row>
    <row r="7900" spans="1:1" s="449" customFormat="1" ht="12" hidden="1" customHeight="1">
      <c r="A7900" s="448"/>
    </row>
    <row r="7901" spans="1:1" s="449" customFormat="1" ht="12" hidden="1" customHeight="1">
      <c r="A7901" s="448"/>
    </row>
    <row r="7902" spans="1:1" s="449" customFormat="1" ht="12" hidden="1" customHeight="1">
      <c r="A7902" s="448"/>
    </row>
    <row r="7903" spans="1:1" s="449" customFormat="1" ht="12" hidden="1" customHeight="1">
      <c r="A7903" s="448"/>
    </row>
    <row r="7904" spans="1:1" s="449" customFormat="1" ht="12" hidden="1" customHeight="1">
      <c r="A7904" s="448"/>
    </row>
    <row r="7905" spans="1:1" s="449" customFormat="1" ht="12" hidden="1" customHeight="1">
      <c r="A7905" s="448"/>
    </row>
    <row r="7906" spans="1:1" s="449" customFormat="1" ht="12" hidden="1" customHeight="1">
      <c r="A7906" s="448"/>
    </row>
    <row r="7907" spans="1:1" s="449" customFormat="1" ht="12" hidden="1" customHeight="1">
      <c r="A7907" s="448"/>
    </row>
    <row r="7908" spans="1:1" s="449" customFormat="1" ht="12" hidden="1" customHeight="1">
      <c r="A7908" s="448"/>
    </row>
    <row r="7909" spans="1:1" s="449" customFormat="1" ht="12" hidden="1" customHeight="1">
      <c r="A7909" s="448"/>
    </row>
    <row r="7910" spans="1:1" s="449" customFormat="1" ht="12" hidden="1" customHeight="1">
      <c r="A7910" s="448"/>
    </row>
    <row r="7911" spans="1:1" s="449" customFormat="1" ht="12" hidden="1" customHeight="1">
      <c r="A7911" s="448"/>
    </row>
    <row r="7912" spans="1:1" s="449" customFormat="1" ht="12" hidden="1" customHeight="1">
      <c r="A7912" s="448"/>
    </row>
    <row r="7913" spans="1:1" s="449" customFormat="1" ht="12" hidden="1" customHeight="1">
      <c r="A7913" s="448"/>
    </row>
    <row r="7914" spans="1:1" s="449" customFormat="1" ht="12" hidden="1" customHeight="1">
      <c r="A7914" s="448"/>
    </row>
    <row r="7915" spans="1:1" s="449" customFormat="1" ht="12" hidden="1" customHeight="1">
      <c r="A7915" s="448"/>
    </row>
    <row r="7916" spans="1:1" s="449" customFormat="1" ht="12" hidden="1" customHeight="1">
      <c r="A7916" s="448"/>
    </row>
    <row r="7917" spans="1:1" s="449" customFormat="1" ht="12" hidden="1" customHeight="1">
      <c r="A7917" s="448"/>
    </row>
    <row r="7918" spans="1:1" s="449" customFormat="1" ht="12" hidden="1" customHeight="1">
      <c r="A7918" s="448"/>
    </row>
    <row r="7919" spans="1:1" s="449" customFormat="1" ht="12" hidden="1" customHeight="1">
      <c r="A7919" s="448"/>
    </row>
    <row r="7920" spans="1:1" s="449" customFormat="1" ht="12" hidden="1" customHeight="1">
      <c r="A7920" s="448"/>
    </row>
    <row r="7921" spans="1:1" s="449" customFormat="1" ht="12" hidden="1" customHeight="1">
      <c r="A7921" s="448"/>
    </row>
    <row r="7922" spans="1:1" s="449" customFormat="1" ht="12" hidden="1" customHeight="1">
      <c r="A7922" s="448"/>
    </row>
    <row r="7923" spans="1:1" s="449" customFormat="1" ht="12" hidden="1" customHeight="1">
      <c r="A7923" s="448"/>
    </row>
    <row r="7924" spans="1:1" s="449" customFormat="1" ht="12" hidden="1" customHeight="1">
      <c r="A7924" s="448"/>
    </row>
    <row r="7925" spans="1:1" s="449" customFormat="1" ht="12" hidden="1" customHeight="1">
      <c r="A7925" s="448"/>
    </row>
    <row r="7926" spans="1:1" s="449" customFormat="1" ht="12" hidden="1" customHeight="1">
      <c r="A7926" s="448"/>
    </row>
    <row r="7927" spans="1:1" s="449" customFormat="1" ht="12" hidden="1" customHeight="1">
      <c r="A7927" s="448"/>
    </row>
    <row r="7928" spans="1:1" s="449" customFormat="1" ht="12" hidden="1" customHeight="1">
      <c r="A7928" s="448"/>
    </row>
    <row r="7929" spans="1:1" s="449" customFormat="1" ht="12" hidden="1" customHeight="1">
      <c r="A7929" s="448"/>
    </row>
    <row r="7930" spans="1:1" s="449" customFormat="1" ht="12" hidden="1" customHeight="1">
      <c r="A7930" s="448"/>
    </row>
    <row r="7931" spans="1:1" s="449" customFormat="1" ht="12" hidden="1" customHeight="1">
      <c r="A7931" s="448"/>
    </row>
    <row r="7932" spans="1:1" s="449" customFormat="1" ht="12" hidden="1" customHeight="1">
      <c r="A7932" s="448"/>
    </row>
    <row r="7933" spans="1:1" s="449" customFormat="1" ht="12" hidden="1" customHeight="1">
      <c r="A7933" s="448"/>
    </row>
    <row r="7934" spans="1:1" s="449" customFormat="1" ht="12" hidden="1" customHeight="1">
      <c r="A7934" s="448"/>
    </row>
    <row r="7935" spans="1:1" s="449" customFormat="1" ht="12" hidden="1" customHeight="1">
      <c r="A7935" s="448"/>
    </row>
    <row r="7936" spans="1:1" s="449" customFormat="1" ht="12" hidden="1" customHeight="1">
      <c r="A7936" s="448"/>
    </row>
    <row r="7937" spans="1:1" s="449" customFormat="1" ht="12" hidden="1" customHeight="1">
      <c r="A7937" s="448"/>
    </row>
    <row r="7938" spans="1:1" s="449" customFormat="1" ht="12" hidden="1" customHeight="1">
      <c r="A7938" s="448"/>
    </row>
    <row r="7939" spans="1:1" s="449" customFormat="1" ht="12" hidden="1" customHeight="1">
      <c r="A7939" s="448"/>
    </row>
    <row r="7940" spans="1:1" s="449" customFormat="1" ht="12" hidden="1" customHeight="1">
      <c r="A7940" s="448"/>
    </row>
    <row r="7941" spans="1:1" s="449" customFormat="1" ht="12" hidden="1" customHeight="1">
      <c r="A7941" s="448"/>
    </row>
    <row r="7942" spans="1:1" s="449" customFormat="1" ht="12" hidden="1" customHeight="1">
      <c r="A7942" s="448"/>
    </row>
    <row r="7943" spans="1:1" s="449" customFormat="1" ht="12" hidden="1" customHeight="1">
      <c r="A7943" s="448"/>
    </row>
    <row r="7944" spans="1:1" s="449" customFormat="1" ht="12" hidden="1" customHeight="1">
      <c r="A7944" s="448"/>
    </row>
    <row r="7945" spans="1:1" s="449" customFormat="1" ht="12" hidden="1" customHeight="1">
      <c r="A7945" s="448"/>
    </row>
    <row r="7946" spans="1:1" s="449" customFormat="1" ht="12" hidden="1" customHeight="1">
      <c r="A7946" s="448"/>
    </row>
    <row r="7947" spans="1:1" s="449" customFormat="1" ht="12" hidden="1" customHeight="1">
      <c r="A7947" s="448"/>
    </row>
    <row r="7948" spans="1:1" s="449" customFormat="1" ht="12" hidden="1" customHeight="1">
      <c r="A7948" s="448"/>
    </row>
    <row r="7949" spans="1:1" s="449" customFormat="1" ht="12" hidden="1" customHeight="1">
      <c r="A7949" s="448"/>
    </row>
    <row r="7950" spans="1:1" s="449" customFormat="1" ht="12" hidden="1" customHeight="1">
      <c r="A7950" s="448"/>
    </row>
    <row r="7951" spans="1:1" s="449" customFormat="1" ht="12" hidden="1" customHeight="1">
      <c r="A7951" s="448"/>
    </row>
    <row r="7952" spans="1:1" s="449" customFormat="1" ht="12" hidden="1" customHeight="1">
      <c r="A7952" s="448"/>
    </row>
    <row r="7953" spans="1:1" s="449" customFormat="1" ht="12" hidden="1" customHeight="1">
      <c r="A7953" s="448"/>
    </row>
    <row r="7954" spans="1:1" s="449" customFormat="1" ht="12" hidden="1" customHeight="1">
      <c r="A7954" s="448"/>
    </row>
    <row r="7955" spans="1:1" s="449" customFormat="1" ht="12" hidden="1" customHeight="1">
      <c r="A7955" s="448"/>
    </row>
    <row r="7956" spans="1:1" s="449" customFormat="1" ht="12" hidden="1" customHeight="1">
      <c r="A7956" s="448"/>
    </row>
    <row r="7957" spans="1:1" s="449" customFormat="1" ht="12" hidden="1" customHeight="1">
      <c r="A7957" s="448"/>
    </row>
    <row r="7958" spans="1:1" s="449" customFormat="1" ht="12" hidden="1" customHeight="1">
      <c r="A7958" s="448"/>
    </row>
    <row r="7959" spans="1:1" s="449" customFormat="1" ht="12" hidden="1" customHeight="1">
      <c r="A7959" s="448"/>
    </row>
    <row r="7960" spans="1:1" s="449" customFormat="1" ht="12" hidden="1" customHeight="1">
      <c r="A7960" s="448"/>
    </row>
    <row r="7961" spans="1:1" s="449" customFormat="1" ht="12" hidden="1" customHeight="1">
      <c r="A7961" s="448"/>
    </row>
    <row r="7962" spans="1:1" s="449" customFormat="1" ht="12" hidden="1" customHeight="1">
      <c r="A7962" s="448"/>
    </row>
    <row r="7963" spans="1:1" s="449" customFormat="1" ht="12" hidden="1" customHeight="1">
      <c r="A7963" s="448"/>
    </row>
    <row r="7964" spans="1:1" s="449" customFormat="1" ht="12" hidden="1" customHeight="1">
      <c r="A7964" s="448"/>
    </row>
    <row r="7965" spans="1:1" s="449" customFormat="1" ht="12" hidden="1" customHeight="1">
      <c r="A7965" s="448"/>
    </row>
    <row r="7966" spans="1:1" s="449" customFormat="1" ht="12" hidden="1" customHeight="1">
      <c r="A7966" s="448"/>
    </row>
    <row r="7967" spans="1:1" s="449" customFormat="1" ht="12" hidden="1" customHeight="1">
      <c r="A7967" s="448"/>
    </row>
    <row r="7968" spans="1:1" s="449" customFormat="1" ht="12" hidden="1" customHeight="1">
      <c r="A7968" s="448"/>
    </row>
    <row r="7969" spans="1:1" s="449" customFormat="1" ht="12" hidden="1" customHeight="1">
      <c r="A7969" s="448"/>
    </row>
    <row r="7970" spans="1:1" s="449" customFormat="1" ht="12" hidden="1" customHeight="1">
      <c r="A7970" s="448"/>
    </row>
    <row r="7971" spans="1:1" s="449" customFormat="1" ht="12" hidden="1" customHeight="1">
      <c r="A7971" s="448"/>
    </row>
    <row r="7972" spans="1:1" s="449" customFormat="1" ht="12" hidden="1" customHeight="1">
      <c r="A7972" s="448"/>
    </row>
    <row r="7973" spans="1:1" s="449" customFormat="1" ht="12" hidden="1" customHeight="1">
      <c r="A7973" s="448"/>
    </row>
    <row r="7974" spans="1:1" s="449" customFormat="1" ht="12" hidden="1" customHeight="1">
      <c r="A7974" s="448"/>
    </row>
    <row r="7975" spans="1:1" s="449" customFormat="1" ht="12" hidden="1" customHeight="1">
      <c r="A7975" s="448"/>
    </row>
    <row r="7976" spans="1:1" s="449" customFormat="1" ht="12" hidden="1" customHeight="1">
      <c r="A7976" s="448"/>
    </row>
    <row r="7977" spans="1:1" s="449" customFormat="1" ht="12" hidden="1" customHeight="1">
      <c r="A7977" s="448"/>
    </row>
    <row r="7978" spans="1:1" s="449" customFormat="1" ht="12" hidden="1" customHeight="1">
      <c r="A7978" s="448"/>
    </row>
    <row r="7979" spans="1:1" s="449" customFormat="1" ht="12" hidden="1" customHeight="1">
      <c r="A7979" s="448"/>
    </row>
    <row r="7980" spans="1:1" s="449" customFormat="1" ht="12" hidden="1" customHeight="1">
      <c r="A7980" s="448"/>
    </row>
    <row r="7981" spans="1:1" s="449" customFormat="1" ht="12" hidden="1" customHeight="1">
      <c r="A7981" s="448"/>
    </row>
    <row r="7982" spans="1:1" s="449" customFormat="1" ht="12" hidden="1" customHeight="1">
      <c r="A7982" s="448"/>
    </row>
    <row r="7983" spans="1:1" s="449" customFormat="1" ht="12" hidden="1" customHeight="1">
      <c r="A7983" s="448"/>
    </row>
    <row r="7984" spans="1:1" s="449" customFormat="1" ht="12" hidden="1" customHeight="1">
      <c r="A7984" s="448"/>
    </row>
    <row r="7985" spans="1:1" s="449" customFormat="1" ht="12" hidden="1" customHeight="1">
      <c r="A7985" s="448"/>
    </row>
    <row r="7986" spans="1:1" s="449" customFormat="1" ht="12" hidden="1" customHeight="1">
      <c r="A7986" s="448"/>
    </row>
    <row r="7987" spans="1:1" s="449" customFormat="1" ht="12" hidden="1" customHeight="1">
      <c r="A7987" s="448"/>
    </row>
    <row r="7988" spans="1:1" s="449" customFormat="1" ht="12" hidden="1" customHeight="1">
      <c r="A7988" s="448"/>
    </row>
    <row r="7989" spans="1:1" s="449" customFormat="1" ht="12" hidden="1" customHeight="1">
      <c r="A7989" s="448"/>
    </row>
    <row r="7990" spans="1:1" s="449" customFormat="1" ht="12" hidden="1" customHeight="1">
      <c r="A7990" s="448"/>
    </row>
    <row r="7991" spans="1:1" s="449" customFormat="1" ht="12" hidden="1" customHeight="1">
      <c r="A7991" s="448"/>
    </row>
    <row r="7992" spans="1:1" s="449" customFormat="1" ht="12" hidden="1" customHeight="1">
      <c r="A7992" s="448"/>
    </row>
    <row r="7993" spans="1:1" s="449" customFormat="1" ht="12" hidden="1" customHeight="1">
      <c r="A7993" s="448"/>
    </row>
    <row r="7994" spans="1:1" s="449" customFormat="1" ht="12" hidden="1" customHeight="1">
      <c r="A7994" s="448"/>
    </row>
    <row r="7995" spans="1:1" s="449" customFormat="1" ht="12" hidden="1" customHeight="1">
      <c r="A7995" s="448"/>
    </row>
    <row r="7996" spans="1:1" s="449" customFormat="1" ht="12" hidden="1" customHeight="1">
      <c r="A7996" s="448"/>
    </row>
    <row r="7997" spans="1:1" s="449" customFormat="1" ht="12" hidden="1" customHeight="1">
      <c r="A7997" s="448"/>
    </row>
    <row r="7998" spans="1:1" s="449" customFormat="1" ht="12" hidden="1" customHeight="1">
      <c r="A7998" s="448"/>
    </row>
    <row r="7999" spans="1:1" s="449" customFormat="1" ht="12" hidden="1" customHeight="1">
      <c r="A7999" s="448"/>
    </row>
    <row r="8000" spans="1:1" s="449" customFormat="1" ht="12" hidden="1" customHeight="1">
      <c r="A8000" s="448"/>
    </row>
    <row r="8001" spans="1:1" s="449" customFormat="1" ht="12" hidden="1" customHeight="1">
      <c r="A8001" s="448"/>
    </row>
    <row r="8002" spans="1:1" s="449" customFormat="1" ht="12" hidden="1" customHeight="1">
      <c r="A8002" s="448"/>
    </row>
    <row r="8003" spans="1:1" s="449" customFormat="1" ht="12" hidden="1" customHeight="1">
      <c r="A8003" s="448"/>
    </row>
    <row r="8004" spans="1:1" s="449" customFormat="1" ht="12" hidden="1" customHeight="1">
      <c r="A8004" s="448"/>
    </row>
    <row r="8005" spans="1:1" s="449" customFormat="1" ht="12" hidden="1" customHeight="1">
      <c r="A8005" s="448"/>
    </row>
    <row r="8006" spans="1:1" s="449" customFormat="1" ht="12" hidden="1" customHeight="1">
      <c r="A8006" s="448"/>
    </row>
    <row r="8007" spans="1:1" s="449" customFormat="1" ht="12" hidden="1" customHeight="1">
      <c r="A8007" s="448"/>
    </row>
    <row r="8008" spans="1:1" s="449" customFormat="1" ht="12" hidden="1" customHeight="1">
      <c r="A8008" s="448"/>
    </row>
    <row r="8009" spans="1:1" s="449" customFormat="1" ht="12" hidden="1" customHeight="1">
      <c r="A8009" s="448"/>
    </row>
    <row r="8010" spans="1:1" s="449" customFormat="1" ht="12" hidden="1" customHeight="1">
      <c r="A8010" s="448"/>
    </row>
    <row r="8011" spans="1:1" s="449" customFormat="1" ht="12" hidden="1" customHeight="1">
      <c r="A8011" s="448"/>
    </row>
    <row r="8012" spans="1:1" s="449" customFormat="1" ht="12" hidden="1" customHeight="1">
      <c r="A8012" s="448"/>
    </row>
    <row r="8013" spans="1:1" s="449" customFormat="1" ht="12" hidden="1" customHeight="1">
      <c r="A8013" s="448"/>
    </row>
    <row r="8014" spans="1:1" s="449" customFormat="1" ht="12" hidden="1" customHeight="1">
      <c r="A8014" s="448"/>
    </row>
    <row r="8015" spans="1:1" s="449" customFormat="1" ht="12" hidden="1" customHeight="1">
      <c r="A8015" s="448"/>
    </row>
    <row r="8016" spans="1:1" s="449" customFormat="1" ht="12" hidden="1" customHeight="1">
      <c r="A8016" s="448"/>
    </row>
    <row r="8017" spans="1:1" s="449" customFormat="1" ht="12" hidden="1" customHeight="1">
      <c r="A8017" s="448"/>
    </row>
    <row r="8018" spans="1:1" s="449" customFormat="1" ht="12" hidden="1" customHeight="1">
      <c r="A8018" s="448"/>
    </row>
    <row r="8019" spans="1:1" s="449" customFormat="1" ht="12" hidden="1" customHeight="1">
      <c r="A8019" s="448"/>
    </row>
    <row r="8020" spans="1:1" s="449" customFormat="1" ht="12" hidden="1" customHeight="1">
      <c r="A8020" s="448"/>
    </row>
    <row r="8021" spans="1:1" s="449" customFormat="1" ht="12" hidden="1" customHeight="1">
      <c r="A8021" s="448"/>
    </row>
    <row r="8022" spans="1:1" s="449" customFormat="1" ht="12" hidden="1" customHeight="1">
      <c r="A8022" s="448"/>
    </row>
    <row r="8023" spans="1:1" s="449" customFormat="1" ht="12" hidden="1" customHeight="1">
      <c r="A8023" s="448"/>
    </row>
    <row r="8024" spans="1:1" s="449" customFormat="1" ht="12" hidden="1" customHeight="1">
      <c r="A8024" s="448"/>
    </row>
    <row r="8025" spans="1:1" s="449" customFormat="1" ht="12" hidden="1" customHeight="1">
      <c r="A8025" s="448"/>
    </row>
    <row r="8026" spans="1:1" s="449" customFormat="1" ht="12" hidden="1" customHeight="1">
      <c r="A8026" s="448"/>
    </row>
    <row r="8027" spans="1:1" s="449" customFormat="1" ht="12" hidden="1" customHeight="1">
      <c r="A8027" s="448"/>
    </row>
    <row r="8028" spans="1:1" s="449" customFormat="1" ht="12" hidden="1" customHeight="1">
      <c r="A8028" s="448"/>
    </row>
    <row r="8029" spans="1:1" s="449" customFormat="1" ht="12" hidden="1" customHeight="1">
      <c r="A8029" s="448"/>
    </row>
    <row r="8030" spans="1:1" s="449" customFormat="1" ht="12" hidden="1" customHeight="1">
      <c r="A8030" s="448"/>
    </row>
    <row r="8031" spans="1:1" s="449" customFormat="1" ht="12" hidden="1" customHeight="1">
      <c r="A8031" s="448"/>
    </row>
    <row r="8032" spans="1:1" s="449" customFormat="1" ht="12" hidden="1" customHeight="1">
      <c r="A8032" s="448"/>
    </row>
    <row r="8033" spans="1:1" s="449" customFormat="1" ht="12" hidden="1" customHeight="1">
      <c r="A8033" s="448"/>
    </row>
    <row r="8034" spans="1:1" s="449" customFormat="1" ht="12" hidden="1" customHeight="1">
      <c r="A8034" s="448"/>
    </row>
    <row r="8035" spans="1:1" s="449" customFormat="1" ht="12" hidden="1" customHeight="1">
      <c r="A8035" s="448"/>
    </row>
    <row r="8036" spans="1:1" s="449" customFormat="1" ht="12" hidden="1" customHeight="1">
      <c r="A8036" s="448"/>
    </row>
    <row r="8037" spans="1:1" s="449" customFormat="1" ht="12" hidden="1" customHeight="1">
      <c r="A8037" s="448"/>
    </row>
    <row r="8038" spans="1:1" s="449" customFormat="1" ht="12" hidden="1" customHeight="1">
      <c r="A8038" s="448"/>
    </row>
    <row r="8039" spans="1:1" s="449" customFormat="1" ht="12" hidden="1" customHeight="1">
      <c r="A8039" s="448"/>
    </row>
    <row r="8040" spans="1:1" s="449" customFormat="1" ht="12" hidden="1" customHeight="1">
      <c r="A8040" s="448"/>
    </row>
    <row r="8041" spans="1:1" s="449" customFormat="1" ht="12" hidden="1" customHeight="1">
      <c r="A8041" s="448"/>
    </row>
    <row r="8042" spans="1:1" s="449" customFormat="1" ht="12" hidden="1" customHeight="1">
      <c r="A8042" s="448"/>
    </row>
    <row r="8043" spans="1:1" s="449" customFormat="1" ht="12" hidden="1" customHeight="1">
      <c r="A8043" s="448"/>
    </row>
    <row r="8044" spans="1:1" s="449" customFormat="1" ht="12" hidden="1" customHeight="1">
      <c r="A8044" s="448"/>
    </row>
    <row r="8045" spans="1:1" s="449" customFormat="1" ht="12" hidden="1" customHeight="1">
      <c r="A8045" s="448"/>
    </row>
    <row r="8046" spans="1:1" s="449" customFormat="1" ht="12" hidden="1" customHeight="1">
      <c r="A8046" s="448"/>
    </row>
    <row r="8047" spans="1:1" s="449" customFormat="1" ht="12" hidden="1" customHeight="1">
      <c r="A8047" s="448"/>
    </row>
    <row r="8048" spans="1:1" s="449" customFormat="1" ht="12" hidden="1" customHeight="1">
      <c r="A8048" s="448"/>
    </row>
    <row r="8049" spans="1:1" s="449" customFormat="1" ht="12" hidden="1" customHeight="1">
      <c r="A8049" s="448"/>
    </row>
    <row r="8050" spans="1:1" s="449" customFormat="1" ht="12" hidden="1" customHeight="1">
      <c r="A8050" s="448"/>
    </row>
    <row r="8051" spans="1:1" s="449" customFormat="1" ht="12" hidden="1" customHeight="1">
      <c r="A8051" s="448"/>
    </row>
    <row r="8052" spans="1:1" s="449" customFormat="1" ht="12" hidden="1" customHeight="1">
      <c r="A8052" s="448"/>
    </row>
    <row r="8053" spans="1:1" s="449" customFormat="1" ht="12" hidden="1" customHeight="1">
      <c r="A8053" s="448"/>
    </row>
    <row r="8054" spans="1:1" s="449" customFormat="1" ht="12" hidden="1" customHeight="1">
      <c r="A8054" s="448"/>
    </row>
    <row r="8055" spans="1:1" s="449" customFormat="1" ht="12" hidden="1" customHeight="1">
      <c r="A8055" s="448"/>
    </row>
    <row r="8056" spans="1:1" s="449" customFormat="1" ht="12" hidden="1" customHeight="1">
      <c r="A8056" s="448"/>
    </row>
    <row r="8057" spans="1:1" s="449" customFormat="1" ht="12" hidden="1" customHeight="1">
      <c r="A8057" s="448"/>
    </row>
    <row r="8058" spans="1:1" s="449" customFormat="1" ht="12" hidden="1" customHeight="1">
      <c r="A8058" s="448"/>
    </row>
    <row r="8059" spans="1:1" s="449" customFormat="1" ht="12" hidden="1" customHeight="1">
      <c r="A8059" s="448"/>
    </row>
    <row r="8060" spans="1:1" s="449" customFormat="1" ht="12" hidden="1" customHeight="1">
      <c r="A8060" s="448"/>
    </row>
    <row r="8061" spans="1:1" s="449" customFormat="1" ht="12" hidden="1" customHeight="1">
      <c r="A8061" s="448"/>
    </row>
    <row r="8062" spans="1:1" s="449" customFormat="1" ht="12" hidden="1" customHeight="1">
      <c r="A8062" s="448"/>
    </row>
    <row r="8063" spans="1:1" s="449" customFormat="1" ht="12" hidden="1" customHeight="1">
      <c r="A8063" s="448"/>
    </row>
    <row r="8064" spans="1:1" s="449" customFormat="1" ht="12" hidden="1" customHeight="1">
      <c r="A8064" s="448"/>
    </row>
    <row r="8065" spans="1:1" s="449" customFormat="1" ht="12" hidden="1" customHeight="1">
      <c r="A8065" s="448"/>
    </row>
    <row r="8066" spans="1:1" s="449" customFormat="1" ht="12" hidden="1" customHeight="1">
      <c r="A8066" s="448"/>
    </row>
    <row r="8067" spans="1:1" s="449" customFormat="1" ht="12" hidden="1" customHeight="1">
      <c r="A8067" s="448"/>
    </row>
    <row r="8068" spans="1:1" s="449" customFormat="1" ht="12" hidden="1" customHeight="1">
      <c r="A8068" s="448"/>
    </row>
    <row r="8069" spans="1:1" s="449" customFormat="1" ht="12" hidden="1" customHeight="1">
      <c r="A8069" s="448"/>
    </row>
    <row r="8070" spans="1:1" s="449" customFormat="1" ht="12" hidden="1" customHeight="1">
      <c r="A8070" s="448"/>
    </row>
    <row r="8071" spans="1:1" s="449" customFormat="1" ht="12" hidden="1" customHeight="1">
      <c r="A8071" s="448"/>
    </row>
    <row r="8072" spans="1:1" s="449" customFormat="1" ht="12" hidden="1" customHeight="1">
      <c r="A8072" s="448"/>
    </row>
    <row r="8073" spans="1:1" s="449" customFormat="1" ht="12" hidden="1" customHeight="1">
      <c r="A8073" s="448"/>
    </row>
    <row r="8074" spans="1:1" s="449" customFormat="1" ht="12" hidden="1" customHeight="1">
      <c r="A8074" s="448"/>
    </row>
    <row r="8075" spans="1:1" s="449" customFormat="1" ht="12" hidden="1" customHeight="1">
      <c r="A8075" s="448"/>
    </row>
    <row r="8076" spans="1:1" s="449" customFormat="1" ht="12" hidden="1" customHeight="1">
      <c r="A8076" s="448"/>
    </row>
    <row r="8077" spans="1:1" s="449" customFormat="1" ht="12" hidden="1" customHeight="1">
      <c r="A8077" s="448"/>
    </row>
    <row r="8078" spans="1:1" s="449" customFormat="1" ht="12" hidden="1" customHeight="1">
      <c r="A8078" s="448"/>
    </row>
    <row r="8079" spans="1:1" s="449" customFormat="1" ht="12" hidden="1" customHeight="1">
      <c r="A8079" s="448"/>
    </row>
    <row r="8080" spans="1:1" s="449" customFormat="1" ht="12" hidden="1" customHeight="1">
      <c r="A8080" s="448"/>
    </row>
    <row r="8081" spans="1:1" s="449" customFormat="1" ht="12" hidden="1" customHeight="1">
      <c r="A8081" s="448"/>
    </row>
    <row r="8082" spans="1:1" s="449" customFormat="1" ht="12" hidden="1" customHeight="1">
      <c r="A8082" s="448"/>
    </row>
    <row r="8083" spans="1:1" s="449" customFormat="1" ht="12" hidden="1" customHeight="1">
      <c r="A8083" s="448"/>
    </row>
    <row r="8084" spans="1:1" s="449" customFormat="1" ht="12" hidden="1" customHeight="1">
      <c r="A8084" s="448"/>
    </row>
    <row r="8085" spans="1:1" s="449" customFormat="1" ht="12" hidden="1" customHeight="1">
      <c r="A8085" s="448"/>
    </row>
    <row r="8086" spans="1:1" s="449" customFormat="1" ht="12" hidden="1" customHeight="1">
      <c r="A8086" s="448"/>
    </row>
    <row r="8087" spans="1:1" s="449" customFormat="1" ht="12" hidden="1" customHeight="1">
      <c r="A8087" s="448"/>
    </row>
    <row r="8088" spans="1:1" s="449" customFormat="1" ht="12" hidden="1" customHeight="1">
      <c r="A8088" s="448"/>
    </row>
    <row r="8089" spans="1:1" s="449" customFormat="1" ht="12" hidden="1" customHeight="1">
      <c r="A8089" s="448"/>
    </row>
    <row r="8090" spans="1:1" s="449" customFormat="1" ht="12" hidden="1" customHeight="1">
      <c r="A8090" s="448"/>
    </row>
    <row r="8091" spans="1:1" s="449" customFormat="1" ht="12" hidden="1" customHeight="1">
      <c r="A8091" s="448"/>
    </row>
    <row r="8092" spans="1:1" s="449" customFormat="1" ht="12" hidden="1" customHeight="1">
      <c r="A8092" s="448"/>
    </row>
    <row r="8093" spans="1:1" s="449" customFormat="1" ht="12" hidden="1" customHeight="1">
      <c r="A8093" s="448"/>
    </row>
    <row r="8094" spans="1:1" s="449" customFormat="1" ht="12" hidden="1" customHeight="1">
      <c r="A8094" s="448"/>
    </row>
    <row r="8095" spans="1:1" s="449" customFormat="1" ht="12" hidden="1" customHeight="1">
      <c r="A8095" s="448"/>
    </row>
    <row r="8096" spans="1:1" s="449" customFormat="1" ht="12" hidden="1" customHeight="1">
      <c r="A8096" s="448"/>
    </row>
    <row r="8097" spans="1:1" s="449" customFormat="1" ht="12" hidden="1" customHeight="1">
      <c r="A8097" s="448"/>
    </row>
    <row r="8098" spans="1:1" s="449" customFormat="1" ht="12" hidden="1" customHeight="1">
      <c r="A8098" s="448"/>
    </row>
    <row r="8099" spans="1:1" s="449" customFormat="1" ht="12" hidden="1" customHeight="1">
      <c r="A8099" s="448"/>
    </row>
    <row r="8100" spans="1:1" s="449" customFormat="1" ht="12" hidden="1" customHeight="1">
      <c r="A8100" s="448"/>
    </row>
    <row r="8101" spans="1:1" s="449" customFormat="1" ht="12" hidden="1" customHeight="1">
      <c r="A8101" s="448"/>
    </row>
    <row r="8102" spans="1:1" s="449" customFormat="1" ht="12" hidden="1" customHeight="1">
      <c r="A8102" s="448"/>
    </row>
    <row r="8103" spans="1:1" s="449" customFormat="1" ht="12" hidden="1" customHeight="1">
      <c r="A8103" s="448"/>
    </row>
    <row r="8104" spans="1:1" s="449" customFormat="1" ht="12" hidden="1" customHeight="1">
      <c r="A8104" s="448"/>
    </row>
    <row r="8105" spans="1:1" s="449" customFormat="1" ht="12" hidden="1" customHeight="1">
      <c r="A8105" s="448"/>
    </row>
    <row r="8106" spans="1:1" s="449" customFormat="1" ht="12" hidden="1" customHeight="1">
      <c r="A8106" s="448"/>
    </row>
    <row r="8107" spans="1:1" s="449" customFormat="1" ht="12" hidden="1" customHeight="1">
      <c r="A8107" s="448"/>
    </row>
    <row r="8108" spans="1:1" s="449" customFormat="1" ht="12" hidden="1" customHeight="1">
      <c r="A8108" s="448"/>
    </row>
    <row r="8109" spans="1:1" s="449" customFormat="1" ht="12" hidden="1" customHeight="1">
      <c r="A8109" s="448"/>
    </row>
    <row r="8110" spans="1:1" s="449" customFormat="1" ht="12" hidden="1" customHeight="1">
      <c r="A8110" s="448"/>
    </row>
    <row r="8111" spans="1:1" s="449" customFormat="1" ht="12" hidden="1" customHeight="1">
      <c r="A8111" s="448"/>
    </row>
    <row r="8112" spans="1:1" s="449" customFormat="1" ht="12" hidden="1" customHeight="1">
      <c r="A8112" s="448"/>
    </row>
    <row r="8113" spans="1:1" s="449" customFormat="1" ht="12" hidden="1" customHeight="1">
      <c r="A8113" s="448"/>
    </row>
    <row r="8114" spans="1:1" s="449" customFormat="1" ht="12" hidden="1" customHeight="1">
      <c r="A8114" s="448"/>
    </row>
    <row r="8115" spans="1:1" s="449" customFormat="1" ht="12" hidden="1" customHeight="1">
      <c r="A8115" s="448"/>
    </row>
    <row r="8116" spans="1:1" s="449" customFormat="1" ht="12" hidden="1" customHeight="1">
      <c r="A8116" s="448"/>
    </row>
    <row r="8117" spans="1:1" s="449" customFormat="1" ht="12" hidden="1" customHeight="1">
      <c r="A8117" s="448"/>
    </row>
    <row r="8118" spans="1:1" s="449" customFormat="1" ht="12" hidden="1" customHeight="1">
      <c r="A8118" s="448"/>
    </row>
    <row r="8119" spans="1:1" s="449" customFormat="1" ht="12" hidden="1" customHeight="1">
      <c r="A8119" s="448"/>
    </row>
    <row r="8120" spans="1:1" s="449" customFormat="1" ht="12" hidden="1" customHeight="1">
      <c r="A8120" s="448"/>
    </row>
    <row r="8121" spans="1:1" s="449" customFormat="1" ht="12" hidden="1" customHeight="1">
      <c r="A8121" s="448"/>
    </row>
    <row r="8122" spans="1:1" s="449" customFormat="1" ht="12" hidden="1" customHeight="1">
      <c r="A8122" s="448"/>
    </row>
    <row r="8123" spans="1:1" s="449" customFormat="1" ht="12" hidden="1" customHeight="1">
      <c r="A8123" s="448"/>
    </row>
    <row r="8124" spans="1:1" s="449" customFormat="1" ht="12" hidden="1" customHeight="1">
      <c r="A8124" s="448"/>
    </row>
    <row r="8125" spans="1:1" s="449" customFormat="1" ht="12" hidden="1" customHeight="1">
      <c r="A8125" s="448"/>
    </row>
    <row r="8126" spans="1:1" s="449" customFormat="1" ht="12" hidden="1" customHeight="1">
      <c r="A8126" s="448"/>
    </row>
    <row r="8127" spans="1:1" s="449" customFormat="1" ht="12" hidden="1" customHeight="1">
      <c r="A8127" s="448"/>
    </row>
    <row r="8128" spans="1:1" s="449" customFormat="1" ht="12" hidden="1" customHeight="1">
      <c r="A8128" s="448"/>
    </row>
    <row r="8129" spans="1:1" s="449" customFormat="1" ht="12" hidden="1" customHeight="1">
      <c r="A8129" s="448"/>
    </row>
    <row r="8130" spans="1:1" s="449" customFormat="1" ht="12" hidden="1" customHeight="1">
      <c r="A8130" s="448"/>
    </row>
    <row r="8131" spans="1:1" s="449" customFormat="1" ht="12" hidden="1" customHeight="1">
      <c r="A8131" s="448"/>
    </row>
    <row r="8132" spans="1:1" s="449" customFormat="1" ht="12" hidden="1" customHeight="1">
      <c r="A8132" s="448"/>
    </row>
    <row r="8133" spans="1:1" s="449" customFormat="1" ht="12" hidden="1" customHeight="1">
      <c r="A8133" s="448"/>
    </row>
    <row r="8134" spans="1:1" s="449" customFormat="1" ht="12" hidden="1" customHeight="1">
      <c r="A8134" s="448"/>
    </row>
    <row r="8135" spans="1:1" s="449" customFormat="1" ht="12" hidden="1" customHeight="1">
      <c r="A8135" s="448"/>
    </row>
    <row r="8136" spans="1:1" s="449" customFormat="1" ht="12" hidden="1" customHeight="1">
      <c r="A8136" s="448"/>
    </row>
    <row r="8137" spans="1:1" s="449" customFormat="1" ht="12" hidden="1" customHeight="1">
      <c r="A8137" s="448"/>
    </row>
    <row r="8138" spans="1:1" s="449" customFormat="1" ht="12" hidden="1" customHeight="1">
      <c r="A8138" s="448"/>
    </row>
    <row r="8139" spans="1:1" s="449" customFormat="1" ht="12" hidden="1" customHeight="1">
      <c r="A8139" s="448"/>
    </row>
    <row r="8140" spans="1:1" s="449" customFormat="1" ht="12" hidden="1" customHeight="1">
      <c r="A8140" s="448"/>
    </row>
    <row r="8141" spans="1:1" s="449" customFormat="1" ht="12" hidden="1" customHeight="1">
      <c r="A8141" s="448"/>
    </row>
    <row r="8142" spans="1:1" s="449" customFormat="1" ht="12" hidden="1" customHeight="1">
      <c r="A8142" s="448"/>
    </row>
    <row r="8143" spans="1:1" s="449" customFormat="1" ht="12" hidden="1" customHeight="1">
      <c r="A8143" s="448"/>
    </row>
    <row r="8144" spans="1:1" s="449" customFormat="1" ht="12" hidden="1" customHeight="1">
      <c r="A8144" s="448"/>
    </row>
    <row r="8145" spans="1:1" s="449" customFormat="1" ht="12" hidden="1" customHeight="1">
      <c r="A8145" s="448"/>
    </row>
    <row r="8146" spans="1:1" s="449" customFormat="1" ht="12" hidden="1" customHeight="1">
      <c r="A8146" s="448"/>
    </row>
    <row r="8147" spans="1:1" s="449" customFormat="1" ht="12" hidden="1" customHeight="1">
      <c r="A8147" s="448"/>
    </row>
    <row r="8148" spans="1:1" s="449" customFormat="1" ht="12" hidden="1" customHeight="1">
      <c r="A8148" s="448"/>
    </row>
    <row r="8149" spans="1:1" s="449" customFormat="1" ht="12" hidden="1" customHeight="1">
      <c r="A8149" s="448"/>
    </row>
    <row r="8150" spans="1:1" s="449" customFormat="1" ht="12" hidden="1" customHeight="1">
      <c r="A8150" s="448"/>
    </row>
    <row r="8151" spans="1:1" s="449" customFormat="1" ht="12" hidden="1" customHeight="1">
      <c r="A8151" s="448"/>
    </row>
    <row r="8152" spans="1:1" s="449" customFormat="1" ht="12" hidden="1" customHeight="1">
      <c r="A8152" s="448"/>
    </row>
    <row r="8153" spans="1:1" s="449" customFormat="1" ht="12" hidden="1" customHeight="1">
      <c r="A8153" s="448"/>
    </row>
    <row r="8154" spans="1:1" s="449" customFormat="1" ht="12" hidden="1" customHeight="1">
      <c r="A8154" s="448"/>
    </row>
    <row r="8155" spans="1:1" s="449" customFormat="1" ht="12" hidden="1" customHeight="1">
      <c r="A8155" s="448"/>
    </row>
    <row r="8156" spans="1:1" s="449" customFormat="1" ht="12" hidden="1" customHeight="1">
      <c r="A8156" s="448"/>
    </row>
    <row r="8157" spans="1:1" s="449" customFormat="1" ht="12" hidden="1" customHeight="1">
      <c r="A8157" s="448"/>
    </row>
    <row r="8158" spans="1:1" s="449" customFormat="1" ht="12" hidden="1" customHeight="1">
      <c r="A8158" s="448"/>
    </row>
    <row r="8159" spans="1:1" s="449" customFormat="1" ht="12" hidden="1" customHeight="1">
      <c r="A8159" s="448"/>
    </row>
    <row r="8160" spans="1:1" s="449" customFormat="1" ht="12" hidden="1" customHeight="1">
      <c r="A8160" s="448"/>
    </row>
    <row r="8161" spans="1:1" s="449" customFormat="1" ht="12" hidden="1" customHeight="1">
      <c r="A8161" s="448"/>
    </row>
    <row r="8162" spans="1:1" s="449" customFormat="1" ht="12" hidden="1" customHeight="1">
      <c r="A8162" s="448"/>
    </row>
    <row r="8163" spans="1:1" s="449" customFormat="1" ht="12" hidden="1" customHeight="1">
      <c r="A8163" s="448"/>
    </row>
    <row r="8164" spans="1:1" s="449" customFormat="1" ht="12" hidden="1" customHeight="1">
      <c r="A8164" s="448"/>
    </row>
    <row r="8165" spans="1:1" s="449" customFormat="1" ht="12" hidden="1" customHeight="1">
      <c r="A8165" s="448"/>
    </row>
    <row r="8166" spans="1:1" s="449" customFormat="1" ht="12" hidden="1" customHeight="1">
      <c r="A8166" s="448"/>
    </row>
    <row r="8167" spans="1:1" s="449" customFormat="1" ht="12" hidden="1" customHeight="1">
      <c r="A8167" s="448"/>
    </row>
    <row r="8168" spans="1:1" s="449" customFormat="1" ht="12" hidden="1" customHeight="1">
      <c r="A8168" s="448"/>
    </row>
    <row r="8169" spans="1:1" s="449" customFormat="1" ht="12" hidden="1" customHeight="1">
      <c r="A8169" s="448"/>
    </row>
    <row r="8170" spans="1:1" s="449" customFormat="1" ht="12" hidden="1" customHeight="1">
      <c r="A8170" s="448"/>
    </row>
    <row r="8171" spans="1:1" s="449" customFormat="1" ht="12" hidden="1" customHeight="1">
      <c r="A8171" s="448"/>
    </row>
    <row r="8172" spans="1:1" s="449" customFormat="1" ht="12" hidden="1" customHeight="1">
      <c r="A8172" s="448"/>
    </row>
    <row r="8173" spans="1:1" s="449" customFormat="1" ht="12" hidden="1" customHeight="1">
      <c r="A8173" s="448"/>
    </row>
    <row r="8174" spans="1:1" s="449" customFormat="1" ht="12" hidden="1" customHeight="1">
      <c r="A8174" s="448"/>
    </row>
    <row r="8175" spans="1:1" s="449" customFormat="1" ht="12" hidden="1" customHeight="1">
      <c r="A8175" s="448"/>
    </row>
    <row r="8176" spans="1:1" s="449" customFormat="1" ht="12" hidden="1" customHeight="1">
      <c r="A8176" s="448"/>
    </row>
    <row r="8177" spans="1:1" s="449" customFormat="1" ht="12" hidden="1" customHeight="1">
      <c r="A8177" s="448"/>
    </row>
    <row r="8178" spans="1:1" s="449" customFormat="1" ht="12" hidden="1" customHeight="1">
      <c r="A8178" s="448"/>
    </row>
    <row r="8179" spans="1:1" s="449" customFormat="1" ht="12" hidden="1" customHeight="1">
      <c r="A8179" s="448"/>
    </row>
    <row r="8180" spans="1:1" s="449" customFormat="1" ht="12" hidden="1" customHeight="1">
      <c r="A8180" s="448"/>
    </row>
    <row r="8181" spans="1:1" s="449" customFormat="1" ht="12" hidden="1" customHeight="1">
      <c r="A8181" s="448"/>
    </row>
    <row r="8182" spans="1:1" s="449" customFormat="1" ht="12" hidden="1" customHeight="1">
      <c r="A8182" s="448"/>
    </row>
    <row r="8183" spans="1:1" s="449" customFormat="1" ht="12" hidden="1" customHeight="1">
      <c r="A8183" s="448"/>
    </row>
    <row r="8184" spans="1:1" s="449" customFormat="1" ht="12" hidden="1" customHeight="1">
      <c r="A8184" s="448"/>
    </row>
    <row r="8185" spans="1:1" s="449" customFormat="1" ht="12" hidden="1" customHeight="1">
      <c r="A8185" s="448"/>
    </row>
    <row r="8186" spans="1:1" s="449" customFormat="1" ht="12" hidden="1" customHeight="1">
      <c r="A8186" s="448"/>
    </row>
    <row r="8187" spans="1:1" s="449" customFormat="1" ht="12" hidden="1" customHeight="1">
      <c r="A8187" s="448"/>
    </row>
    <row r="8188" spans="1:1" s="449" customFormat="1" ht="12" hidden="1" customHeight="1">
      <c r="A8188" s="448"/>
    </row>
    <row r="8189" spans="1:1" s="449" customFormat="1" ht="12" hidden="1" customHeight="1">
      <c r="A8189" s="448"/>
    </row>
    <row r="8190" spans="1:1" s="449" customFormat="1" ht="12" hidden="1" customHeight="1">
      <c r="A8190" s="448"/>
    </row>
    <row r="8191" spans="1:1" s="449" customFormat="1" ht="12" hidden="1" customHeight="1">
      <c r="A8191" s="448"/>
    </row>
    <row r="8192" spans="1:1" s="449" customFormat="1" ht="12" hidden="1" customHeight="1">
      <c r="A8192" s="448"/>
    </row>
    <row r="8193" spans="1:1" s="449" customFormat="1" ht="12" hidden="1" customHeight="1">
      <c r="A8193" s="448"/>
    </row>
    <row r="8194" spans="1:1" s="449" customFormat="1" ht="12" hidden="1" customHeight="1">
      <c r="A8194" s="448"/>
    </row>
    <row r="8195" spans="1:1" s="449" customFormat="1" ht="12" hidden="1" customHeight="1">
      <c r="A8195" s="448"/>
    </row>
    <row r="8196" spans="1:1" s="449" customFormat="1" ht="12" hidden="1" customHeight="1">
      <c r="A8196" s="448"/>
    </row>
    <row r="8197" spans="1:1" s="449" customFormat="1" ht="12" hidden="1" customHeight="1">
      <c r="A8197" s="448"/>
    </row>
    <row r="8198" spans="1:1" s="449" customFormat="1" ht="12" hidden="1" customHeight="1">
      <c r="A8198" s="448"/>
    </row>
    <row r="8199" spans="1:1" s="449" customFormat="1" ht="12" hidden="1" customHeight="1">
      <c r="A8199" s="448"/>
    </row>
    <row r="8200" spans="1:1" s="449" customFormat="1" ht="12" hidden="1" customHeight="1">
      <c r="A8200" s="448"/>
    </row>
    <row r="8201" spans="1:1" s="449" customFormat="1" ht="12" hidden="1" customHeight="1">
      <c r="A8201" s="448"/>
    </row>
    <row r="8202" spans="1:1" s="449" customFormat="1" ht="12" hidden="1" customHeight="1">
      <c r="A8202" s="448"/>
    </row>
    <row r="8203" spans="1:1" s="449" customFormat="1" ht="12" hidden="1" customHeight="1">
      <c r="A8203" s="448"/>
    </row>
    <row r="8204" spans="1:1" s="449" customFormat="1" ht="12" hidden="1" customHeight="1">
      <c r="A8204" s="448"/>
    </row>
    <row r="8205" spans="1:1" s="449" customFormat="1" ht="12" hidden="1" customHeight="1">
      <c r="A8205" s="448"/>
    </row>
    <row r="8206" spans="1:1" s="449" customFormat="1" ht="12" hidden="1" customHeight="1">
      <c r="A8206" s="448"/>
    </row>
    <row r="8207" spans="1:1" s="449" customFormat="1" ht="12" hidden="1" customHeight="1">
      <c r="A8207" s="448"/>
    </row>
    <row r="8208" spans="1:1" s="449" customFormat="1" ht="12" hidden="1" customHeight="1">
      <c r="A8208" s="448"/>
    </row>
    <row r="8209" spans="1:1" s="449" customFormat="1" ht="12" hidden="1" customHeight="1">
      <c r="A8209" s="448"/>
    </row>
    <row r="8210" spans="1:1" s="449" customFormat="1" ht="12" hidden="1" customHeight="1">
      <c r="A8210" s="448"/>
    </row>
    <row r="8211" spans="1:1" s="449" customFormat="1" ht="12" hidden="1" customHeight="1">
      <c r="A8211" s="448"/>
    </row>
    <row r="8212" spans="1:1" s="449" customFormat="1" ht="12" hidden="1" customHeight="1">
      <c r="A8212" s="448"/>
    </row>
    <row r="8213" spans="1:1" s="449" customFormat="1" ht="12" hidden="1" customHeight="1">
      <c r="A8213" s="448"/>
    </row>
    <row r="8214" spans="1:1" s="449" customFormat="1" ht="12" hidden="1" customHeight="1">
      <c r="A8214" s="448"/>
    </row>
    <row r="8215" spans="1:1" s="449" customFormat="1" ht="12" hidden="1" customHeight="1">
      <c r="A8215" s="448"/>
    </row>
    <row r="8216" spans="1:1" s="449" customFormat="1" ht="12" hidden="1" customHeight="1">
      <c r="A8216" s="448"/>
    </row>
    <row r="8217" spans="1:1" s="449" customFormat="1" ht="12" hidden="1" customHeight="1">
      <c r="A8217" s="448"/>
    </row>
    <row r="8218" spans="1:1" s="449" customFormat="1" ht="12" hidden="1" customHeight="1">
      <c r="A8218" s="448"/>
    </row>
    <row r="8219" spans="1:1" s="449" customFormat="1" ht="12" hidden="1" customHeight="1">
      <c r="A8219" s="448"/>
    </row>
    <row r="8220" spans="1:1" s="449" customFormat="1" ht="12" hidden="1" customHeight="1">
      <c r="A8220" s="448"/>
    </row>
    <row r="8221" spans="1:1" s="449" customFormat="1" ht="12" hidden="1" customHeight="1">
      <c r="A8221" s="448"/>
    </row>
    <row r="8222" spans="1:1" s="449" customFormat="1" ht="12" hidden="1" customHeight="1">
      <c r="A8222" s="448"/>
    </row>
    <row r="8223" spans="1:1" s="449" customFormat="1" ht="12" hidden="1" customHeight="1">
      <c r="A8223" s="448"/>
    </row>
    <row r="8224" spans="1:1" s="449" customFormat="1" ht="12" hidden="1" customHeight="1">
      <c r="A8224" s="448"/>
    </row>
    <row r="8225" spans="1:1" s="449" customFormat="1" ht="12" hidden="1" customHeight="1">
      <c r="A8225" s="448"/>
    </row>
    <row r="8226" spans="1:1" s="449" customFormat="1" ht="12" hidden="1" customHeight="1">
      <c r="A8226" s="448"/>
    </row>
    <row r="8227" spans="1:1" s="449" customFormat="1" ht="12" hidden="1" customHeight="1">
      <c r="A8227" s="448"/>
    </row>
    <row r="8228" spans="1:1" s="449" customFormat="1" ht="12" hidden="1" customHeight="1">
      <c r="A8228" s="448"/>
    </row>
    <row r="8229" spans="1:1" s="449" customFormat="1" ht="12" hidden="1" customHeight="1">
      <c r="A8229" s="448"/>
    </row>
    <row r="8230" spans="1:1" s="449" customFormat="1" ht="12" hidden="1" customHeight="1">
      <c r="A8230" s="448"/>
    </row>
    <row r="8231" spans="1:1" s="449" customFormat="1" ht="12" hidden="1" customHeight="1">
      <c r="A8231" s="448"/>
    </row>
    <row r="8232" spans="1:1" s="449" customFormat="1" ht="12" hidden="1" customHeight="1">
      <c r="A8232" s="448"/>
    </row>
    <row r="8233" spans="1:1" s="449" customFormat="1" ht="12" hidden="1" customHeight="1">
      <c r="A8233" s="448"/>
    </row>
    <row r="8234" spans="1:1" s="449" customFormat="1" ht="12" hidden="1" customHeight="1">
      <c r="A8234" s="448"/>
    </row>
    <row r="8235" spans="1:1" s="449" customFormat="1" ht="12" hidden="1" customHeight="1">
      <c r="A8235" s="448"/>
    </row>
    <row r="8236" spans="1:1" s="449" customFormat="1" ht="12" hidden="1" customHeight="1">
      <c r="A8236" s="448"/>
    </row>
    <row r="8237" spans="1:1" s="449" customFormat="1" ht="12" hidden="1" customHeight="1">
      <c r="A8237" s="448"/>
    </row>
    <row r="8238" spans="1:1" s="449" customFormat="1" ht="12" hidden="1" customHeight="1">
      <c r="A8238" s="448"/>
    </row>
    <row r="8239" spans="1:1" s="449" customFormat="1" ht="12" hidden="1" customHeight="1">
      <c r="A8239" s="448"/>
    </row>
    <row r="8240" spans="1:1" s="449" customFormat="1" ht="12" hidden="1" customHeight="1">
      <c r="A8240" s="448"/>
    </row>
    <row r="8241" spans="1:1" s="449" customFormat="1" ht="12" hidden="1" customHeight="1">
      <c r="A8241" s="448"/>
    </row>
    <row r="8242" spans="1:1" s="449" customFormat="1" ht="12" hidden="1" customHeight="1">
      <c r="A8242" s="448"/>
    </row>
    <row r="8243" spans="1:1" s="449" customFormat="1" ht="12" hidden="1" customHeight="1">
      <c r="A8243" s="448"/>
    </row>
    <row r="8244" spans="1:1" s="449" customFormat="1" ht="12" hidden="1" customHeight="1">
      <c r="A8244" s="448"/>
    </row>
    <row r="8245" spans="1:1" s="449" customFormat="1" ht="12" hidden="1" customHeight="1">
      <c r="A8245" s="448"/>
    </row>
    <row r="8246" spans="1:1" s="449" customFormat="1" ht="12" hidden="1" customHeight="1">
      <c r="A8246" s="448"/>
    </row>
    <row r="8247" spans="1:1" s="449" customFormat="1" ht="12" hidden="1" customHeight="1">
      <c r="A8247" s="448"/>
    </row>
    <row r="8248" spans="1:1" s="449" customFormat="1" ht="12" hidden="1" customHeight="1">
      <c r="A8248" s="448"/>
    </row>
    <row r="8249" spans="1:1" s="449" customFormat="1" ht="12" hidden="1" customHeight="1">
      <c r="A8249" s="448"/>
    </row>
    <row r="8250" spans="1:1" s="449" customFormat="1" ht="12" hidden="1" customHeight="1">
      <c r="A8250" s="448"/>
    </row>
    <row r="8251" spans="1:1" s="449" customFormat="1" ht="12" hidden="1" customHeight="1">
      <c r="A8251" s="448"/>
    </row>
    <row r="8252" spans="1:1" s="449" customFormat="1" ht="12" hidden="1" customHeight="1">
      <c r="A8252" s="448"/>
    </row>
    <row r="8253" spans="1:1" s="449" customFormat="1" ht="12" hidden="1" customHeight="1">
      <c r="A8253" s="448"/>
    </row>
    <row r="8254" spans="1:1" s="449" customFormat="1" ht="12" hidden="1" customHeight="1">
      <c r="A8254" s="448"/>
    </row>
    <row r="8255" spans="1:1" s="449" customFormat="1" ht="12" hidden="1" customHeight="1">
      <c r="A8255" s="448"/>
    </row>
    <row r="8256" spans="1:1" s="449" customFormat="1" ht="12" hidden="1" customHeight="1">
      <c r="A8256" s="448"/>
    </row>
    <row r="8257" spans="1:1" s="449" customFormat="1" ht="12" hidden="1" customHeight="1">
      <c r="A8257" s="448"/>
    </row>
    <row r="8258" spans="1:1" s="449" customFormat="1" ht="12" hidden="1" customHeight="1">
      <c r="A8258" s="448"/>
    </row>
    <row r="8259" spans="1:1" s="449" customFormat="1" ht="12" hidden="1" customHeight="1">
      <c r="A8259" s="448"/>
    </row>
    <row r="8260" spans="1:1" s="449" customFormat="1" ht="12" hidden="1" customHeight="1">
      <c r="A8260" s="448"/>
    </row>
    <row r="8261" spans="1:1" s="449" customFormat="1" ht="12" hidden="1" customHeight="1">
      <c r="A8261" s="448"/>
    </row>
    <row r="8262" spans="1:1" s="449" customFormat="1" ht="12" hidden="1" customHeight="1">
      <c r="A8262" s="448"/>
    </row>
    <row r="8263" spans="1:1" s="449" customFormat="1" ht="12" hidden="1" customHeight="1">
      <c r="A8263" s="448"/>
    </row>
    <row r="8264" spans="1:1" s="449" customFormat="1" ht="12" hidden="1" customHeight="1">
      <c r="A8264" s="448"/>
    </row>
    <row r="8265" spans="1:1" s="449" customFormat="1" ht="12" hidden="1" customHeight="1">
      <c r="A8265" s="448"/>
    </row>
    <row r="8266" spans="1:1" s="449" customFormat="1" ht="12" hidden="1" customHeight="1">
      <c r="A8266" s="448"/>
    </row>
    <row r="8267" spans="1:1" s="449" customFormat="1" ht="12" hidden="1" customHeight="1">
      <c r="A8267" s="448"/>
    </row>
    <row r="8268" spans="1:1" s="449" customFormat="1" ht="12" hidden="1" customHeight="1">
      <c r="A8268" s="448"/>
    </row>
    <row r="8269" spans="1:1" s="449" customFormat="1" ht="12" hidden="1" customHeight="1">
      <c r="A8269" s="448"/>
    </row>
    <row r="8270" spans="1:1" s="449" customFormat="1" ht="12" hidden="1" customHeight="1">
      <c r="A8270" s="448"/>
    </row>
    <row r="8271" spans="1:1" s="449" customFormat="1" ht="12" hidden="1" customHeight="1">
      <c r="A8271" s="448"/>
    </row>
    <row r="8272" spans="1:1" s="449" customFormat="1" ht="12" hidden="1" customHeight="1">
      <c r="A8272" s="448"/>
    </row>
    <row r="8273" spans="1:1" s="449" customFormat="1" ht="12" hidden="1" customHeight="1">
      <c r="A8273" s="448"/>
    </row>
    <row r="8274" spans="1:1" s="449" customFormat="1" ht="12" hidden="1" customHeight="1">
      <c r="A8274" s="448"/>
    </row>
    <row r="8275" spans="1:1" s="449" customFormat="1" ht="12" hidden="1" customHeight="1">
      <c r="A8275" s="448"/>
    </row>
    <row r="8276" spans="1:1" s="449" customFormat="1" ht="12" hidden="1" customHeight="1">
      <c r="A8276" s="448"/>
    </row>
    <row r="8277" spans="1:1" s="449" customFormat="1" ht="12" hidden="1" customHeight="1">
      <c r="A8277" s="448"/>
    </row>
    <row r="8278" spans="1:1" s="449" customFormat="1" ht="12" hidden="1" customHeight="1">
      <c r="A8278" s="448"/>
    </row>
    <row r="8279" spans="1:1" s="449" customFormat="1" ht="12" hidden="1" customHeight="1">
      <c r="A8279" s="448"/>
    </row>
    <row r="8280" spans="1:1" s="449" customFormat="1" ht="12" hidden="1" customHeight="1">
      <c r="A8280" s="448"/>
    </row>
    <row r="8281" spans="1:1" s="449" customFormat="1" ht="12" hidden="1" customHeight="1">
      <c r="A8281" s="448"/>
    </row>
    <row r="8282" spans="1:1" s="449" customFormat="1" ht="12" hidden="1" customHeight="1">
      <c r="A8282" s="448"/>
    </row>
    <row r="8283" spans="1:1" s="449" customFormat="1" ht="12" hidden="1" customHeight="1">
      <c r="A8283" s="448"/>
    </row>
    <row r="8284" spans="1:1" s="449" customFormat="1" ht="12" hidden="1" customHeight="1">
      <c r="A8284" s="448"/>
    </row>
    <row r="8285" spans="1:1" s="449" customFormat="1" ht="12" hidden="1" customHeight="1">
      <c r="A8285" s="448"/>
    </row>
    <row r="8286" spans="1:1" s="449" customFormat="1" ht="12" hidden="1" customHeight="1">
      <c r="A8286" s="448"/>
    </row>
    <row r="8287" spans="1:1" s="449" customFormat="1" ht="12" hidden="1" customHeight="1">
      <c r="A8287" s="448"/>
    </row>
    <row r="8288" spans="1:1" s="449" customFormat="1" ht="12" hidden="1" customHeight="1">
      <c r="A8288" s="448"/>
    </row>
    <row r="8289" spans="1:1" s="449" customFormat="1" ht="12" hidden="1" customHeight="1">
      <c r="A8289" s="448"/>
    </row>
    <row r="8290" spans="1:1" s="449" customFormat="1" ht="12" hidden="1" customHeight="1">
      <c r="A8290" s="448"/>
    </row>
    <row r="8291" spans="1:1" s="449" customFormat="1" ht="12" hidden="1" customHeight="1">
      <c r="A8291" s="448"/>
    </row>
    <row r="8292" spans="1:1" s="449" customFormat="1" ht="12" hidden="1" customHeight="1">
      <c r="A8292" s="448"/>
    </row>
    <row r="8293" spans="1:1" s="449" customFormat="1" ht="12" hidden="1" customHeight="1">
      <c r="A8293" s="448"/>
    </row>
    <row r="8294" spans="1:1" s="449" customFormat="1" ht="12" hidden="1" customHeight="1">
      <c r="A8294" s="448"/>
    </row>
    <row r="8295" spans="1:1" s="449" customFormat="1" ht="12" hidden="1" customHeight="1">
      <c r="A8295" s="448"/>
    </row>
    <row r="8296" spans="1:1" s="449" customFormat="1" ht="12" hidden="1" customHeight="1">
      <c r="A8296" s="448"/>
    </row>
    <row r="8297" spans="1:1" s="449" customFormat="1" ht="12" hidden="1" customHeight="1">
      <c r="A8297" s="448"/>
    </row>
    <row r="8298" spans="1:1" s="449" customFormat="1" ht="12" hidden="1" customHeight="1">
      <c r="A8298" s="448"/>
    </row>
    <row r="8299" spans="1:1" s="449" customFormat="1" ht="12" hidden="1" customHeight="1">
      <c r="A8299" s="448"/>
    </row>
    <row r="8300" spans="1:1" s="449" customFormat="1" ht="12" hidden="1" customHeight="1">
      <c r="A8300" s="448"/>
    </row>
    <row r="8301" spans="1:1" s="449" customFormat="1" ht="12" hidden="1" customHeight="1">
      <c r="A8301" s="448"/>
    </row>
    <row r="8302" spans="1:1" s="449" customFormat="1" ht="12" hidden="1" customHeight="1">
      <c r="A8302" s="448"/>
    </row>
    <row r="8303" spans="1:1" s="449" customFormat="1" ht="12" hidden="1" customHeight="1">
      <c r="A8303" s="448"/>
    </row>
    <row r="8304" spans="1:1" s="449" customFormat="1" ht="12" hidden="1" customHeight="1">
      <c r="A8304" s="448"/>
    </row>
    <row r="8305" spans="1:1" s="449" customFormat="1" ht="12" hidden="1" customHeight="1">
      <c r="A8305" s="448"/>
    </row>
    <row r="8306" spans="1:1" s="449" customFormat="1" ht="12" hidden="1" customHeight="1">
      <c r="A8306" s="448"/>
    </row>
    <row r="8307" spans="1:1" s="449" customFormat="1" ht="12" hidden="1" customHeight="1">
      <c r="A8307" s="448"/>
    </row>
    <row r="8308" spans="1:1" s="449" customFormat="1" ht="12" hidden="1" customHeight="1">
      <c r="A8308" s="448"/>
    </row>
    <row r="8309" spans="1:1" s="449" customFormat="1" ht="12" hidden="1" customHeight="1">
      <c r="A8309" s="448"/>
    </row>
    <row r="8310" spans="1:1" s="449" customFormat="1" ht="12" hidden="1" customHeight="1">
      <c r="A8310" s="448"/>
    </row>
    <row r="8311" spans="1:1" s="449" customFormat="1" ht="12" hidden="1" customHeight="1">
      <c r="A8311" s="448"/>
    </row>
    <row r="8312" spans="1:1" s="449" customFormat="1" ht="12" hidden="1" customHeight="1">
      <c r="A8312" s="448"/>
    </row>
    <row r="8313" spans="1:1" s="449" customFormat="1" ht="12" hidden="1" customHeight="1">
      <c r="A8313" s="448"/>
    </row>
    <row r="8314" spans="1:1" s="449" customFormat="1" ht="12" hidden="1" customHeight="1">
      <c r="A8314" s="448"/>
    </row>
    <row r="8315" spans="1:1" s="449" customFormat="1" ht="12" hidden="1" customHeight="1">
      <c r="A8315" s="448"/>
    </row>
    <row r="8316" spans="1:1" s="449" customFormat="1" ht="12" hidden="1" customHeight="1">
      <c r="A8316" s="448"/>
    </row>
    <row r="8317" spans="1:1" s="449" customFormat="1" ht="12" hidden="1" customHeight="1">
      <c r="A8317" s="448"/>
    </row>
    <row r="8318" spans="1:1" s="449" customFormat="1" ht="12" hidden="1" customHeight="1">
      <c r="A8318" s="448"/>
    </row>
    <row r="8319" spans="1:1" s="449" customFormat="1" ht="12" hidden="1" customHeight="1">
      <c r="A8319" s="448"/>
    </row>
    <row r="8320" spans="1:1" s="449" customFormat="1" ht="12" hidden="1" customHeight="1">
      <c r="A8320" s="448"/>
    </row>
    <row r="8321" spans="1:1" s="449" customFormat="1" ht="12" hidden="1" customHeight="1">
      <c r="A8321" s="448"/>
    </row>
    <row r="8322" spans="1:1" s="449" customFormat="1" ht="12" hidden="1" customHeight="1">
      <c r="A8322" s="448"/>
    </row>
    <row r="8323" spans="1:1" s="449" customFormat="1" ht="12" hidden="1" customHeight="1">
      <c r="A8323" s="448"/>
    </row>
    <row r="8324" spans="1:1" s="449" customFormat="1" ht="12" hidden="1" customHeight="1">
      <c r="A8324" s="448"/>
    </row>
    <row r="8325" spans="1:1" s="449" customFormat="1" ht="12" hidden="1" customHeight="1">
      <c r="A8325" s="448"/>
    </row>
    <row r="8326" spans="1:1" s="449" customFormat="1" ht="12" hidden="1" customHeight="1">
      <c r="A8326" s="448"/>
    </row>
    <row r="8327" spans="1:1" s="449" customFormat="1" ht="12" hidden="1" customHeight="1">
      <c r="A8327" s="448"/>
    </row>
    <row r="8328" spans="1:1" s="449" customFormat="1" ht="12" hidden="1" customHeight="1">
      <c r="A8328" s="448"/>
    </row>
    <row r="8329" spans="1:1" s="449" customFormat="1" ht="12" hidden="1" customHeight="1">
      <c r="A8329" s="448"/>
    </row>
    <row r="8330" spans="1:1" s="449" customFormat="1" ht="12" hidden="1" customHeight="1">
      <c r="A8330" s="448"/>
    </row>
    <row r="8331" spans="1:1" s="449" customFormat="1" ht="12" hidden="1" customHeight="1">
      <c r="A8331" s="448"/>
    </row>
    <row r="8332" spans="1:1" s="449" customFormat="1" ht="12" hidden="1" customHeight="1">
      <c r="A8332" s="448"/>
    </row>
    <row r="8333" spans="1:1" s="449" customFormat="1" ht="12" hidden="1" customHeight="1">
      <c r="A8333" s="448"/>
    </row>
    <row r="8334" spans="1:1" s="449" customFormat="1" ht="12" hidden="1" customHeight="1">
      <c r="A8334" s="448"/>
    </row>
    <row r="8335" spans="1:1" s="449" customFormat="1" ht="12" hidden="1" customHeight="1">
      <c r="A8335" s="448"/>
    </row>
    <row r="8336" spans="1:1" s="449" customFormat="1" ht="12" hidden="1" customHeight="1">
      <c r="A8336" s="448"/>
    </row>
    <row r="8337" spans="1:1" s="449" customFormat="1" ht="12" hidden="1" customHeight="1">
      <c r="A8337" s="448"/>
    </row>
    <row r="8338" spans="1:1" s="449" customFormat="1" ht="12" hidden="1" customHeight="1">
      <c r="A8338" s="448"/>
    </row>
    <row r="8339" spans="1:1" s="449" customFormat="1" ht="12" hidden="1" customHeight="1">
      <c r="A8339" s="448"/>
    </row>
    <row r="8340" spans="1:1" s="449" customFormat="1" ht="12" hidden="1" customHeight="1">
      <c r="A8340" s="448"/>
    </row>
    <row r="8341" spans="1:1" s="449" customFormat="1" ht="12" hidden="1" customHeight="1">
      <c r="A8341" s="448"/>
    </row>
    <row r="8342" spans="1:1" s="449" customFormat="1" ht="12" hidden="1" customHeight="1">
      <c r="A8342" s="448"/>
    </row>
    <row r="8343" spans="1:1" s="449" customFormat="1" ht="12" hidden="1" customHeight="1">
      <c r="A8343" s="448"/>
    </row>
    <row r="8344" spans="1:1" s="449" customFormat="1" ht="12" hidden="1" customHeight="1">
      <c r="A8344" s="448"/>
    </row>
    <row r="8345" spans="1:1" s="449" customFormat="1" ht="12" hidden="1" customHeight="1">
      <c r="A8345" s="448"/>
    </row>
    <row r="8346" spans="1:1" s="449" customFormat="1" ht="12" hidden="1" customHeight="1">
      <c r="A8346" s="448"/>
    </row>
    <row r="8347" spans="1:1" s="449" customFormat="1" ht="12" hidden="1" customHeight="1">
      <c r="A8347" s="448"/>
    </row>
    <row r="8348" spans="1:1" s="449" customFormat="1" ht="12" hidden="1" customHeight="1">
      <c r="A8348" s="448"/>
    </row>
    <row r="8349" spans="1:1" s="449" customFormat="1" ht="12" hidden="1" customHeight="1">
      <c r="A8349" s="448"/>
    </row>
    <row r="8350" spans="1:1" s="449" customFormat="1" ht="12" hidden="1" customHeight="1">
      <c r="A8350" s="448"/>
    </row>
    <row r="8351" spans="1:1" s="449" customFormat="1" ht="12" hidden="1" customHeight="1">
      <c r="A8351" s="448"/>
    </row>
    <row r="8352" spans="1:1" s="449" customFormat="1" ht="12" hidden="1" customHeight="1">
      <c r="A8352" s="448"/>
    </row>
    <row r="8353" spans="1:1" s="449" customFormat="1" ht="12" hidden="1" customHeight="1">
      <c r="A8353" s="448"/>
    </row>
    <row r="8354" spans="1:1" s="449" customFormat="1" ht="12" hidden="1" customHeight="1">
      <c r="A8354" s="448"/>
    </row>
    <row r="8355" spans="1:1" s="449" customFormat="1" ht="12" hidden="1" customHeight="1">
      <c r="A8355" s="448"/>
    </row>
    <row r="8356" spans="1:1" s="449" customFormat="1" ht="12" hidden="1" customHeight="1">
      <c r="A8356" s="448"/>
    </row>
    <row r="8357" spans="1:1" s="449" customFormat="1" ht="12" hidden="1" customHeight="1">
      <c r="A8357" s="448"/>
    </row>
    <row r="8358" spans="1:1" s="449" customFormat="1" ht="12" hidden="1" customHeight="1">
      <c r="A8358" s="448"/>
    </row>
    <row r="8359" spans="1:1" s="449" customFormat="1" ht="12" hidden="1" customHeight="1">
      <c r="A8359" s="448"/>
    </row>
    <row r="8360" spans="1:1" s="449" customFormat="1" ht="12" hidden="1" customHeight="1">
      <c r="A8360" s="448"/>
    </row>
    <row r="8361" spans="1:1" s="449" customFormat="1" ht="12" hidden="1" customHeight="1">
      <c r="A8361" s="448"/>
    </row>
    <row r="8362" spans="1:1" s="449" customFormat="1" ht="12" hidden="1" customHeight="1">
      <c r="A8362" s="448"/>
    </row>
    <row r="8363" spans="1:1" s="449" customFormat="1" ht="12" hidden="1" customHeight="1">
      <c r="A8363" s="448"/>
    </row>
    <row r="8364" spans="1:1" s="449" customFormat="1" ht="12" hidden="1" customHeight="1">
      <c r="A8364" s="448"/>
    </row>
    <row r="8365" spans="1:1" s="449" customFormat="1" ht="12" hidden="1" customHeight="1">
      <c r="A8365" s="448"/>
    </row>
    <row r="8366" spans="1:1" s="449" customFormat="1" ht="12" hidden="1" customHeight="1">
      <c r="A8366" s="448"/>
    </row>
    <row r="8367" spans="1:1" s="449" customFormat="1" ht="12" hidden="1" customHeight="1">
      <c r="A8367" s="448"/>
    </row>
    <row r="8368" spans="1:1" s="449" customFormat="1" ht="12" hidden="1" customHeight="1">
      <c r="A8368" s="448"/>
    </row>
    <row r="8369" spans="1:1" s="449" customFormat="1" ht="12" hidden="1" customHeight="1">
      <c r="A8369" s="448"/>
    </row>
    <row r="8370" spans="1:1" s="449" customFormat="1" ht="12" hidden="1" customHeight="1">
      <c r="A8370" s="448"/>
    </row>
    <row r="8371" spans="1:1" s="449" customFormat="1" ht="12" hidden="1" customHeight="1">
      <c r="A8371" s="448"/>
    </row>
    <row r="8372" spans="1:1" s="449" customFormat="1" ht="12" hidden="1" customHeight="1">
      <c r="A8372" s="448"/>
    </row>
    <row r="8373" spans="1:1" s="449" customFormat="1" ht="12" hidden="1" customHeight="1">
      <c r="A8373" s="448"/>
    </row>
    <row r="8374" spans="1:1" s="449" customFormat="1" ht="12" hidden="1" customHeight="1">
      <c r="A8374" s="448"/>
    </row>
    <row r="8375" spans="1:1" s="449" customFormat="1" ht="12" hidden="1" customHeight="1">
      <c r="A8375" s="448"/>
    </row>
    <row r="8376" spans="1:1" s="449" customFormat="1" ht="12" hidden="1" customHeight="1">
      <c r="A8376" s="448"/>
    </row>
    <row r="8377" spans="1:1" s="449" customFormat="1" ht="12" hidden="1" customHeight="1">
      <c r="A8377" s="448"/>
    </row>
    <row r="8378" spans="1:1" s="449" customFormat="1" ht="12" hidden="1" customHeight="1">
      <c r="A8378" s="448"/>
    </row>
    <row r="8379" spans="1:1" s="449" customFormat="1" ht="12" hidden="1" customHeight="1">
      <c r="A8379" s="448"/>
    </row>
    <row r="8380" spans="1:1" s="449" customFormat="1" ht="12" hidden="1" customHeight="1">
      <c r="A8380" s="448"/>
    </row>
    <row r="8381" spans="1:1" s="449" customFormat="1" ht="12" hidden="1" customHeight="1">
      <c r="A8381" s="448"/>
    </row>
    <row r="8382" spans="1:1" s="449" customFormat="1" ht="12" hidden="1" customHeight="1">
      <c r="A8382" s="448"/>
    </row>
    <row r="8383" spans="1:1" s="449" customFormat="1" ht="12" hidden="1" customHeight="1">
      <c r="A8383" s="448"/>
    </row>
    <row r="8384" spans="1:1" s="449" customFormat="1" ht="12" hidden="1" customHeight="1">
      <c r="A8384" s="448"/>
    </row>
    <row r="8385" spans="1:1" s="449" customFormat="1" ht="12" hidden="1" customHeight="1">
      <c r="A8385" s="448"/>
    </row>
    <row r="8386" spans="1:1" s="449" customFormat="1" ht="12" hidden="1" customHeight="1">
      <c r="A8386" s="448"/>
    </row>
    <row r="8387" spans="1:1" s="449" customFormat="1" ht="12" hidden="1" customHeight="1">
      <c r="A8387" s="448"/>
    </row>
    <row r="8388" spans="1:1" s="449" customFormat="1" ht="12" hidden="1" customHeight="1">
      <c r="A8388" s="448"/>
    </row>
    <row r="8389" spans="1:1" s="449" customFormat="1" ht="12" hidden="1" customHeight="1">
      <c r="A8389" s="448"/>
    </row>
    <row r="8390" spans="1:1" s="449" customFormat="1" ht="12" hidden="1" customHeight="1">
      <c r="A8390" s="448"/>
    </row>
    <row r="8391" spans="1:1" s="449" customFormat="1" ht="12" hidden="1" customHeight="1">
      <c r="A8391" s="448"/>
    </row>
    <row r="8392" spans="1:1" s="449" customFormat="1" ht="12" hidden="1" customHeight="1">
      <c r="A8392" s="448"/>
    </row>
    <row r="8393" spans="1:1" s="449" customFormat="1" ht="12" hidden="1" customHeight="1">
      <c r="A8393" s="448"/>
    </row>
    <row r="8394" spans="1:1" s="449" customFormat="1" ht="12" hidden="1" customHeight="1">
      <c r="A8394" s="448"/>
    </row>
    <row r="8395" spans="1:1" s="449" customFormat="1" ht="12" hidden="1" customHeight="1">
      <c r="A8395" s="448"/>
    </row>
    <row r="8396" spans="1:1" s="449" customFormat="1" ht="12" hidden="1" customHeight="1">
      <c r="A8396" s="448"/>
    </row>
    <row r="8397" spans="1:1" s="449" customFormat="1" ht="12" hidden="1" customHeight="1">
      <c r="A8397" s="448"/>
    </row>
    <row r="8398" spans="1:1" s="449" customFormat="1" ht="12" hidden="1" customHeight="1">
      <c r="A8398" s="448"/>
    </row>
    <row r="8399" spans="1:1" s="449" customFormat="1" ht="12" hidden="1" customHeight="1">
      <c r="A8399" s="448"/>
    </row>
    <row r="8400" spans="1:1" s="449" customFormat="1" ht="12" hidden="1" customHeight="1">
      <c r="A8400" s="448"/>
    </row>
    <row r="8401" spans="1:1" s="449" customFormat="1" ht="12" hidden="1" customHeight="1">
      <c r="A8401" s="448"/>
    </row>
    <row r="8402" spans="1:1" s="449" customFormat="1" ht="12" hidden="1" customHeight="1">
      <c r="A8402" s="448"/>
    </row>
    <row r="8403" spans="1:1" s="449" customFormat="1" ht="12" hidden="1" customHeight="1">
      <c r="A8403" s="448"/>
    </row>
    <row r="8404" spans="1:1" s="449" customFormat="1" ht="12" hidden="1" customHeight="1">
      <c r="A8404" s="448"/>
    </row>
    <row r="8405" spans="1:1" s="449" customFormat="1" ht="12" hidden="1" customHeight="1">
      <c r="A8405" s="448"/>
    </row>
    <row r="8406" spans="1:1" s="449" customFormat="1" ht="12" hidden="1" customHeight="1">
      <c r="A8406" s="448"/>
    </row>
    <row r="8407" spans="1:1" s="449" customFormat="1" ht="12" hidden="1" customHeight="1">
      <c r="A8407" s="448"/>
    </row>
    <row r="8408" spans="1:1" s="449" customFormat="1" ht="12" hidden="1" customHeight="1">
      <c r="A8408" s="448"/>
    </row>
    <row r="8409" spans="1:1" s="449" customFormat="1" ht="12" hidden="1" customHeight="1">
      <c r="A8409" s="448"/>
    </row>
    <row r="8410" spans="1:1" s="449" customFormat="1" ht="12" hidden="1" customHeight="1">
      <c r="A8410" s="448"/>
    </row>
    <row r="8411" spans="1:1" s="449" customFormat="1" ht="12" hidden="1" customHeight="1">
      <c r="A8411" s="448"/>
    </row>
    <row r="8412" spans="1:1" s="449" customFormat="1" ht="12" hidden="1" customHeight="1">
      <c r="A8412" s="448"/>
    </row>
    <row r="8413" spans="1:1" s="449" customFormat="1" ht="12" hidden="1" customHeight="1">
      <c r="A8413" s="448"/>
    </row>
    <row r="8414" spans="1:1" s="449" customFormat="1" ht="12" hidden="1" customHeight="1">
      <c r="A8414" s="448"/>
    </row>
    <row r="8415" spans="1:1" s="449" customFormat="1" ht="12" hidden="1" customHeight="1">
      <c r="A8415" s="448"/>
    </row>
    <row r="8416" spans="1:1" s="449" customFormat="1" ht="12" hidden="1" customHeight="1">
      <c r="A8416" s="448"/>
    </row>
    <row r="8417" spans="1:1" s="449" customFormat="1" ht="12" hidden="1" customHeight="1">
      <c r="A8417" s="448"/>
    </row>
    <row r="8418" spans="1:1" s="449" customFormat="1" ht="12" hidden="1" customHeight="1">
      <c r="A8418" s="448"/>
    </row>
    <row r="8419" spans="1:1" s="449" customFormat="1" ht="12" hidden="1" customHeight="1">
      <c r="A8419" s="448"/>
    </row>
    <row r="8420" spans="1:1" s="449" customFormat="1" ht="12" hidden="1" customHeight="1">
      <c r="A8420" s="448"/>
    </row>
    <row r="8421" spans="1:1" s="449" customFormat="1" ht="12" hidden="1" customHeight="1">
      <c r="A8421" s="448"/>
    </row>
    <row r="8422" spans="1:1" s="449" customFormat="1" ht="12" hidden="1" customHeight="1">
      <c r="A8422" s="448"/>
    </row>
    <row r="8423" spans="1:1" s="449" customFormat="1" ht="12" hidden="1" customHeight="1">
      <c r="A8423" s="448"/>
    </row>
    <row r="8424" spans="1:1" s="449" customFormat="1" ht="12" hidden="1" customHeight="1">
      <c r="A8424" s="448"/>
    </row>
    <row r="8425" spans="1:1" s="449" customFormat="1" ht="12" hidden="1" customHeight="1">
      <c r="A8425" s="448"/>
    </row>
    <row r="8426" spans="1:1" s="449" customFormat="1" ht="12" hidden="1" customHeight="1">
      <c r="A8426" s="448"/>
    </row>
    <row r="8427" spans="1:1" s="449" customFormat="1" ht="12" hidden="1" customHeight="1">
      <c r="A8427" s="448"/>
    </row>
    <row r="8428" spans="1:1" s="449" customFormat="1" ht="12" hidden="1" customHeight="1">
      <c r="A8428" s="448"/>
    </row>
    <row r="8429" spans="1:1" s="449" customFormat="1" ht="12" hidden="1" customHeight="1">
      <c r="A8429" s="448"/>
    </row>
    <row r="8430" spans="1:1" s="449" customFormat="1" ht="12" hidden="1" customHeight="1">
      <c r="A8430" s="448"/>
    </row>
    <row r="8431" spans="1:1" s="449" customFormat="1" ht="12" hidden="1" customHeight="1">
      <c r="A8431" s="448"/>
    </row>
    <row r="8432" spans="1:1" s="449" customFormat="1" ht="12" hidden="1" customHeight="1">
      <c r="A8432" s="448"/>
    </row>
    <row r="8433" spans="1:1" s="449" customFormat="1" ht="12" hidden="1" customHeight="1">
      <c r="A8433" s="448"/>
    </row>
    <row r="8434" spans="1:1" s="449" customFormat="1" ht="12" hidden="1" customHeight="1">
      <c r="A8434" s="448"/>
    </row>
    <row r="8435" spans="1:1" s="449" customFormat="1" ht="12" hidden="1" customHeight="1">
      <c r="A8435" s="448"/>
    </row>
    <row r="8436" spans="1:1" s="449" customFormat="1" ht="12" hidden="1" customHeight="1">
      <c r="A8436" s="448"/>
    </row>
    <row r="8437" spans="1:1" s="449" customFormat="1" ht="12" hidden="1" customHeight="1">
      <c r="A8437" s="448"/>
    </row>
    <row r="8438" spans="1:1" s="449" customFormat="1" ht="12" hidden="1" customHeight="1">
      <c r="A8438" s="448"/>
    </row>
    <row r="8439" spans="1:1" s="449" customFormat="1" ht="12" hidden="1" customHeight="1">
      <c r="A8439" s="448"/>
    </row>
    <row r="8440" spans="1:1" s="449" customFormat="1" ht="12" hidden="1" customHeight="1">
      <c r="A8440" s="448"/>
    </row>
    <row r="8441" spans="1:1" s="449" customFormat="1" ht="12" hidden="1" customHeight="1">
      <c r="A8441" s="448"/>
    </row>
    <row r="8442" spans="1:1" s="449" customFormat="1" ht="12" hidden="1" customHeight="1">
      <c r="A8442" s="448"/>
    </row>
    <row r="8443" spans="1:1" s="449" customFormat="1" ht="12" hidden="1" customHeight="1">
      <c r="A8443" s="448"/>
    </row>
    <row r="8444" spans="1:1" s="449" customFormat="1" ht="12" hidden="1" customHeight="1">
      <c r="A8444" s="448"/>
    </row>
    <row r="8445" spans="1:1" s="449" customFormat="1" ht="12" hidden="1" customHeight="1">
      <c r="A8445" s="448"/>
    </row>
    <row r="8446" spans="1:1" s="449" customFormat="1" ht="12" hidden="1" customHeight="1">
      <c r="A8446" s="448"/>
    </row>
    <row r="8447" spans="1:1" s="449" customFormat="1" ht="12" hidden="1" customHeight="1">
      <c r="A8447" s="448"/>
    </row>
    <row r="8448" spans="1:1" s="449" customFormat="1" ht="12" hidden="1" customHeight="1">
      <c r="A8448" s="448"/>
    </row>
    <row r="8449" spans="1:1" s="449" customFormat="1" ht="12" hidden="1" customHeight="1">
      <c r="A8449" s="448"/>
    </row>
    <row r="8450" spans="1:1" s="449" customFormat="1" ht="12" hidden="1" customHeight="1">
      <c r="A8450" s="448"/>
    </row>
    <row r="8451" spans="1:1" s="449" customFormat="1" ht="12" hidden="1" customHeight="1">
      <c r="A8451" s="448"/>
    </row>
    <row r="8452" spans="1:1" s="449" customFormat="1" ht="12" hidden="1" customHeight="1">
      <c r="A8452" s="448"/>
    </row>
    <row r="8453" spans="1:1" s="449" customFormat="1" ht="12" hidden="1" customHeight="1">
      <c r="A8453" s="448"/>
    </row>
    <row r="8454" spans="1:1" s="449" customFormat="1" ht="12" hidden="1" customHeight="1">
      <c r="A8454" s="448"/>
    </row>
    <row r="8455" spans="1:1" s="449" customFormat="1" ht="12" hidden="1" customHeight="1">
      <c r="A8455" s="448"/>
    </row>
    <row r="8456" spans="1:1" s="449" customFormat="1" ht="12" hidden="1" customHeight="1">
      <c r="A8456" s="448"/>
    </row>
    <row r="8457" spans="1:1" s="449" customFormat="1" ht="12" hidden="1" customHeight="1">
      <c r="A8457" s="448"/>
    </row>
    <row r="8458" spans="1:1" s="449" customFormat="1" ht="12" hidden="1" customHeight="1">
      <c r="A8458" s="448"/>
    </row>
    <row r="8459" spans="1:1" s="449" customFormat="1" ht="12" hidden="1" customHeight="1">
      <c r="A8459" s="448"/>
    </row>
    <row r="8460" spans="1:1" s="449" customFormat="1" ht="12" hidden="1" customHeight="1">
      <c r="A8460" s="448"/>
    </row>
    <row r="8461" spans="1:1" s="449" customFormat="1" ht="12" hidden="1" customHeight="1">
      <c r="A8461" s="448"/>
    </row>
    <row r="8462" spans="1:1" s="449" customFormat="1" ht="12" hidden="1" customHeight="1">
      <c r="A8462" s="448"/>
    </row>
    <row r="8463" spans="1:1" s="449" customFormat="1" ht="12" hidden="1" customHeight="1">
      <c r="A8463" s="448"/>
    </row>
    <row r="8464" spans="1:1" s="449" customFormat="1" ht="12" hidden="1" customHeight="1">
      <c r="A8464" s="448"/>
    </row>
    <row r="8465" spans="1:1" s="449" customFormat="1" ht="12" hidden="1" customHeight="1">
      <c r="A8465" s="448"/>
    </row>
    <row r="8466" spans="1:1" s="449" customFormat="1" ht="12" hidden="1" customHeight="1">
      <c r="A8466" s="448"/>
    </row>
    <row r="8467" spans="1:1" s="449" customFormat="1" ht="12" hidden="1" customHeight="1">
      <c r="A8467" s="448"/>
    </row>
    <row r="8468" spans="1:1" s="449" customFormat="1" ht="12" hidden="1" customHeight="1">
      <c r="A8468" s="448"/>
    </row>
    <row r="8469" spans="1:1" s="449" customFormat="1" ht="12" hidden="1" customHeight="1">
      <c r="A8469" s="448"/>
    </row>
    <row r="8470" spans="1:1" s="449" customFormat="1" ht="12" hidden="1" customHeight="1">
      <c r="A8470" s="448"/>
    </row>
    <row r="8471" spans="1:1" s="449" customFormat="1" ht="12" hidden="1" customHeight="1">
      <c r="A8471" s="448"/>
    </row>
    <row r="8472" spans="1:1" s="449" customFormat="1" ht="12" hidden="1" customHeight="1">
      <c r="A8472" s="448"/>
    </row>
    <row r="8473" spans="1:1" s="449" customFormat="1" ht="12" hidden="1" customHeight="1">
      <c r="A8473" s="448"/>
    </row>
    <row r="8474" spans="1:1" s="449" customFormat="1" ht="12" hidden="1" customHeight="1">
      <c r="A8474" s="448"/>
    </row>
    <row r="8475" spans="1:1" s="449" customFormat="1" ht="12" hidden="1" customHeight="1">
      <c r="A8475" s="448"/>
    </row>
    <row r="8476" spans="1:1" s="449" customFormat="1" ht="12" hidden="1" customHeight="1">
      <c r="A8476" s="448"/>
    </row>
    <row r="8477" spans="1:1" s="449" customFormat="1" ht="12" hidden="1" customHeight="1">
      <c r="A8477" s="448"/>
    </row>
    <row r="8478" spans="1:1" s="449" customFormat="1" ht="12" hidden="1" customHeight="1">
      <c r="A8478" s="448"/>
    </row>
    <row r="8479" spans="1:1" s="449" customFormat="1" ht="12" hidden="1" customHeight="1">
      <c r="A8479" s="448"/>
    </row>
    <row r="8480" spans="1:1" s="449" customFormat="1" ht="12" hidden="1" customHeight="1">
      <c r="A8480" s="448"/>
    </row>
    <row r="8481" spans="1:1" s="449" customFormat="1" ht="12" hidden="1" customHeight="1">
      <c r="A8481" s="448"/>
    </row>
    <row r="8482" spans="1:1" s="449" customFormat="1" ht="12" hidden="1" customHeight="1">
      <c r="A8482" s="448"/>
    </row>
    <row r="8483" spans="1:1" s="449" customFormat="1" ht="12" hidden="1" customHeight="1">
      <c r="A8483" s="448"/>
    </row>
    <row r="8484" spans="1:1" s="449" customFormat="1" ht="12" hidden="1" customHeight="1">
      <c r="A8484" s="448"/>
    </row>
    <row r="8485" spans="1:1" s="449" customFormat="1" ht="12" hidden="1" customHeight="1">
      <c r="A8485" s="448"/>
    </row>
    <row r="8486" spans="1:1" s="449" customFormat="1" ht="12" hidden="1" customHeight="1">
      <c r="A8486" s="448"/>
    </row>
    <row r="8487" spans="1:1" s="449" customFormat="1" ht="12" hidden="1" customHeight="1">
      <c r="A8487" s="448"/>
    </row>
    <row r="8488" spans="1:1" s="449" customFormat="1" ht="12" hidden="1" customHeight="1">
      <c r="A8488" s="448"/>
    </row>
    <row r="8489" spans="1:1" s="449" customFormat="1" ht="12" hidden="1" customHeight="1">
      <c r="A8489" s="448"/>
    </row>
    <row r="8490" spans="1:1" s="449" customFormat="1" ht="12" hidden="1" customHeight="1">
      <c r="A8490" s="448"/>
    </row>
    <row r="8491" spans="1:1" s="449" customFormat="1" ht="12" hidden="1" customHeight="1">
      <c r="A8491" s="448"/>
    </row>
    <row r="8492" spans="1:1" s="449" customFormat="1" ht="12" hidden="1" customHeight="1">
      <c r="A8492" s="448"/>
    </row>
    <row r="8493" spans="1:1" s="449" customFormat="1" ht="12" hidden="1" customHeight="1">
      <c r="A8493" s="448"/>
    </row>
    <row r="8494" spans="1:1" s="449" customFormat="1" ht="12" hidden="1" customHeight="1">
      <c r="A8494" s="448"/>
    </row>
    <row r="8495" spans="1:1" s="449" customFormat="1" ht="12" hidden="1" customHeight="1">
      <c r="A8495" s="448"/>
    </row>
    <row r="8496" spans="1:1" s="449" customFormat="1" ht="12" hidden="1" customHeight="1">
      <c r="A8496" s="448"/>
    </row>
    <row r="8497" spans="1:1" s="449" customFormat="1" ht="12" hidden="1" customHeight="1">
      <c r="A8497" s="448"/>
    </row>
    <row r="8498" spans="1:1" s="449" customFormat="1" ht="12" hidden="1" customHeight="1">
      <c r="A8498" s="448"/>
    </row>
    <row r="8499" spans="1:1" s="449" customFormat="1" ht="12" hidden="1" customHeight="1">
      <c r="A8499" s="448"/>
    </row>
    <row r="8500" spans="1:1" s="449" customFormat="1" ht="12" hidden="1" customHeight="1">
      <c r="A8500" s="448"/>
    </row>
    <row r="8501" spans="1:1" s="449" customFormat="1" ht="12" hidden="1" customHeight="1">
      <c r="A8501" s="448"/>
    </row>
    <row r="8502" spans="1:1" s="449" customFormat="1" ht="12" hidden="1" customHeight="1">
      <c r="A8502" s="448"/>
    </row>
    <row r="8503" spans="1:1" s="449" customFormat="1" ht="12" hidden="1" customHeight="1">
      <c r="A8503" s="448"/>
    </row>
    <row r="8504" spans="1:1" s="449" customFormat="1" ht="12" hidden="1" customHeight="1">
      <c r="A8504" s="448"/>
    </row>
    <row r="8505" spans="1:1" s="449" customFormat="1" ht="12" hidden="1" customHeight="1">
      <c r="A8505" s="448"/>
    </row>
    <row r="8506" spans="1:1" s="449" customFormat="1" ht="12" hidden="1" customHeight="1">
      <c r="A8506" s="448"/>
    </row>
    <row r="8507" spans="1:1" s="449" customFormat="1" ht="12" hidden="1" customHeight="1">
      <c r="A8507" s="448"/>
    </row>
    <row r="8508" spans="1:1" s="449" customFormat="1" ht="12" hidden="1" customHeight="1">
      <c r="A8508" s="448"/>
    </row>
    <row r="8509" spans="1:1" s="449" customFormat="1" ht="12" hidden="1" customHeight="1">
      <c r="A8509" s="448"/>
    </row>
    <row r="8510" spans="1:1" s="449" customFormat="1" ht="12" hidden="1" customHeight="1">
      <c r="A8510" s="448"/>
    </row>
    <row r="8511" spans="1:1" s="449" customFormat="1" ht="12" hidden="1" customHeight="1">
      <c r="A8511" s="448"/>
    </row>
    <row r="8512" spans="1:1" s="449" customFormat="1" ht="12" hidden="1" customHeight="1">
      <c r="A8512" s="448"/>
    </row>
    <row r="8513" spans="1:1" s="449" customFormat="1" ht="12" hidden="1" customHeight="1">
      <c r="A8513" s="448"/>
    </row>
    <row r="8514" spans="1:1" s="449" customFormat="1" ht="12" hidden="1" customHeight="1">
      <c r="A8514" s="448"/>
    </row>
    <row r="8515" spans="1:1" s="449" customFormat="1" ht="12" hidden="1" customHeight="1">
      <c r="A8515" s="448"/>
    </row>
    <row r="8516" spans="1:1" s="449" customFormat="1" ht="12" hidden="1" customHeight="1">
      <c r="A8516" s="448"/>
    </row>
    <row r="8517" spans="1:1" s="449" customFormat="1" ht="12" hidden="1" customHeight="1">
      <c r="A8517" s="448"/>
    </row>
    <row r="8518" spans="1:1" s="449" customFormat="1" ht="12" hidden="1" customHeight="1">
      <c r="A8518" s="448"/>
    </row>
    <row r="8519" spans="1:1" s="449" customFormat="1" ht="12" hidden="1" customHeight="1">
      <c r="A8519" s="448"/>
    </row>
    <row r="8520" spans="1:1" s="449" customFormat="1" ht="12" hidden="1" customHeight="1">
      <c r="A8520" s="448"/>
    </row>
    <row r="8521" spans="1:1" s="449" customFormat="1" ht="12" hidden="1" customHeight="1">
      <c r="A8521" s="448"/>
    </row>
    <row r="8522" spans="1:1" s="449" customFormat="1" ht="12" hidden="1" customHeight="1">
      <c r="A8522" s="448"/>
    </row>
    <row r="8523" spans="1:1" s="449" customFormat="1" ht="12" hidden="1" customHeight="1">
      <c r="A8523" s="448"/>
    </row>
    <row r="8524" spans="1:1" s="449" customFormat="1" ht="12" hidden="1" customHeight="1">
      <c r="A8524" s="448"/>
    </row>
    <row r="8525" spans="1:1" s="449" customFormat="1" ht="12" hidden="1" customHeight="1">
      <c r="A8525" s="448"/>
    </row>
    <row r="8526" spans="1:1" s="449" customFormat="1" ht="12" hidden="1" customHeight="1">
      <c r="A8526" s="448"/>
    </row>
    <row r="8527" spans="1:1" s="449" customFormat="1" ht="12" hidden="1" customHeight="1">
      <c r="A8527" s="448"/>
    </row>
    <row r="8528" spans="1:1" s="449" customFormat="1" ht="12" hidden="1" customHeight="1">
      <c r="A8528" s="448"/>
    </row>
    <row r="8529" spans="1:1" s="449" customFormat="1" ht="12" hidden="1" customHeight="1">
      <c r="A8529" s="448"/>
    </row>
    <row r="8530" spans="1:1" s="449" customFormat="1" ht="12" hidden="1" customHeight="1">
      <c r="A8530" s="448"/>
    </row>
    <row r="8531" spans="1:1" s="449" customFormat="1" ht="12" hidden="1" customHeight="1">
      <c r="A8531" s="448"/>
    </row>
    <row r="8532" spans="1:1" s="449" customFormat="1" ht="12" hidden="1" customHeight="1">
      <c r="A8532" s="448"/>
    </row>
    <row r="8533" spans="1:1" s="449" customFormat="1" ht="12" hidden="1" customHeight="1">
      <c r="A8533" s="448"/>
    </row>
    <row r="8534" spans="1:1" s="449" customFormat="1" ht="12" hidden="1" customHeight="1">
      <c r="A8534" s="448"/>
    </row>
    <row r="8535" spans="1:1" s="449" customFormat="1" ht="12" hidden="1" customHeight="1">
      <c r="A8535" s="448"/>
    </row>
    <row r="8536" spans="1:1" s="449" customFormat="1" ht="12" hidden="1" customHeight="1">
      <c r="A8536" s="448"/>
    </row>
    <row r="8537" spans="1:1" s="449" customFormat="1" ht="12" hidden="1" customHeight="1">
      <c r="A8537" s="448"/>
    </row>
    <row r="8538" spans="1:1" s="449" customFormat="1" ht="12" hidden="1" customHeight="1">
      <c r="A8538" s="448"/>
    </row>
    <row r="8539" spans="1:1" s="449" customFormat="1" ht="12" hidden="1" customHeight="1">
      <c r="A8539" s="448"/>
    </row>
    <row r="8540" spans="1:1" s="449" customFormat="1" ht="12" hidden="1" customHeight="1">
      <c r="A8540" s="448"/>
    </row>
    <row r="8541" spans="1:1" s="449" customFormat="1" ht="12" hidden="1" customHeight="1">
      <c r="A8541" s="448"/>
    </row>
    <row r="8542" spans="1:1" s="449" customFormat="1" ht="12" hidden="1" customHeight="1">
      <c r="A8542" s="448"/>
    </row>
    <row r="8543" spans="1:1" s="449" customFormat="1" ht="12" hidden="1" customHeight="1">
      <c r="A8543" s="448"/>
    </row>
    <row r="8544" spans="1:1" s="449" customFormat="1" ht="12" hidden="1" customHeight="1">
      <c r="A8544" s="448"/>
    </row>
    <row r="8545" spans="1:1" s="449" customFormat="1" ht="12" hidden="1" customHeight="1">
      <c r="A8545" s="448"/>
    </row>
    <row r="8546" spans="1:1" s="449" customFormat="1" ht="12" hidden="1" customHeight="1">
      <c r="A8546" s="448"/>
    </row>
    <row r="8547" spans="1:1" s="449" customFormat="1" ht="12" hidden="1" customHeight="1">
      <c r="A8547" s="448"/>
    </row>
    <row r="8548" spans="1:1" s="449" customFormat="1" ht="12" hidden="1" customHeight="1">
      <c r="A8548" s="448"/>
    </row>
    <row r="8549" spans="1:1" s="449" customFormat="1" ht="12" hidden="1" customHeight="1">
      <c r="A8549" s="448"/>
    </row>
    <row r="8550" spans="1:1" s="449" customFormat="1" ht="12" hidden="1" customHeight="1">
      <c r="A8550" s="448"/>
    </row>
    <row r="8551" spans="1:1" s="449" customFormat="1" ht="12" hidden="1" customHeight="1">
      <c r="A8551" s="448"/>
    </row>
    <row r="8552" spans="1:1" s="449" customFormat="1" ht="12" hidden="1" customHeight="1">
      <c r="A8552" s="448"/>
    </row>
    <row r="8553" spans="1:1" s="449" customFormat="1" ht="12" hidden="1" customHeight="1">
      <c r="A8553" s="448"/>
    </row>
    <row r="8554" spans="1:1" s="449" customFormat="1" ht="12" hidden="1" customHeight="1">
      <c r="A8554" s="448"/>
    </row>
    <row r="8555" spans="1:1" s="449" customFormat="1" ht="12" hidden="1" customHeight="1">
      <c r="A8555" s="448"/>
    </row>
    <row r="8556" spans="1:1" s="449" customFormat="1" ht="12" hidden="1" customHeight="1">
      <c r="A8556" s="448"/>
    </row>
    <row r="8557" spans="1:1" s="449" customFormat="1" ht="12" hidden="1" customHeight="1">
      <c r="A8557" s="448"/>
    </row>
    <row r="8558" spans="1:1" s="449" customFormat="1" ht="12" hidden="1" customHeight="1">
      <c r="A8558" s="448"/>
    </row>
    <row r="8559" spans="1:1" s="449" customFormat="1" ht="12" hidden="1" customHeight="1">
      <c r="A8559" s="448"/>
    </row>
    <row r="8560" spans="1:1" s="449" customFormat="1" ht="12" hidden="1" customHeight="1">
      <c r="A8560" s="448"/>
    </row>
    <row r="8561" spans="1:1" s="449" customFormat="1" ht="12" hidden="1" customHeight="1">
      <c r="A8561" s="448"/>
    </row>
    <row r="8562" spans="1:1" s="449" customFormat="1" ht="12" hidden="1" customHeight="1">
      <c r="A8562" s="448"/>
    </row>
    <row r="8563" spans="1:1" s="449" customFormat="1" ht="12" hidden="1" customHeight="1">
      <c r="A8563" s="448"/>
    </row>
    <row r="8564" spans="1:1" s="449" customFormat="1" ht="12" hidden="1" customHeight="1">
      <c r="A8564" s="448"/>
    </row>
    <row r="8565" spans="1:1" s="449" customFormat="1" ht="12" hidden="1" customHeight="1">
      <c r="A8565" s="448"/>
    </row>
    <row r="8566" spans="1:1" s="449" customFormat="1" ht="12" hidden="1" customHeight="1">
      <c r="A8566" s="448"/>
    </row>
    <row r="8567" spans="1:1" s="449" customFormat="1" ht="12" hidden="1" customHeight="1">
      <c r="A8567" s="448"/>
    </row>
    <row r="8568" spans="1:1" s="449" customFormat="1" ht="12" hidden="1" customHeight="1">
      <c r="A8568" s="448"/>
    </row>
    <row r="8569" spans="1:1" s="449" customFormat="1" ht="12" hidden="1" customHeight="1">
      <c r="A8569" s="448"/>
    </row>
    <row r="8570" spans="1:1" s="449" customFormat="1" ht="12" hidden="1" customHeight="1">
      <c r="A8570" s="448"/>
    </row>
    <row r="8571" spans="1:1" s="449" customFormat="1" ht="12" hidden="1" customHeight="1">
      <c r="A8571" s="448"/>
    </row>
    <row r="8572" spans="1:1" s="449" customFormat="1" ht="12" hidden="1" customHeight="1">
      <c r="A8572" s="448"/>
    </row>
    <row r="8573" spans="1:1" s="449" customFormat="1" ht="12" hidden="1" customHeight="1">
      <c r="A8573" s="448"/>
    </row>
    <row r="8574" spans="1:1" s="449" customFormat="1" ht="12" hidden="1" customHeight="1">
      <c r="A8574" s="448"/>
    </row>
    <row r="8575" spans="1:1" s="449" customFormat="1" ht="12" hidden="1" customHeight="1">
      <c r="A8575" s="448"/>
    </row>
    <row r="8576" spans="1:1" s="449" customFormat="1" ht="12" hidden="1" customHeight="1">
      <c r="A8576" s="448"/>
    </row>
    <row r="8577" spans="1:1" s="449" customFormat="1" ht="12" hidden="1" customHeight="1">
      <c r="A8577" s="448"/>
    </row>
    <row r="8578" spans="1:1" s="449" customFormat="1" ht="12" hidden="1" customHeight="1">
      <c r="A8578" s="448"/>
    </row>
    <row r="8579" spans="1:1" s="449" customFormat="1" ht="12" hidden="1" customHeight="1">
      <c r="A8579" s="448"/>
    </row>
    <row r="8580" spans="1:1" s="449" customFormat="1" ht="12" hidden="1" customHeight="1">
      <c r="A8580" s="448"/>
    </row>
    <row r="8581" spans="1:1" s="449" customFormat="1" ht="12" hidden="1" customHeight="1">
      <c r="A8581" s="448"/>
    </row>
    <row r="8582" spans="1:1" s="449" customFormat="1" ht="12" hidden="1" customHeight="1">
      <c r="A8582" s="448"/>
    </row>
    <row r="8583" spans="1:1" s="449" customFormat="1" ht="12" hidden="1" customHeight="1">
      <c r="A8583" s="448"/>
    </row>
    <row r="8584" spans="1:1" s="449" customFormat="1" ht="12" hidden="1" customHeight="1">
      <c r="A8584" s="448"/>
    </row>
    <row r="8585" spans="1:1" s="449" customFormat="1" ht="12" hidden="1" customHeight="1">
      <c r="A8585" s="448"/>
    </row>
    <row r="8586" spans="1:1" s="449" customFormat="1" ht="12" hidden="1" customHeight="1">
      <c r="A8586" s="448"/>
    </row>
    <row r="8587" spans="1:1" s="449" customFormat="1" ht="12" hidden="1" customHeight="1">
      <c r="A8587" s="448"/>
    </row>
    <row r="8588" spans="1:1" s="449" customFormat="1" ht="12" hidden="1" customHeight="1">
      <c r="A8588" s="448"/>
    </row>
    <row r="8589" spans="1:1" s="449" customFormat="1" ht="12" hidden="1" customHeight="1">
      <c r="A8589" s="448"/>
    </row>
    <row r="8590" spans="1:1" s="449" customFormat="1" ht="12" hidden="1" customHeight="1">
      <c r="A8590" s="448"/>
    </row>
    <row r="8591" spans="1:1" s="449" customFormat="1" ht="12" hidden="1" customHeight="1">
      <c r="A8591" s="448"/>
    </row>
    <row r="8592" spans="1:1" s="449" customFormat="1" ht="12" hidden="1" customHeight="1">
      <c r="A8592" s="448"/>
    </row>
    <row r="8593" spans="1:1" s="449" customFormat="1" ht="12" hidden="1" customHeight="1">
      <c r="A8593" s="448"/>
    </row>
    <row r="8594" spans="1:1" s="449" customFormat="1" ht="12" hidden="1" customHeight="1">
      <c r="A8594" s="448"/>
    </row>
    <row r="8595" spans="1:1" s="449" customFormat="1" ht="12" hidden="1" customHeight="1">
      <c r="A8595" s="448"/>
    </row>
    <row r="8596" spans="1:1" s="449" customFormat="1" ht="12" hidden="1" customHeight="1">
      <c r="A8596" s="448"/>
    </row>
    <row r="8597" spans="1:1" s="449" customFormat="1" ht="12" hidden="1" customHeight="1">
      <c r="A8597" s="448"/>
    </row>
    <row r="8598" spans="1:1" s="449" customFormat="1" ht="12" hidden="1" customHeight="1">
      <c r="A8598" s="448"/>
    </row>
    <row r="8599" spans="1:1" s="449" customFormat="1" ht="12" hidden="1" customHeight="1">
      <c r="A8599" s="448"/>
    </row>
    <row r="8600" spans="1:1" s="449" customFormat="1" ht="12" hidden="1" customHeight="1">
      <c r="A8600" s="448"/>
    </row>
    <row r="8601" spans="1:1" s="449" customFormat="1" ht="12" hidden="1" customHeight="1">
      <c r="A8601" s="448"/>
    </row>
    <row r="8602" spans="1:1" s="449" customFormat="1" ht="12" hidden="1" customHeight="1">
      <c r="A8602" s="448"/>
    </row>
    <row r="8603" spans="1:1" s="449" customFormat="1" ht="12" hidden="1" customHeight="1">
      <c r="A8603" s="448"/>
    </row>
    <row r="8604" spans="1:1" s="449" customFormat="1" ht="12" hidden="1" customHeight="1">
      <c r="A8604" s="448"/>
    </row>
    <row r="8605" spans="1:1" s="449" customFormat="1" ht="12" hidden="1" customHeight="1">
      <c r="A8605" s="448"/>
    </row>
    <row r="8606" spans="1:1" s="449" customFormat="1" ht="12" hidden="1" customHeight="1">
      <c r="A8606" s="448"/>
    </row>
    <row r="8607" spans="1:1" s="449" customFormat="1" ht="12" hidden="1" customHeight="1">
      <c r="A8607" s="448"/>
    </row>
    <row r="8608" spans="1:1" s="449" customFormat="1" ht="12" hidden="1" customHeight="1">
      <c r="A8608" s="448"/>
    </row>
    <row r="8609" spans="1:1" s="449" customFormat="1" ht="12" hidden="1" customHeight="1">
      <c r="A8609" s="448"/>
    </row>
    <row r="8610" spans="1:1" s="449" customFormat="1" ht="12" hidden="1" customHeight="1">
      <c r="A8610" s="448"/>
    </row>
    <row r="8611" spans="1:1" s="449" customFormat="1" ht="12" hidden="1" customHeight="1">
      <c r="A8611" s="448"/>
    </row>
    <row r="8612" spans="1:1" s="449" customFormat="1" ht="12" hidden="1" customHeight="1">
      <c r="A8612" s="448"/>
    </row>
    <row r="8613" spans="1:1" s="449" customFormat="1" ht="12" hidden="1" customHeight="1">
      <c r="A8613" s="448"/>
    </row>
    <row r="8614" spans="1:1" s="449" customFormat="1" ht="12" hidden="1" customHeight="1">
      <c r="A8614" s="448"/>
    </row>
    <row r="8615" spans="1:1" s="449" customFormat="1" ht="12" hidden="1" customHeight="1">
      <c r="A8615" s="448"/>
    </row>
    <row r="8616" spans="1:1" s="449" customFormat="1" ht="12" hidden="1" customHeight="1">
      <c r="A8616" s="448"/>
    </row>
    <row r="8617" spans="1:1" s="449" customFormat="1" ht="12" hidden="1" customHeight="1">
      <c r="A8617" s="448"/>
    </row>
    <row r="8618" spans="1:1" s="449" customFormat="1" ht="12" hidden="1" customHeight="1">
      <c r="A8618" s="448"/>
    </row>
    <row r="8619" spans="1:1" s="449" customFormat="1" ht="12" hidden="1" customHeight="1">
      <c r="A8619" s="448"/>
    </row>
    <row r="8620" spans="1:1" s="449" customFormat="1" ht="12" hidden="1" customHeight="1">
      <c r="A8620" s="448"/>
    </row>
    <row r="8621" spans="1:1" s="449" customFormat="1" ht="12" hidden="1" customHeight="1">
      <c r="A8621" s="448"/>
    </row>
    <row r="8622" spans="1:1" s="449" customFormat="1" ht="12" hidden="1" customHeight="1">
      <c r="A8622" s="448"/>
    </row>
    <row r="8623" spans="1:1" s="449" customFormat="1" ht="12" hidden="1" customHeight="1">
      <c r="A8623" s="448"/>
    </row>
    <row r="8624" spans="1:1" s="449" customFormat="1" ht="12" hidden="1" customHeight="1">
      <c r="A8624" s="448"/>
    </row>
    <row r="8625" spans="1:1" s="449" customFormat="1" ht="12" hidden="1" customHeight="1">
      <c r="A8625" s="448"/>
    </row>
    <row r="8626" spans="1:1" s="449" customFormat="1" ht="12" hidden="1" customHeight="1">
      <c r="A8626" s="448"/>
    </row>
    <row r="8627" spans="1:1" s="449" customFormat="1" ht="12" hidden="1" customHeight="1">
      <c r="A8627" s="448"/>
    </row>
    <row r="8628" spans="1:1" s="449" customFormat="1" ht="12" hidden="1" customHeight="1">
      <c r="A8628" s="448"/>
    </row>
    <row r="8629" spans="1:1" s="449" customFormat="1" ht="12" hidden="1" customHeight="1">
      <c r="A8629" s="448"/>
    </row>
    <row r="8630" spans="1:1" s="449" customFormat="1" ht="12" hidden="1" customHeight="1">
      <c r="A8630" s="448"/>
    </row>
    <row r="8631" spans="1:1" s="449" customFormat="1" ht="12" hidden="1" customHeight="1">
      <c r="A8631" s="448"/>
    </row>
    <row r="8632" spans="1:1" s="449" customFormat="1" ht="12" hidden="1" customHeight="1">
      <c r="A8632" s="448"/>
    </row>
    <row r="8633" spans="1:1" s="449" customFormat="1" ht="12" hidden="1" customHeight="1">
      <c r="A8633" s="448"/>
    </row>
    <row r="8634" spans="1:1" s="449" customFormat="1" ht="12" hidden="1" customHeight="1">
      <c r="A8634" s="448"/>
    </row>
    <row r="8635" spans="1:1" s="449" customFormat="1" ht="12" hidden="1" customHeight="1">
      <c r="A8635" s="448"/>
    </row>
    <row r="8636" spans="1:1" s="449" customFormat="1" ht="12" hidden="1" customHeight="1">
      <c r="A8636" s="448"/>
    </row>
    <row r="8637" spans="1:1" s="449" customFormat="1" ht="12" hidden="1" customHeight="1">
      <c r="A8637" s="448"/>
    </row>
    <row r="8638" spans="1:1" s="449" customFormat="1" ht="12" hidden="1" customHeight="1">
      <c r="A8638" s="448"/>
    </row>
    <row r="8639" spans="1:1" s="449" customFormat="1" ht="12" hidden="1" customHeight="1">
      <c r="A8639" s="448"/>
    </row>
    <row r="8640" spans="1:1" s="449" customFormat="1" ht="12" hidden="1" customHeight="1">
      <c r="A8640" s="448"/>
    </row>
    <row r="8641" spans="1:1" s="449" customFormat="1" ht="12" hidden="1" customHeight="1">
      <c r="A8641" s="448"/>
    </row>
    <row r="8642" spans="1:1" s="449" customFormat="1" ht="12" hidden="1" customHeight="1">
      <c r="A8642" s="448"/>
    </row>
    <row r="8643" spans="1:1" s="449" customFormat="1" ht="12" hidden="1" customHeight="1">
      <c r="A8643" s="448"/>
    </row>
    <row r="8644" spans="1:1" s="449" customFormat="1" ht="12" hidden="1" customHeight="1">
      <c r="A8644" s="448"/>
    </row>
    <row r="8645" spans="1:1" s="449" customFormat="1" ht="12" hidden="1" customHeight="1">
      <c r="A8645" s="448"/>
    </row>
    <row r="8646" spans="1:1" s="449" customFormat="1" ht="12" hidden="1" customHeight="1">
      <c r="A8646" s="448"/>
    </row>
    <row r="8647" spans="1:1" s="449" customFormat="1" ht="12" hidden="1" customHeight="1">
      <c r="A8647" s="448"/>
    </row>
    <row r="8648" spans="1:1" s="449" customFormat="1" ht="12" hidden="1" customHeight="1">
      <c r="A8648" s="448"/>
    </row>
    <row r="8649" spans="1:1" s="449" customFormat="1" ht="12" hidden="1" customHeight="1">
      <c r="A8649" s="448"/>
    </row>
    <row r="8650" spans="1:1" s="449" customFormat="1" ht="12" hidden="1" customHeight="1">
      <c r="A8650" s="448"/>
    </row>
    <row r="8651" spans="1:1" s="449" customFormat="1" ht="12" hidden="1" customHeight="1">
      <c r="A8651" s="448"/>
    </row>
    <row r="8652" spans="1:1" s="449" customFormat="1" ht="12" hidden="1" customHeight="1">
      <c r="A8652" s="448"/>
    </row>
    <row r="8653" spans="1:1" s="449" customFormat="1" ht="12" hidden="1" customHeight="1">
      <c r="A8653" s="448"/>
    </row>
    <row r="8654" spans="1:1" s="449" customFormat="1" ht="12" hidden="1" customHeight="1">
      <c r="A8654" s="448"/>
    </row>
    <row r="8655" spans="1:1" s="449" customFormat="1" ht="12" hidden="1" customHeight="1">
      <c r="A8655" s="448"/>
    </row>
    <row r="8656" spans="1:1" s="449" customFormat="1" ht="12" hidden="1" customHeight="1">
      <c r="A8656" s="448"/>
    </row>
    <row r="8657" spans="1:1" s="449" customFormat="1" ht="12" hidden="1" customHeight="1">
      <c r="A8657" s="448"/>
    </row>
    <row r="8658" spans="1:1" s="449" customFormat="1" ht="12" hidden="1" customHeight="1">
      <c r="A8658" s="448"/>
    </row>
    <row r="8659" spans="1:1" s="449" customFormat="1" ht="12" hidden="1" customHeight="1">
      <c r="A8659" s="448"/>
    </row>
    <row r="8660" spans="1:1" s="449" customFormat="1" ht="12" hidden="1" customHeight="1">
      <c r="A8660" s="448"/>
    </row>
    <row r="8661" spans="1:1" s="449" customFormat="1" ht="12" hidden="1" customHeight="1">
      <c r="A8661" s="448"/>
    </row>
    <row r="8662" spans="1:1" s="449" customFormat="1" ht="12" hidden="1" customHeight="1">
      <c r="A8662" s="448"/>
    </row>
    <row r="8663" spans="1:1" s="449" customFormat="1" ht="12" hidden="1" customHeight="1">
      <c r="A8663" s="448"/>
    </row>
    <row r="8664" spans="1:1" s="449" customFormat="1" ht="12" hidden="1" customHeight="1">
      <c r="A8664" s="448"/>
    </row>
    <row r="8665" spans="1:1" s="449" customFormat="1" ht="12" hidden="1" customHeight="1">
      <c r="A8665" s="448"/>
    </row>
    <row r="8666" spans="1:1" s="449" customFormat="1" ht="12" hidden="1" customHeight="1">
      <c r="A8666" s="448"/>
    </row>
    <row r="8667" spans="1:1" s="449" customFormat="1" ht="12" hidden="1" customHeight="1">
      <c r="A8667" s="448"/>
    </row>
    <row r="8668" spans="1:1" s="449" customFormat="1" ht="12" hidden="1" customHeight="1">
      <c r="A8668" s="448"/>
    </row>
    <row r="8669" spans="1:1" s="449" customFormat="1" ht="12" hidden="1" customHeight="1">
      <c r="A8669" s="448"/>
    </row>
    <row r="8670" spans="1:1" s="449" customFormat="1" ht="12" hidden="1" customHeight="1">
      <c r="A8670" s="448"/>
    </row>
    <row r="8671" spans="1:1" s="449" customFormat="1" ht="12" hidden="1" customHeight="1">
      <c r="A8671" s="448"/>
    </row>
    <row r="8672" spans="1:1" s="449" customFormat="1" ht="12" hidden="1" customHeight="1">
      <c r="A8672" s="448"/>
    </row>
    <row r="8673" spans="1:1" s="449" customFormat="1" ht="12" hidden="1" customHeight="1">
      <c r="A8673" s="448"/>
    </row>
    <row r="8674" spans="1:1" s="449" customFormat="1" ht="12" hidden="1" customHeight="1">
      <c r="A8674" s="448"/>
    </row>
    <row r="8675" spans="1:1" s="449" customFormat="1" ht="12" hidden="1" customHeight="1">
      <c r="A8675" s="448"/>
    </row>
    <row r="8676" spans="1:1" s="449" customFormat="1" ht="12" hidden="1" customHeight="1">
      <c r="A8676" s="448"/>
    </row>
    <row r="8677" spans="1:1" s="449" customFormat="1" ht="12" hidden="1" customHeight="1">
      <c r="A8677" s="448"/>
    </row>
    <row r="8678" spans="1:1" s="449" customFormat="1" ht="12" hidden="1" customHeight="1">
      <c r="A8678" s="448"/>
    </row>
    <row r="8679" spans="1:1" s="449" customFormat="1" ht="12" hidden="1" customHeight="1">
      <c r="A8679" s="448"/>
    </row>
    <row r="8680" spans="1:1" s="449" customFormat="1" ht="12" hidden="1" customHeight="1">
      <c r="A8680" s="448"/>
    </row>
    <row r="8681" spans="1:1" s="449" customFormat="1" ht="12" hidden="1" customHeight="1">
      <c r="A8681" s="448"/>
    </row>
    <row r="8682" spans="1:1" s="449" customFormat="1" ht="12" hidden="1" customHeight="1">
      <c r="A8682" s="448"/>
    </row>
    <row r="8683" spans="1:1" s="449" customFormat="1" ht="12" hidden="1" customHeight="1">
      <c r="A8683" s="448"/>
    </row>
    <row r="8684" spans="1:1" s="449" customFormat="1" ht="12" hidden="1" customHeight="1">
      <c r="A8684" s="448"/>
    </row>
    <row r="8685" spans="1:1" s="449" customFormat="1" ht="12" hidden="1" customHeight="1">
      <c r="A8685" s="448"/>
    </row>
    <row r="8686" spans="1:1" s="449" customFormat="1" ht="12" hidden="1" customHeight="1">
      <c r="A8686" s="448"/>
    </row>
    <row r="8687" spans="1:1" s="449" customFormat="1" ht="12" hidden="1" customHeight="1">
      <c r="A8687" s="448"/>
    </row>
    <row r="8688" spans="1:1" s="449" customFormat="1" ht="12" hidden="1" customHeight="1">
      <c r="A8688" s="448"/>
    </row>
    <row r="8689" spans="1:1" s="449" customFormat="1" ht="12" hidden="1" customHeight="1">
      <c r="A8689" s="448"/>
    </row>
    <row r="8690" spans="1:1" s="449" customFormat="1" ht="12" hidden="1" customHeight="1">
      <c r="A8690" s="448"/>
    </row>
    <row r="8691" spans="1:1" s="449" customFormat="1" ht="12" hidden="1" customHeight="1">
      <c r="A8691" s="448"/>
    </row>
    <row r="8692" spans="1:1" s="449" customFormat="1" ht="12" hidden="1" customHeight="1">
      <c r="A8692" s="448"/>
    </row>
    <row r="8693" spans="1:1" s="449" customFormat="1" ht="12" hidden="1" customHeight="1">
      <c r="A8693" s="448"/>
    </row>
    <row r="8694" spans="1:1" s="449" customFormat="1" ht="12" hidden="1" customHeight="1">
      <c r="A8694" s="448"/>
    </row>
    <row r="8695" spans="1:1" s="449" customFormat="1" ht="12" hidden="1" customHeight="1">
      <c r="A8695" s="448"/>
    </row>
    <row r="8696" spans="1:1" s="449" customFormat="1" ht="12" hidden="1" customHeight="1">
      <c r="A8696" s="448"/>
    </row>
    <row r="8697" spans="1:1" s="449" customFormat="1" ht="12" hidden="1" customHeight="1">
      <c r="A8697" s="448"/>
    </row>
    <row r="8698" spans="1:1" s="449" customFormat="1" ht="12" hidden="1" customHeight="1">
      <c r="A8698" s="448"/>
    </row>
    <row r="8699" spans="1:1" s="449" customFormat="1" ht="12" hidden="1" customHeight="1">
      <c r="A8699" s="448"/>
    </row>
    <row r="8700" spans="1:1" s="449" customFormat="1" ht="12" hidden="1" customHeight="1">
      <c r="A8700" s="448"/>
    </row>
    <row r="8701" spans="1:1" s="449" customFormat="1" ht="12" hidden="1" customHeight="1">
      <c r="A8701" s="448"/>
    </row>
    <row r="8702" spans="1:1" s="449" customFormat="1" ht="12" hidden="1" customHeight="1">
      <c r="A8702" s="448"/>
    </row>
    <row r="8703" spans="1:1" s="449" customFormat="1" ht="12" hidden="1" customHeight="1">
      <c r="A8703" s="448"/>
    </row>
    <row r="8704" spans="1:1" s="449" customFormat="1" ht="12" hidden="1" customHeight="1">
      <c r="A8704" s="448"/>
    </row>
    <row r="8705" spans="1:1" s="449" customFormat="1" ht="12" hidden="1" customHeight="1">
      <c r="A8705" s="448"/>
    </row>
    <row r="8706" spans="1:1" s="449" customFormat="1" ht="12" hidden="1" customHeight="1">
      <c r="A8706" s="448"/>
    </row>
    <row r="8707" spans="1:1" s="449" customFormat="1" ht="12" hidden="1" customHeight="1">
      <c r="A8707" s="448"/>
    </row>
    <row r="8708" spans="1:1" s="449" customFormat="1" ht="12" hidden="1" customHeight="1">
      <c r="A8708" s="448"/>
    </row>
    <row r="8709" spans="1:1" s="449" customFormat="1" ht="12" hidden="1" customHeight="1">
      <c r="A8709" s="448"/>
    </row>
    <row r="8710" spans="1:1" s="449" customFormat="1" ht="12" hidden="1" customHeight="1">
      <c r="A8710" s="448"/>
    </row>
    <row r="8711" spans="1:1" s="449" customFormat="1" ht="12" hidden="1" customHeight="1">
      <c r="A8711" s="448"/>
    </row>
    <row r="8712" spans="1:1" s="449" customFormat="1" ht="12" hidden="1" customHeight="1">
      <c r="A8712" s="448"/>
    </row>
    <row r="8713" spans="1:1" s="449" customFormat="1" ht="12" hidden="1" customHeight="1">
      <c r="A8713" s="448"/>
    </row>
    <row r="8714" spans="1:1" s="449" customFormat="1" ht="12" hidden="1" customHeight="1">
      <c r="A8714" s="448"/>
    </row>
    <row r="8715" spans="1:1" s="449" customFormat="1" ht="12" hidden="1" customHeight="1">
      <c r="A8715" s="448"/>
    </row>
    <row r="8716" spans="1:1" s="449" customFormat="1" ht="12" hidden="1" customHeight="1">
      <c r="A8716" s="448"/>
    </row>
    <row r="8717" spans="1:1" s="449" customFormat="1" ht="12" hidden="1" customHeight="1">
      <c r="A8717" s="448"/>
    </row>
    <row r="8718" spans="1:1" s="449" customFormat="1" ht="12" hidden="1" customHeight="1">
      <c r="A8718" s="448"/>
    </row>
    <row r="8719" spans="1:1" s="449" customFormat="1" ht="12" hidden="1" customHeight="1">
      <c r="A8719" s="448"/>
    </row>
    <row r="8720" spans="1:1" s="449" customFormat="1" ht="12" hidden="1" customHeight="1">
      <c r="A8720" s="448"/>
    </row>
    <row r="8721" spans="1:1" s="449" customFormat="1" ht="12" hidden="1" customHeight="1">
      <c r="A8721" s="448"/>
    </row>
    <row r="8722" spans="1:1" s="449" customFormat="1" ht="12" hidden="1" customHeight="1">
      <c r="A8722" s="448"/>
    </row>
    <row r="8723" spans="1:1" s="449" customFormat="1" ht="12" hidden="1" customHeight="1">
      <c r="A8723" s="448"/>
    </row>
    <row r="8724" spans="1:1" s="449" customFormat="1" ht="12" hidden="1" customHeight="1">
      <c r="A8724" s="448"/>
    </row>
    <row r="8725" spans="1:1" s="449" customFormat="1" ht="12" hidden="1" customHeight="1">
      <c r="A8725" s="448"/>
    </row>
    <row r="8726" spans="1:1" s="449" customFormat="1" ht="12" hidden="1" customHeight="1">
      <c r="A8726" s="448"/>
    </row>
    <row r="8727" spans="1:1" s="449" customFormat="1" ht="12" hidden="1" customHeight="1">
      <c r="A8727" s="448"/>
    </row>
    <row r="8728" spans="1:1" s="449" customFormat="1" ht="12" hidden="1" customHeight="1">
      <c r="A8728" s="448"/>
    </row>
    <row r="8729" spans="1:1" s="449" customFormat="1" ht="12" hidden="1" customHeight="1">
      <c r="A8729" s="448"/>
    </row>
    <row r="8730" spans="1:1" s="449" customFormat="1" ht="12" hidden="1" customHeight="1">
      <c r="A8730" s="448"/>
    </row>
    <row r="8731" spans="1:1" s="449" customFormat="1" ht="12" hidden="1" customHeight="1">
      <c r="A8731" s="448"/>
    </row>
    <row r="8732" spans="1:1" s="449" customFormat="1" ht="12" hidden="1" customHeight="1">
      <c r="A8732" s="448"/>
    </row>
    <row r="8733" spans="1:1" s="449" customFormat="1" ht="12" hidden="1" customHeight="1">
      <c r="A8733" s="448"/>
    </row>
    <row r="8734" spans="1:1" s="449" customFormat="1" ht="12" hidden="1" customHeight="1">
      <c r="A8734" s="448"/>
    </row>
    <row r="8735" spans="1:1" s="449" customFormat="1" ht="12" hidden="1" customHeight="1">
      <c r="A8735" s="448"/>
    </row>
    <row r="8736" spans="1:1" s="449" customFormat="1" ht="12" hidden="1" customHeight="1">
      <c r="A8736" s="448"/>
    </row>
    <row r="8737" spans="1:1" s="449" customFormat="1" ht="12" hidden="1" customHeight="1">
      <c r="A8737" s="448"/>
    </row>
    <row r="8738" spans="1:1" s="449" customFormat="1" ht="12" hidden="1" customHeight="1">
      <c r="A8738" s="448"/>
    </row>
    <row r="8739" spans="1:1" s="449" customFormat="1" ht="12" hidden="1" customHeight="1">
      <c r="A8739" s="448"/>
    </row>
    <row r="8740" spans="1:1" s="449" customFormat="1" ht="12" hidden="1" customHeight="1">
      <c r="A8740" s="448"/>
    </row>
    <row r="8741" spans="1:1" s="449" customFormat="1" ht="12" hidden="1" customHeight="1">
      <c r="A8741" s="448"/>
    </row>
    <row r="8742" spans="1:1" s="449" customFormat="1" ht="12" hidden="1" customHeight="1">
      <c r="A8742" s="448"/>
    </row>
    <row r="8743" spans="1:1" s="449" customFormat="1" ht="12" hidden="1" customHeight="1">
      <c r="A8743" s="448"/>
    </row>
    <row r="8744" spans="1:1" s="449" customFormat="1" ht="12" hidden="1" customHeight="1">
      <c r="A8744" s="448"/>
    </row>
    <row r="8745" spans="1:1" s="449" customFormat="1" ht="12" hidden="1" customHeight="1">
      <c r="A8745" s="448"/>
    </row>
    <row r="8746" spans="1:1" s="449" customFormat="1" ht="12" hidden="1" customHeight="1">
      <c r="A8746" s="448"/>
    </row>
    <row r="8747" spans="1:1" s="449" customFormat="1" ht="12" hidden="1" customHeight="1">
      <c r="A8747" s="448"/>
    </row>
    <row r="8748" spans="1:1" s="449" customFormat="1" ht="12" hidden="1" customHeight="1">
      <c r="A8748" s="448"/>
    </row>
    <row r="8749" spans="1:1" s="449" customFormat="1" ht="12" hidden="1" customHeight="1">
      <c r="A8749" s="448"/>
    </row>
    <row r="8750" spans="1:1" s="449" customFormat="1" ht="12" hidden="1" customHeight="1">
      <c r="A8750" s="448"/>
    </row>
    <row r="8751" spans="1:1" s="449" customFormat="1" ht="12" hidden="1" customHeight="1">
      <c r="A8751" s="448"/>
    </row>
    <row r="8752" spans="1:1" s="449" customFormat="1" ht="12" hidden="1" customHeight="1">
      <c r="A8752" s="448"/>
    </row>
    <row r="8753" spans="1:1" s="449" customFormat="1" ht="12" hidden="1" customHeight="1">
      <c r="A8753" s="448"/>
    </row>
    <row r="8754" spans="1:1" s="449" customFormat="1" ht="12" hidden="1" customHeight="1">
      <c r="A8754" s="448"/>
    </row>
    <row r="8755" spans="1:1" s="449" customFormat="1" ht="12" hidden="1" customHeight="1">
      <c r="A8755" s="448"/>
    </row>
    <row r="8756" spans="1:1" s="449" customFormat="1" ht="12" hidden="1" customHeight="1">
      <c r="A8756" s="448"/>
    </row>
    <row r="8757" spans="1:1" s="449" customFormat="1" ht="12" hidden="1" customHeight="1">
      <c r="A8757" s="448"/>
    </row>
    <row r="8758" spans="1:1" s="449" customFormat="1" ht="12" hidden="1" customHeight="1">
      <c r="A8758" s="448"/>
    </row>
    <row r="8759" spans="1:1" s="449" customFormat="1" ht="12" hidden="1" customHeight="1">
      <c r="A8759" s="448"/>
    </row>
    <row r="8760" spans="1:1" s="449" customFormat="1" ht="12" hidden="1" customHeight="1">
      <c r="A8760" s="448"/>
    </row>
    <row r="8761" spans="1:1" s="449" customFormat="1" ht="12" hidden="1" customHeight="1">
      <c r="A8761" s="448"/>
    </row>
    <row r="8762" spans="1:1" s="449" customFormat="1" ht="12" hidden="1" customHeight="1">
      <c r="A8762" s="448"/>
    </row>
    <row r="8763" spans="1:1" s="449" customFormat="1" ht="12" hidden="1" customHeight="1">
      <c r="A8763" s="448"/>
    </row>
    <row r="8764" spans="1:1" s="449" customFormat="1" ht="12" hidden="1" customHeight="1">
      <c r="A8764" s="448"/>
    </row>
    <row r="8765" spans="1:1" s="449" customFormat="1" ht="12" hidden="1" customHeight="1">
      <c r="A8765" s="448"/>
    </row>
    <row r="8766" spans="1:1" s="449" customFormat="1" ht="12" hidden="1" customHeight="1">
      <c r="A8766" s="448"/>
    </row>
    <row r="8767" spans="1:1" s="449" customFormat="1" ht="12" hidden="1" customHeight="1">
      <c r="A8767" s="448"/>
    </row>
    <row r="8768" spans="1:1" s="449" customFormat="1" ht="12" hidden="1" customHeight="1">
      <c r="A8768" s="448"/>
    </row>
    <row r="8769" spans="1:1" s="449" customFormat="1" ht="12" hidden="1" customHeight="1">
      <c r="A8769" s="448"/>
    </row>
    <row r="8770" spans="1:1" s="449" customFormat="1" ht="12" hidden="1" customHeight="1">
      <c r="A8770" s="448"/>
    </row>
    <row r="8771" spans="1:1" s="449" customFormat="1" ht="12" hidden="1" customHeight="1">
      <c r="A8771" s="448"/>
    </row>
    <row r="8772" spans="1:1" s="449" customFormat="1" ht="12" hidden="1" customHeight="1">
      <c r="A8772" s="448"/>
    </row>
    <row r="8773" spans="1:1" s="449" customFormat="1" ht="12" hidden="1" customHeight="1">
      <c r="A8773" s="448"/>
    </row>
    <row r="8774" spans="1:1" s="449" customFormat="1" ht="12" hidden="1" customHeight="1">
      <c r="A8774" s="448"/>
    </row>
    <row r="8775" spans="1:1" s="449" customFormat="1" ht="12" hidden="1" customHeight="1">
      <c r="A8775" s="448"/>
    </row>
    <row r="8776" spans="1:1" s="449" customFormat="1" ht="12" hidden="1" customHeight="1">
      <c r="A8776" s="448"/>
    </row>
    <row r="8777" spans="1:1" s="449" customFormat="1" ht="12" hidden="1" customHeight="1">
      <c r="A8777" s="448"/>
    </row>
    <row r="8778" spans="1:1" s="449" customFormat="1" ht="12" hidden="1" customHeight="1">
      <c r="A8778" s="448"/>
    </row>
    <row r="8779" spans="1:1" s="449" customFormat="1" ht="12" hidden="1" customHeight="1">
      <c r="A8779" s="448"/>
    </row>
    <row r="8780" spans="1:1" s="449" customFormat="1" ht="12" hidden="1" customHeight="1">
      <c r="A8780" s="448"/>
    </row>
    <row r="8781" spans="1:1" s="449" customFormat="1" ht="12" hidden="1" customHeight="1">
      <c r="A8781" s="448"/>
    </row>
    <row r="8782" spans="1:1" s="449" customFormat="1" ht="12" hidden="1" customHeight="1">
      <c r="A8782" s="448"/>
    </row>
    <row r="8783" spans="1:1" s="449" customFormat="1" ht="12" hidden="1" customHeight="1">
      <c r="A8783" s="448"/>
    </row>
    <row r="8784" spans="1:1" s="449" customFormat="1" ht="12" hidden="1" customHeight="1">
      <c r="A8784" s="448"/>
    </row>
    <row r="8785" spans="1:1" s="449" customFormat="1" ht="12" hidden="1" customHeight="1">
      <c r="A8785" s="448"/>
    </row>
    <row r="8786" spans="1:1" s="449" customFormat="1" ht="12" hidden="1" customHeight="1">
      <c r="A8786" s="448"/>
    </row>
    <row r="8787" spans="1:1" s="449" customFormat="1" ht="12" hidden="1" customHeight="1">
      <c r="A8787" s="448"/>
    </row>
    <row r="8788" spans="1:1" s="449" customFormat="1" ht="12" hidden="1" customHeight="1">
      <c r="A8788" s="448"/>
    </row>
    <row r="8789" spans="1:1" s="449" customFormat="1" ht="12" hidden="1" customHeight="1">
      <c r="A8789" s="448"/>
    </row>
    <row r="8790" spans="1:1" s="449" customFormat="1" ht="12" hidden="1" customHeight="1">
      <c r="A8790" s="448"/>
    </row>
    <row r="8791" spans="1:1" s="449" customFormat="1" ht="12" hidden="1" customHeight="1">
      <c r="A8791" s="448"/>
    </row>
    <row r="8792" spans="1:1" s="449" customFormat="1" ht="12" hidden="1" customHeight="1">
      <c r="A8792" s="448"/>
    </row>
    <row r="8793" spans="1:1" s="449" customFormat="1" ht="12" hidden="1" customHeight="1">
      <c r="A8793" s="448"/>
    </row>
    <row r="8794" spans="1:1" s="449" customFormat="1" ht="12" hidden="1" customHeight="1">
      <c r="A8794" s="448"/>
    </row>
    <row r="8795" spans="1:1" s="449" customFormat="1" ht="12" hidden="1" customHeight="1">
      <c r="A8795" s="448"/>
    </row>
    <row r="8796" spans="1:1" s="449" customFormat="1" ht="12" hidden="1" customHeight="1">
      <c r="A8796" s="448"/>
    </row>
    <row r="8797" spans="1:1" s="449" customFormat="1" ht="12" hidden="1" customHeight="1">
      <c r="A8797" s="448"/>
    </row>
    <row r="8798" spans="1:1" s="449" customFormat="1" ht="12" hidden="1" customHeight="1">
      <c r="A8798" s="448"/>
    </row>
    <row r="8799" spans="1:1" s="449" customFormat="1" ht="12" hidden="1" customHeight="1">
      <c r="A8799" s="448"/>
    </row>
    <row r="8800" spans="1:1" s="449" customFormat="1" ht="12" hidden="1" customHeight="1">
      <c r="A8800" s="448"/>
    </row>
    <row r="8801" spans="1:1" s="449" customFormat="1" ht="12" hidden="1" customHeight="1">
      <c r="A8801" s="448"/>
    </row>
    <row r="8802" spans="1:1" s="449" customFormat="1" ht="12" hidden="1" customHeight="1">
      <c r="A8802" s="448"/>
    </row>
    <row r="8803" spans="1:1" s="449" customFormat="1" ht="12" hidden="1" customHeight="1">
      <c r="A8803" s="448"/>
    </row>
    <row r="8804" spans="1:1" s="449" customFormat="1" ht="12" hidden="1" customHeight="1">
      <c r="A8804" s="448"/>
    </row>
    <row r="8805" spans="1:1" s="449" customFormat="1" ht="12" hidden="1" customHeight="1">
      <c r="A8805" s="448"/>
    </row>
    <row r="8806" spans="1:1" s="449" customFormat="1" ht="12" hidden="1" customHeight="1">
      <c r="A8806" s="448"/>
    </row>
    <row r="8807" spans="1:1" s="449" customFormat="1" ht="12" hidden="1" customHeight="1">
      <c r="A8807" s="448"/>
    </row>
    <row r="8808" spans="1:1" s="449" customFormat="1" ht="12" hidden="1" customHeight="1">
      <c r="A8808" s="448"/>
    </row>
    <row r="8809" spans="1:1" s="449" customFormat="1" ht="12" hidden="1" customHeight="1">
      <c r="A8809" s="448"/>
    </row>
    <row r="8810" spans="1:1" s="449" customFormat="1" ht="12" hidden="1" customHeight="1">
      <c r="A8810" s="448"/>
    </row>
    <row r="8811" spans="1:1" s="449" customFormat="1" ht="12" hidden="1" customHeight="1">
      <c r="A8811" s="448"/>
    </row>
    <row r="8812" spans="1:1" s="449" customFormat="1" ht="12" hidden="1" customHeight="1">
      <c r="A8812" s="448"/>
    </row>
    <row r="8813" spans="1:1" s="449" customFormat="1" ht="12" hidden="1" customHeight="1">
      <c r="A8813" s="448"/>
    </row>
    <row r="8814" spans="1:1" s="449" customFormat="1" ht="12" hidden="1" customHeight="1">
      <c r="A8814" s="448"/>
    </row>
    <row r="8815" spans="1:1" s="449" customFormat="1" ht="12" hidden="1" customHeight="1">
      <c r="A8815" s="448"/>
    </row>
    <row r="8816" spans="1:1" s="449" customFormat="1" ht="12" hidden="1" customHeight="1">
      <c r="A8816" s="448"/>
    </row>
    <row r="8817" spans="1:1" s="449" customFormat="1" ht="12" hidden="1" customHeight="1">
      <c r="A8817" s="448"/>
    </row>
    <row r="8818" spans="1:1" s="449" customFormat="1" ht="12" hidden="1" customHeight="1">
      <c r="A8818" s="448"/>
    </row>
    <row r="8819" spans="1:1" s="449" customFormat="1" ht="12" hidden="1" customHeight="1">
      <c r="A8819" s="448"/>
    </row>
    <row r="8820" spans="1:1" s="449" customFormat="1" ht="12" hidden="1" customHeight="1">
      <c r="A8820" s="448"/>
    </row>
    <row r="8821" spans="1:1" s="449" customFormat="1" ht="12" hidden="1" customHeight="1">
      <c r="A8821" s="448"/>
    </row>
    <row r="8822" spans="1:1" s="449" customFormat="1" ht="12" hidden="1" customHeight="1">
      <c r="A8822" s="448"/>
    </row>
    <row r="8823" spans="1:1" s="449" customFormat="1" ht="12" hidden="1" customHeight="1">
      <c r="A8823" s="448"/>
    </row>
    <row r="8824" spans="1:1" s="449" customFormat="1" ht="12" hidden="1" customHeight="1">
      <c r="A8824" s="448"/>
    </row>
    <row r="8825" spans="1:1" s="449" customFormat="1" ht="12" hidden="1" customHeight="1">
      <c r="A8825" s="448"/>
    </row>
    <row r="8826" spans="1:1" s="449" customFormat="1" ht="12" hidden="1" customHeight="1">
      <c r="A8826" s="448"/>
    </row>
    <row r="8827" spans="1:1" s="449" customFormat="1" ht="12" hidden="1" customHeight="1">
      <c r="A8827" s="448"/>
    </row>
    <row r="8828" spans="1:1" s="449" customFormat="1" ht="12" hidden="1" customHeight="1">
      <c r="A8828" s="448"/>
    </row>
    <row r="8829" spans="1:1" s="449" customFormat="1" ht="12" hidden="1" customHeight="1">
      <c r="A8829" s="448"/>
    </row>
    <row r="8830" spans="1:1" s="449" customFormat="1" ht="12" hidden="1" customHeight="1">
      <c r="A8830" s="448"/>
    </row>
    <row r="8831" spans="1:1" s="449" customFormat="1" ht="12" hidden="1" customHeight="1">
      <c r="A8831" s="448"/>
    </row>
    <row r="8832" spans="1:1" s="449" customFormat="1" ht="12" hidden="1" customHeight="1">
      <c r="A8832" s="448"/>
    </row>
    <row r="8833" spans="1:1" s="449" customFormat="1" ht="12" hidden="1" customHeight="1">
      <c r="A8833" s="448"/>
    </row>
    <row r="8834" spans="1:1" s="449" customFormat="1" ht="12" hidden="1" customHeight="1">
      <c r="A8834" s="448"/>
    </row>
    <row r="8835" spans="1:1" s="449" customFormat="1" ht="12" hidden="1" customHeight="1">
      <c r="A8835" s="448"/>
    </row>
    <row r="8836" spans="1:1" s="449" customFormat="1" ht="12" hidden="1" customHeight="1">
      <c r="A8836" s="448"/>
    </row>
    <row r="8837" spans="1:1" s="449" customFormat="1" ht="12" hidden="1" customHeight="1">
      <c r="A8837" s="448"/>
    </row>
    <row r="8838" spans="1:1" s="449" customFormat="1" ht="12" hidden="1" customHeight="1">
      <c r="A8838" s="448"/>
    </row>
    <row r="8839" spans="1:1" s="449" customFormat="1" ht="12" hidden="1" customHeight="1">
      <c r="A8839" s="448"/>
    </row>
    <row r="8840" spans="1:1" s="449" customFormat="1" ht="12" hidden="1" customHeight="1">
      <c r="A8840" s="448"/>
    </row>
    <row r="8841" spans="1:1" s="449" customFormat="1" ht="12" hidden="1" customHeight="1">
      <c r="A8841" s="448"/>
    </row>
    <row r="8842" spans="1:1" s="449" customFormat="1" ht="12" hidden="1" customHeight="1">
      <c r="A8842" s="448"/>
    </row>
    <row r="8843" spans="1:1" s="449" customFormat="1" ht="12" hidden="1" customHeight="1">
      <c r="A8843" s="448"/>
    </row>
    <row r="8844" spans="1:1" s="449" customFormat="1" ht="12" hidden="1" customHeight="1">
      <c r="A8844" s="448"/>
    </row>
    <row r="8845" spans="1:1" s="449" customFormat="1" ht="12" hidden="1" customHeight="1">
      <c r="A8845" s="448"/>
    </row>
    <row r="8846" spans="1:1" s="449" customFormat="1" ht="12" hidden="1" customHeight="1">
      <c r="A8846" s="448"/>
    </row>
    <row r="8847" spans="1:1" s="449" customFormat="1" ht="12" hidden="1" customHeight="1">
      <c r="A8847" s="448"/>
    </row>
    <row r="8848" spans="1:1" s="449" customFormat="1" ht="12" hidden="1" customHeight="1">
      <c r="A8848" s="448"/>
    </row>
    <row r="8849" spans="1:1" s="449" customFormat="1" ht="12" hidden="1" customHeight="1">
      <c r="A8849" s="448"/>
    </row>
    <row r="8850" spans="1:1" s="449" customFormat="1" ht="12" hidden="1" customHeight="1">
      <c r="A8850" s="448"/>
    </row>
    <row r="8851" spans="1:1" s="449" customFormat="1" ht="12" hidden="1" customHeight="1">
      <c r="A8851" s="448"/>
    </row>
    <row r="8852" spans="1:1" s="449" customFormat="1" ht="12" hidden="1" customHeight="1">
      <c r="A8852" s="448"/>
    </row>
    <row r="8853" spans="1:1" s="449" customFormat="1" ht="12" hidden="1" customHeight="1">
      <c r="A8853" s="448"/>
    </row>
    <row r="8854" spans="1:1" s="449" customFormat="1" ht="12" hidden="1" customHeight="1">
      <c r="A8854" s="448"/>
    </row>
    <row r="8855" spans="1:1" s="449" customFormat="1" ht="12" hidden="1" customHeight="1">
      <c r="A8855" s="448"/>
    </row>
    <row r="8856" spans="1:1" s="449" customFormat="1" ht="12" hidden="1" customHeight="1">
      <c r="A8856" s="448"/>
    </row>
    <row r="8857" spans="1:1" s="449" customFormat="1" ht="12" hidden="1" customHeight="1">
      <c r="A8857" s="448"/>
    </row>
    <row r="8858" spans="1:1" s="449" customFormat="1" ht="12" hidden="1" customHeight="1">
      <c r="A8858" s="448"/>
    </row>
    <row r="8859" spans="1:1" s="449" customFormat="1" ht="12" hidden="1" customHeight="1">
      <c r="A8859" s="448"/>
    </row>
    <row r="8860" spans="1:1" s="449" customFormat="1" ht="12" hidden="1" customHeight="1">
      <c r="A8860" s="448"/>
    </row>
    <row r="8861" spans="1:1" s="449" customFormat="1" ht="12" hidden="1" customHeight="1">
      <c r="A8861" s="448"/>
    </row>
    <row r="8862" spans="1:1" s="449" customFormat="1" ht="12" hidden="1" customHeight="1">
      <c r="A8862" s="448"/>
    </row>
    <row r="8863" spans="1:1" s="449" customFormat="1" ht="12" hidden="1" customHeight="1">
      <c r="A8863" s="448"/>
    </row>
    <row r="8864" spans="1:1" s="449" customFormat="1" ht="12" hidden="1" customHeight="1">
      <c r="A8864" s="448"/>
    </row>
    <row r="8865" spans="1:1" s="449" customFormat="1" ht="12" hidden="1" customHeight="1">
      <c r="A8865" s="448"/>
    </row>
    <row r="8866" spans="1:1" s="449" customFormat="1" ht="12" hidden="1" customHeight="1">
      <c r="A8866" s="448"/>
    </row>
    <row r="8867" spans="1:1" s="449" customFormat="1" ht="12" hidden="1" customHeight="1">
      <c r="A8867" s="448"/>
    </row>
    <row r="8868" spans="1:1" s="449" customFormat="1" ht="12" hidden="1" customHeight="1">
      <c r="A8868" s="448"/>
    </row>
    <row r="8869" spans="1:1" s="449" customFormat="1" ht="12" hidden="1" customHeight="1">
      <c r="A8869" s="448"/>
    </row>
    <row r="8870" spans="1:1" s="449" customFormat="1" ht="12" hidden="1" customHeight="1">
      <c r="A8870" s="448"/>
    </row>
    <row r="8871" spans="1:1" s="449" customFormat="1" ht="12" hidden="1" customHeight="1">
      <c r="A8871" s="448"/>
    </row>
    <row r="8872" spans="1:1" s="449" customFormat="1" ht="12" hidden="1" customHeight="1">
      <c r="A8872" s="448"/>
    </row>
    <row r="8873" spans="1:1" s="449" customFormat="1" ht="12" hidden="1" customHeight="1">
      <c r="A8873" s="448"/>
    </row>
    <row r="8874" spans="1:1" s="449" customFormat="1" ht="12" hidden="1" customHeight="1">
      <c r="A8874" s="448"/>
    </row>
    <row r="8875" spans="1:1" s="449" customFormat="1" ht="12" hidden="1" customHeight="1">
      <c r="A8875" s="448"/>
    </row>
    <row r="8876" spans="1:1" s="449" customFormat="1" ht="12" hidden="1" customHeight="1">
      <c r="A8876" s="448"/>
    </row>
    <row r="8877" spans="1:1" s="449" customFormat="1" ht="12" hidden="1" customHeight="1">
      <c r="A8877" s="448"/>
    </row>
    <row r="8878" spans="1:1" s="449" customFormat="1" ht="12" hidden="1" customHeight="1">
      <c r="A8878" s="448"/>
    </row>
    <row r="8879" spans="1:1" s="449" customFormat="1" ht="12" hidden="1" customHeight="1">
      <c r="A8879" s="448"/>
    </row>
    <row r="8880" spans="1:1" s="449" customFormat="1" ht="12" hidden="1" customHeight="1">
      <c r="A8880" s="448"/>
    </row>
    <row r="8881" spans="1:1" s="449" customFormat="1" ht="12" hidden="1" customHeight="1">
      <c r="A8881" s="448"/>
    </row>
    <row r="8882" spans="1:1" s="449" customFormat="1" ht="12" hidden="1" customHeight="1">
      <c r="A8882" s="448"/>
    </row>
    <row r="8883" spans="1:1" s="449" customFormat="1" ht="12" hidden="1" customHeight="1">
      <c r="A8883" s="448"/>
    </row>
    <row r="8884" spans="1:1" s="449" customFormat="1" ht="12" hidden="1" customHeight="1">
      <c r="A8884" s="448"/>
    </row>
    <row r="8885" spans="1:1" s="449" customFormat="1" ht="12" hidden="1" customHeight="1">
      <c r="A8885" s="448"/>
    </row>
    <row r="8886" spans="1:1" s="449" customFormat="1" ht="12" hidden="1" customHeight="1">
      <c r="A8886" s="448"/>
    </row>
    <row r="8887" spans="1:1" s="449" customFormat="1" ht="12" hidden="1" customHeight="1">
      <c r="A8887" s="448"/>
    </row>
    <row r="8888" spans="1:1" s="449" customFormat="1" ht="12" hidden="1" customHeight="1">
      <c r="A8888" s="448"/>
    </row>
    <row r="8889" spans="1:1" s="449" customFormat="1" ht="12" hidden="1" customHeight="1">
      <c r="A8889" s="448"/>
    </row>
    <row r="8890" spans="1:1" s="449" customFormat="1" ht="12" hidden="1" customHeight="1">
      <c r="A8890" s="448"/>
    </row>
    <row r="8891" spans="1:1" s="449" customFormat="1" ht="12" hidden="1" customHeight="1">
      <c r="A8891" s="448"/>
    </row>
    <row r="8892" spans="1:1" s="449" customFormat="1" ht="12" hidden="1" customHeight="1">
      <c r="A8892" s="448"/>
    </row>
    <row r="8893" spans="1:1" s="449" customFormat="1" ht="12" hidden="1" customHeight="1">
      <c r="A8893" s="448"/>
    </row>
    <row r="8894" spans="1:1" s="449" customFormat="1" ht="12" hidden="1" customHeight="1">
      <c r="A8894" s="448"/>
    </row>
    <row r="8895" spans="1:1" s="449" customFormat="1" ht="12" hidden="1" customHeight="1">
      <c r="A8895" s="448"/>
    </row>
    <row r="8896" spans="1:1" s="449" customFormat="1" ht="12" hidden="1" customHeight="1">
      <c r="A8896" s="448"/>
    </row>
    <row r="8897" spans="1:1" s="449" customFormat="1" ht="12" hidden="1" customHeight="1">
      <c r="A8897" s="448"/>
    </row>
    <row r="8898" spans="1:1" s="449" customFormat="1" ht="12" hidden="1" customHeight="1">
      <c r="A8898" s="448"/>
    </row>
    <row r="8899" spans="1:1" s="449" customFormat="1" ht="12" hidden="1" customHeight="1">
      <c r="A8899" s="448"/>
    </row>
    <row r="8900" spans="1:1" s="449" customFormat="1" ht="12" hidden="1" customHeight="1">
      <c r="A8900" s="448"/>
    </row>
    <row r="8901" spans="1:1" s="449" customFormat="1" ht="12" hidden="1" customHeight="1">
      <c r="A8901" s="448"/>
    </row>
    <row r="8902" spans="1:1" s="449" customFormat="1" ht="12" hidden="1" customHeight="1">
      <c r="A8902" s="448"/>
    </row>
    <row r="8903" spans="1:1" s="449" customFormat="1" ht="12" hidden="1" customHeight="1">
      <c r="A8903" s="448"/>
    </row>
    <row r="8904" spans="1:1" s="449" customFormat="1" ht="12" hidden="1" customHeight="1">
      <c r="A8904" s="448"/>
    </row>
    <row r="8905" spans="1:1" s="449" customFormat="1" ht="12" hidden="1" customHeight="1">
      <c r="A8905" s="448"/>
    </row>
    <row r="8906" spans="1:1" s="449" customFormat="1" ht="12" hidden="1" customHeight="1">
      <c r="A8906" s="448"/>
    </row>
    <row r="8907" spans="1:1" s="449" customFormat="1" ht="12" hidden="1" customHeight="1">
      <c r="A8907" s="448"/>
    </row>
    <row r="8908" spans="1:1" s="449" customFormat="1" ht="12" hidden="1" customHeight="1">
      <c r="A8908" s="448"/>
    </row>
    <row r="8909" spans="1:1" s="449" customFormat="1" ht="12" hidden="1" customHeight="1">
      <c r="A8909" s="448"/>
    </row>
    <row r="8910" spans="1:1" s="449" customFormat="1" ht="12" hidden="1" customHeight="1">
      <c r="A8910" s="448"/>
    </row>
    <row r="8911" spans="1:1" s="449" customFormat="1" ht="12" hidden="1" customHeight="1">
      <c r="A8911" s="448"/>
    </row>
    <row r="8912" spans="1:1" s="449" customFormat="1" ht="12" hidden="1" customHeight="1">
      <c r="A8912" s="448"/>
    </row>
    <row r="8913" spans="1:1" s="449" customFormat="1" ht="12" hidden="1" customHeight="1">
      <c r="A8913" s="448"/>
    </row>
    <row r="8914" spans="1:1" s="449" customFormat="1" ht="12" hidden="1" customHeight="1">
      <c r="A8914" s="448"/>
    </row>
    <row r="8915" spans="1:1" s="449" customFormat="1" ht="12" hidden="1" customHeight="1">
      <c r="A8915" s="448"/>
    </row>
    <row r="8916" spans="1:1" s="449" customFormat="1" ht="12" hidden="1" customHeight="1">
      <c r="A8916" s="448"/>
    </row>
    <row r="8917" spans="1:1" s="449" customFormat="1" ht="12" hidden="1" customHeight="1">
      <c r="A8917" s="448"/>
    </row>
    <row r="8918" spans="1:1" s="449" customFormat="1" ht="12" hidden="1" customHeight="1">
      <c r="A8918" s="448"/>
    </row>
    <row r="8919" spans="1:1" s="449" customFormat="1" ht="12" hidden="1" customHeight="1">
      <c r="A8919" s="448"/>
    </row>
    <row r="8920" spans="1:1" s="449" customFormat="1" ht="12" hidden="1" customHeight="1">
      <c r="A8920" s="448"/>
    </row>
    <row r="8921" spans="1:1" s="449" customFormat="1" ht="12" hidden="1" customHeight="1">
      <c r="A8921" s="448"/>
    </row>
    <row r="8922" spans="1:1" s="449" customFormat="1" ht="12" hidden="1" customHeight="1">
      <c r="A8922" s="448"/>
    </row>
    <row r="8923" spans="1:1" s="449" customFormat="1" ht="12" hidden="1" customHeight="1">
      <c r="A8923" s="448"/>
    </row>
    <row r="8924" spans="1:1" s="449" customFormat="1" ht="12" hidden="1" customHeight="1">
      <c r="A8924" s="448"/>
    </row>
    <row r="8925" spans="1:1" s="449" customFormat="1" ht="12" hidden="1" customHeight="1">
      <c r="A8925" s="448"/>
    </row>
    <row r="8926" spans="1:1" s="449" customFormat="1" ht="12" hidden="1" customHeight="1">
      <c r="A8926" s="448"/>
    </row>
    <row r="8927" spans="1:1" s="449" customFormat="1" ht="12" hidden="1" customHeight="1">
      <c r="A8927" s="448"/>
    </row>
    <row r="8928" spans="1:1" s="449" customFormat="1" ht="12" hidden="1" customHeight="1">
      <c r="A8928" s="448"/>
    </row>
    <row r="8929" spans="1:1" s="449" customFormat="1" ht="12" hidden="1" customHeight="1">
      <c r="A8929" s="448"/>
    </row>
    <row r="8930" spans="1:1" s="449" customFormat="1" ht="12" hidden="1" customHeight="1">
      <c r="A8930" s="448"/>
    </row>
    <row r="8931" spans="1:1" s="449" customFormat="1" ht="12" hidden="1" customHeight="1">
      <c r="A8931" s="448"/>
    </row>
    <row r="8932" spans="1:1" s="449" customFormat="1" ht="12" hidden="1" customHeight="1">
      <c r="A8932" s="448"/>
    </row>
    <row r="8933" spans="1:1" s="449" customFormat="1" ht="12" hidden="1" customHeight="1">
      <c r="A8933" s="448"/>
    </row>
    <row r="8934" spans="1:1" s="449" customFormat="1" ht="12" hidden="1" customHeight="1">
      <c r="A8934" s="448"/>
    </row>
    <row r="8935" spans="1:1" s="449" customFormat="1" ht="12" hidden="1" customHeight="1">
      <c r="A8935" s="448"/>
    </row>
    <row r="8936" spans="1:1" s="449" customFormat="1" ht="12" hidden="1" customHeight="1">
      <c r="A8936" s="448"/>
    </row>
    <row r="8937" spans="1:1" s="449" customFormat="1" ht="12" hidden="1" customHeight="1">
      <c r="A8937" s="448"/>
    </row>
    <row r="8938" spans="1:1" s="449" customFormat="1" ht="12" hidden="1" customHeight="1">
      <c r="A8938" s="448"/>
    </row>
    <row r="8939" spans="1:1" s="449" customFormat="1" ht="12" hidden="1" customHeight="1">
      <c r="A8939" s="448"/>
    </row>
    <row r="8940" spans="1:1" s="449" customFormat="1" ht="12" hidden="1" customHeight="1">
      <c r="A8940" s="448"/>
    </row>
    <row r="8941" spans="1:1" s="449" customFormat="1" ht="12" hidden="1" customHeight="1">
      <c r="A8941" s="448"/>
    </row>
    <row r="8942" spans="1:1" s="449" customFormat="1" ht="12" hidden="1" customHeight="1">
      <c r="A8942" s="448"/>
    </row>
    <row r="8943" spans="1:1" s="449" customFormat="1" ht="12" hidden="1" customHeight="1">
      <c r="A8943" s="448"/>
    </row>
    <row r="8944" spans="1:1" s="449" customFormat="1" ht="12" hidden="1" customHeight="1">
      <c r="A8944" s="448"/>
    </row>
    <row r="8945" spans="1:1" s="449" customFormat="1" ht="12" hidden="1" customHeight="1">
      <c r="A8945" s="448"/>
    </row>
    <row r="8946" spans="1:1" s="449" customFormat="1" ht="12" hidden="1" customHeight="1">
      <c r="A8946" s="448"/>
    </row>
    <row r="8947" spans="1:1" s="449" customFormat="1" ht="12" hidden="1" customHeight="1">
      <c r="A8947" s="448"/>
    </row>
    <row r="8948" spans="1:1" s="449" customFormat="1" ht="12" hidden="1" customHeight="1">
      <c r="A8948" s="448"/>
    </row>
    <row r="8949" spans="1:1" s="449" customFormat="1" ht="12" hidden="1" customHeight="1">
      <c r="A8949" s="448"/>
    </row>
    <row r="8950" spans="1:1" s="449" customFormat="1" ht="12" hidden="1" customHeight="1">
      <c r="A8950" s="448"/>
    </row>
    <row r="8951" spans="1:1" s="449" customFormat="1" ht="12" hidden="1" customHeight="1">
      <c r="A8951" s="448"/>
    </row>
    <row r="8952" spans="1:1" s="449" customFormat="1" ht="12" hidden="1" customHeight="1">
      <c r="A8952" s="448"/>
    </row>
    <row r="8953" spans="1:1" s="449" customFormat="1" ht="12" hidden="1" customHeight="1">
      <c r="A8953" s="448"/>
    </row>
    <row r="8954" spans="1:1" s="449" customFormat="1" ht="12" hidden="1" customHeight="1">
      <c r="A8954" s="448"/>
    </row>
    <row r="8955" spans="1:1" s="449" customFormat="1" ht="12" hidden="1" customHeight="1">
      <c r="A8955" s="448"/>
    </row>
    <row r="8956" spans="1:1" s="449" customFormat="1" ht="12" hidden="1" customHeight="1">
      <c r="A8956" s="448"/>
    </row>
    <row r="8957" spans="1:1" s="449" customFormat="1" ht="12" hidden="1" customHeight="1">
      <c r="A8957" s="448"/>
    </row>
    <row r="8958" spans="1:1" s="449" customFormat="1" ht="12" hidden="1" customHeight="1">
      <c r="A8958" s="448"/>
    </row>
    <row r="8959" spans="1:1" s="449" customFormat="1" ht="12" hidden="1" customHeight="1">
      <c r="A8959" s="448"/>
    </row>
    <row r="8960" spans="1:1" s="449" customFormat="1" ht="12" hidden="1" customHeight="1">
      <c r="A8960" s="448"/>
    </row>
    <row r="8961" spans="1:1" s="449" customFormat="1" ht="12" hidden="1" customHeight="1">
      <c r="A8961" s="448"/>
    </row>
    <row r="8962" spans="1:1" s="449" customFormat="1" ht="12" hidden="1" customHeight="1">
      <c r="A8962" s="448"/>
    </row>
    <row r="8963" spans="1:1" s="449" customFormat="1" ht="12" hidden="1" customHeight="1">
      <c r="A8963" s="448"/>
    </row>
    <row r="8964" spans="1:1" s="449" customFormat="1" ht="12" hidden="1" customHeight="1">
      <c r="A8964" s="448"/>
    </row>
    <row r="8965" spans="1:1" s="449" customFormat="1" ht="12" hidden="1" customHeight="1">
      <c r="A8965" s="448"/>
    </row>
    <row r="8966" spans="1:1" s="449" customFormat="1" ht="12" hidden="1" customHeight="1">
      <c r="A8966" s="448"/>
    </row>
    <row r="8967" spans="1:1" s="449" customFormat="1" ht="12" hidden="1" customHeight="1">
      <c r="A8967" s="448"/>
    </row>
    <row r="8968" spans="1:1" s="449" customFormat="1" ht="12" hidden="1" customHeight="1">
      <c r="A8968" s="448"/>
    </row>
    <row r="8969" spans="1:1" s="449" customFormat="1" ht="12" hidden="1" customHeight="1">
      <c r="A8969" s="448"/>
    </row>
    <row r="8970" spans="1:1" s="449" customFormat="1" ht="12" hidden="1" customHeight="1">
      <c r="A8970" s="448"/>
    </row>
    <row r="8971" spans="1:1" s="449" customFormat="1" ht="12" hidden="1" customHeight="1">
      <c r="A8971" s="448"/>
    </row>
    <row r="8972" spans="1:1" s="449" customFormat="1" ht="12" hidden="1" customHeight="1">
      <c r="A8972" s="448"/>
    </row>
    <row r="8973" spans="1:1" s="449" customFormat="1" ht="12" hidden="1" customHeight="1">
      <c r="A8973" s="448"/>
    </row>
    <row r="8974" spans="1:1" s="449" customFormat="1" ht="12" hidden="1" customHeight="1">
      <c r="A8974" s="448"/>
    </row>
    <row r="8975" spans="1:1" s="449" customFormat="1" ht="12" hidden="1" customHeight="1">
      <c r="A8975" s="448"/>
    </row>
    <row r="8976" spans="1:1" s="449" customFormat="1" ht="12" hidden="1" customHeight="1">
      <c r="A8976" s="448"/>
    </row>
    <row r="8977" spans="1:1" s="449" customFormat="1" ht="12" hidden="1" customHeight="1">
      <c r="A8977" s="448"/>
    </row>
    <row r="8978" spans="1:1" s="449" customFormat="1" ht="12" hidden="1" customHeight="1">
      <c r="A8978" s="448"/>
    </row>
    <row r="8979" spans="1:1" s="449" customFormat="1" ht="12" hidden="1" customHeight="1">
      <c r="A8979" s="448"/>
    </row>
    <row r="8980" spans="1:1" s="449" customFormat="1" ht="12" hidden="1" customHeight="1">
      <c r="A8980" s="448"/>
    </row>
    <row r="8981" spans="1:1" s="449" customFormat="1" ht="12" hidden="1" customHeight="1">
      <c r="A8981" s="448"/>
    </row>
    <row r="8982" spans="1:1" s="449" customFormat="1" ht="12" hidden="1" customHeight="1">
      <c r="A8982" s="448"/>
    </row>
    <row r="8983" spans="1:1" s="449" customFormat="1" ht="12" hidden="1" customHeight="1">
      <c r="A8983" s="448"/>
    </row>
    <row r="8984" spans="1:1" s="449" customFormat="1" ht="12" hidden="1" customHeight="1">
      <c r="A8984" s="448"/>
    </row>
    <row r="8985" spans="1:1" s="449" customFormat="1" ht="12" hidden="1" customHeight="1">
      <c r="A8985" s="448"/>
    </row>
    <row r="8986" spans="1:1" s="449" customFormat="1" ht="12" hidden="1" customHeight="1">
      <c r="A8986" s="448"/>
    </row>
    <row r="8987" spans="1:1" s="449" customFormat="1" ht="12" hidden="1" customHeight="1">
      <c r="A8987" s="448"/>
    </row>
    <row r="8988" spans="1:1" s="449" customFormat="1" ht="12" hidden="1" customHeight="1">
      <c r="A8988" s="448"/>
    </row>
    <row r="8989" spans="1:1" s="449" customFormat="1" ht="12" hidden="1" customHeight="1">
      <c r="A8989" s="448"/>
    </row>
    <row r="8990" spans="1:1" s="449" customFormat="1" ht="12" hidden="1" customHeight="1">
      <c r="A8990" s="448"/>
    </row>
    <row r="8991" spans="1:1" s="449" customFormat="1" ht="12" hidden="1" customHeight="1">
      <c r="A8991" s="448"/>
    </row>
    <row r="8992" spans="1:1" s="449" customFormat="1" ht="12" hidden="1" customHeight="1">
      <c r="A8992" s="448"/>
    </row>
    <row r="8993" spans="1:1" s="449" customFormat="1" ht="12" hidden="1" customHeight="1">
      <c r="A8993" s="448"/>
    </row>
    <row r="8994" spans="1:1" s="449" customFormat="1" ht="12" hidden="1" customHeight="1">
      <c r="A8994" s="448"/>
    </row>
    <row r="8995" spans="1:1" s="449" customFormat="1" ht="12" hidden="1" customHeight="1">
      <c r="A8995" s="448"/>
    </row>
    <row r="8996" spans="1:1" s="449" customFormat="1" ht="12" hidden="1" customHeight="1">
      <c r="A8996" s="448"/>
    </row>
    <row r="8997" spans="1:1" s="449" customFormat="1" ht="12" hidden="1" customHeight="1">
      <c r="A8997" s="448"/>
    </row>
    <row r="8998" spans="1:1" s="449" customFormat="1" ht="12" hidden="1" customHeight="1">
      <c r="A8998" s="448"/>
    </row>
    <row r="8999" spans="1:1" s="449" customFormat="1" ht="12" hidden="1" customHeight="1">
      <c r="A8999" s="448"/>
    </row>
    <row r="9000" spans="1:1" s="449" customFormat="1" ht="12" hidden="1" customHeight="1">
      <c r="A9000" s="448"/>
    </row>
    <row r="9001" spans="1:1" s="449" customFormat="1" ht="12" hidden="1" customHeight="1">
      <c r="A9001" s="448"/>
    </row>
    <row r="9002" spans="1:1" s="449" customFormat="1" ht="12" hidden="1" customHeight="1">
      <c r="A9002" s="448"/>
    </row>
    <row r="9003" spans="1:1" s="449" customFormat="1" ht="12" hidden="1" customHeight="1">
      <c r="A9003" s="448"/>
    </row>
    <row r="9004" spans="1:1" s="449" customFormat="1" ht="12" hidden="1" customHeight="1">
      <c r="A9004" s="448"/>
    </row>
    <row r="9005" spans="1:1" s="449" customFormat="1" ht="12" hidden="1" customHeight="1">
      <c r="A9005" s="448"/>
    </row>
    <row r="9006" spans="1:1" s="449" customFormat="1" ht="12" hidden="1" customHeight="1">
      <c r="A9006" s="448"/>
    </row>
    <row r="9007" spans="1:1" s="449" customFormat="1" ht="12" hidden="1" customHeight="1">
      <c r="A9007" s="448"/>
    </row>
    <row r="9008" spans="1:1" s="449" customFormat="1" ht="12" hidden="1" customHeight="1">
      <c r="A9008" s="448"/>
    </row>
    <row r="9009" spans="1:1" s="449" customFormat="1" ht="12" hidden="1" customHeight="1">
      <c r="A9009" s="448"/>
    </row>
    <row r="9010" spans="1:1" s="449" customFormat="1" ht="12" hidden="1" customHeight="1">
      <c r="A9010" s="448"/>
    </row>
    <row r="9011" spans="1:1" s="449" customFormat="1" ht="12" hidden="1" customHeight="1">
      <c r="A9011" s="448"/>
    </row>
    <row r="9012" spans="1:1" s="449" customFormat="1" ht="12" hidden="1" customHeight="1">
      <c r="A9012" s="448"/>
    </row>
    <row r="9013" spans="1:1" s="449" customFormat="1" ht="12" hidden="1" customHeight="1">
      <c r="A9013" s="448"/>
    </row>
    <row r="9014" spans="1:1" s="449" customFormat="1" ht="12" hidden="1" customHeight="1">
      <c r="A9014" s="448"/>
    </row>
    <row r="9015" spans="1:1" s="449" customFormat="1" ht="12" hidden="1" customHeight="1">
      <c r="A9015" s="448"/>
    </row>
    <row r="9016" spans="1:1" s="449" customFormat="1" ht="12" hidden="1" customHeight="1">
      <c r="A9016" s="448"/>
    </row>
    <row r="9017" spans="1:1" s="449" customFormat="1" ht="12" hidden="1" customHeight="1">
      <c r="A9017" s="448"/>
    </row>
    <row r="9018" spans="1:1" s="449" customFormat="1" ht="12" hidden="1" customHeight="1">
      <c r="A9018" s="448"/>
    </row>
    <row r="9019" spans="1:1" s="449" customFormat="1" ht="12" hidden="1" customHeight="1">
      <c r="A9019" s="448"/>
    </row>
    <row r="9020" spans="1:1" s="449" customFormat="1" ht="12" hidden="1" customHeight="1">
      <c r="A9020" s="448"/>
    </row>
    <row r="9021" spans="1:1" s="449" customFormat="1" ht="12" hidden="1" customHeight="1">
      <c r="A9021" s="448"/>
    </row>
    <row r="9022" spans="1:1" s="449" customFormat="1" ht="12" hidden="1" customHeight="1">
      <c r="A9022" s="448"/>
    </row>
    <row r="9023" spans="1:1" s="449" customFormat="1" ht="12" hidden="1" customHeight="1">
      <c r="A9023" s="448"/>
    </row>
    <row r="9024" spans="1:1" s="449" customFormat="1" ht="12" hidden="1" customHeight="1">
      <c r="A9024" s="448"/>
    </row>
    <row r="9025" spans="1:1" s="449" customFormat="1" ht="12" hidden="1" customHeight="1">
      <c r="A9025" s="448"/>
    </row>
    <row r="9026" spans="1:1" s="449" customFormat="1" ht="12" hidden="1" customHeight="1">
      <c r="A9026" s="448"/>
    </row>
    <row r="9027" spans="1:1" s="449" customFormat="1" ht="12" hidden="1" customHeight="1">
      <c r="A9027" s="448"/>
    </row>
    <row r="9028" spans="1:1" s="449" customFormat="1" ht="12" hidden="1" customHeight="1">
      <c r="A9028" s="448"/>
    </row>
    <row r="9029" spans="1:1" s="449" customFormat="1" ht="12" hidden="1" customHeight="1">
      <c r="A9029" s="448"/>
    </row>
    <row r="9030" spans="1:1" s="449" customFormat="1" ht="12" hidden="1" customHeight="1">
      <c r="A9030" s="448"/>
    </row>
    <row r="9031" spans="1:1" s="449" customFormat="1" ht="12" hidden="1" customHeight="1">
      <c r="A9031" s="448"/>
    </row>
    <row r="9032" spans="1:1" s="449" customFormat="1" ht="12" hidden="1" customHeight="1">
      <c r="A9032" s="448"/>
    </row>
    <row r="9033" spans="1:1" s="449" customFormat="1" ht="12" hidden="1" customHeight="1">
      <c r="A9033" s="448"/>
    </row>
    <row r="9034" spans="1:1" s="449" customFormat="1" ht="12" hidden="1" customHeight="1">
      <c r="A9034" s="448"/>
    </row>
    <row r="9035" spans="1:1" s="449" customFormat="1" ht="12" hidden="1" customHeight="1">
      <c r="A9035" s="448"/>
    </row>
    <row r="9036" spans="1:1" s="449" customFormat="1" ht="12" hidden="1" customHeight="1">
      <c r="A9036" s="448"/>
    </row>
    <row r="9037" spans="1:1" s="449" customFormat="1" ht="12" hidden="1" customHeight="1">
      <c r="A9037" s="448"/>
    </row>
    <row r="9038" spans="1:1" s="449" customFormat="1" ht="12" hidden="1" customHeight="1">
      <c r="A9038" s="448"/>
    </row>
    <row r="9039" spans="1:1" s="449" customFormat="1" ht="12" hidden="1" customHeight="1">
      <c r="A9039" s="448"/>
    </row>
    <row r="9040" spans="1:1" s="449" customFormat="1" ht="12" hidden="1" customHeight="1">
      <c r="A9040" s="448"/>
    </row>
    <row r="9041" spans="1:1" s="449" customFormat="1" ht="12" hidden="1" customHeight="1">
      <c r="A9041" s="448"/>
    </row>
    <row r="9042" spans="1:1" s="449" customFormat="1" ht="12" hidden="1" customHeight="1">
      <c r="A9042" s="448"/>
    </row>
    <row r="9043" spans="1:1" s="449" customFormat="1" ht="12" hidden="1" customHeight="1">
      <c r="A9043" s="448"/>
    </row>
    <row r="9044" spans="1:1" s="449" customFormat="1" ht="12" hidden="1" customHeight="1">
      <c r="A9044" s="448"/>
    </row>
    <row r="9045" spans="1:1" s="449" customFormat="1" ht="12" hidden="1" customHeight="1">
      <c r="A9045" s="448"/>
    </row>
    <row r="9046" spans="1:1" s="449" customFormat="1" ht="12" hidden="1" customHeight="1">
      <c r="A9046" s="448"/>
    </row>
    <row r="9047" spans="1:1" s="449" customFormat="1" ht="12" hidden="1" customHeight="1">
      <c r="A9047" s="448"/>
    </row>
    <row r="9048" spans="1:1" s="449" customFormat="1" ht="12" hidden="1" customHeight="1">
      <c r="A9048" s="448"/>
    </row>
    <row r="9049" spans="1:1" s="449" customFormat="1" ht="12" hidden="1" customHeight="1">
      <c r="A9049" s="448"/>
    </row>
    <row r="9050" spans="1:1" s="449" customFormat="1" ht="12" hidden="1" customHeight="1">
      <c r="A9050" s="448"/>
    </row>
    <row r="9051" spans="1:1" s="449" customFormat="1" ht="12" hidden="1" customHeight="1">
      <c r="A9051" s="448"/>
    </row>
    <row r="9052" spans="1:1" s="449" customFormat="1" ht="12" hidden="1" customHeight="1">
      <c r="A9052" s="448"/>
    </row>
    <row r="9053" spans="1:1" s="449" customFormat="1" ht="12" hidden="1" customHeight="1">
      <c r="A9053" s="448"/>
    </row>
    <row r="9054" spans="1:1" s="449" customFormat="1" ht="12" hidden="1" customHeight="1">
      <c r="A9054" s="448"/>
    </row>
    <row r="9055" spans="1:1" s="449" customFormat="1" ht="12" hidden="1" customHeight="1">
      <c r="A9055" s="448"/>
    </row>
    <row r="9056" spans="1:1" s="449" customFormat="1" ht="12" hidden="1" customHeight="1">
      <c r="A9056" s="448"/>
    </row>
    <row r="9057" spans="1:1" s="449" customFormat="1" ht="12" hidden="1" customHeight="1">
      <c r="A9057" s="448"/>
    </row>
    <row r="9058" spans="1:1" s="449" customFormat="1" ht="12" hidden="1" customHeight="1">
      <c r="A9058" s="448"/>
    </row>
    <row r="9059" spans="1:1" s="449" customFormat="1" ht="12" hidden="1" customHeight="1">
      <c r="A9059" s="448"/>
    </row>
    <row r="9060" spans="1:1" s="449" customFormat="1" ht="12" hidden="1" customHeight="1">
      <c r="A9060" s="448"/>
    </row>
    <row r="9061" spans="1:1" s="449" customFormat="1" ht="12" hidden="1" customHeight="1">
      <c r="A9061" s="448"/>
    </row>
    <row r="9062" spans="1:1" s="449" customFormat="1" ht="12" hidden="1" customHeight="1">
      <c r="A9062" s="448"/>
    </row>
    <row r="9063" spans="1:1" s="449" customFormat="1" ht="12" hidden="1" customHeight="1">
      <c r="A9063" s="448"/>
    </row>
    <row r="9064" spans="1:1" s="449" customFormat="1" ht="12" hidden="1" customHeight="1">
      <c r="A9064" s="448"/>
    </row>
    <row r="9065" spans="1:1" s="449" customFormat="1" ht="12" hidden="1" customHeight="1">
      <c r="A9065" s="448"/>
    </row>
    <row r="9066" spans="1:1" s="449" customFormat="1" ht="12" hidden="1" customHeight="1">
      <c r="A9066" s="448"/>
    </row>
    <row r="9067" spans="1:1" s="449" customFormat="1" ht="12" hidden="1" customHeight="1">
      <c r="A9067" s="448"/>
    </row>
    <row r="9068" spans="1:1" s="449" customFormat="1" ht="12" hidden="1" customHeight="1">
      <c r="A9068" s="448"/>
    </row>
    <row r="9069" spans="1:1" s="449" customFormat="1" ht="12" hidden="1" customHeight="1">
      <c r="A9069" s="448"/>
    </row>
    <row r="9070" spans="1:1" s="449" customFormat="1" ht="12" hidden="1" customHeight="1">
      <c r="A9070" s="448"/>
    </row>
    <row r="9071" spans="1:1" s="449" customFormat="1" ht="12" hidden="1" customHeight="1">
      <c r="A9071" s="448"/>
    </row>
    <row r="9072" spans="1:1" s="449" customFormat="1" ht="12" hidden="1" customHeight="1">
      <c r="A9072" s="448"/>
    </row>
    <row r="9073" spans="1:1" s="449" customFormat="1" ht="12" hidden="1" customHeight="1">
      <c r="A9073" s="448"/>
    </row>
    <row r="9074" spans="1:1" s="449" customFormat="1" ht="12" hidden="1" customHeight="1">
      <c r="A9074" s="448"/>
    </row>
    <row r="9075" spans="1:1" s="449" customFormat="1" ht="12" hidden="1" customHeight="1">
      <c r="A9075" s="448"/>
    </row>
    <row r="9076" spans="1:1" s="449" customFormat="1" ht="12" hidden="1" customHeight="1">
      <c r="A9076" s="448"/>
    </row>
    <row r="9077" spans="1:1" s="449" customFormat="1" ht="12" hidden="1" customHeight="1">
      <c r="A9077" s="448"/>
    </row>
    <row r="9078" spans="1:1" s="449" customFormat="1" ht="12" hidden="1" customHeight="1">
      <c r="A9078" s="448"/>
    </row>
    <row r="9079" spans="1:1" s="449" customFormat="1" ht="12" hidden="1" customHeight="1">
      <c r="A9079" s="448"/>
    </row>
    <row r="9080" spans="1:1" s="449" customFormat="1" ht="12" hidden="1" customHeight="1">
      <c r="A9080" s="448"/>
    </row>
    <row r="9081" spans="1:1" s="449" customFormat="1" ht="12" hidden="1" customHeight="1">
      <c r="A9081" s="448"/>
    </row>
    <row r="9082" spans="1:1" s="449" customFormat="1" ht="12" hidden="1" customHeight="1">
      <c r="A9082" s="448"/>
    </row>
    <row r="9083" spans="1:1" s="449" customFormat="1" ht="12" hidden="1" customHeight="1">
      <c r="A9083" s="448"/>
    </row>
    <row r="9084" spans="1:1" s="449" customFormat="1" ht="12" hidden="1" customHeight="1">
      <c r="A9084" s="448"/>
    </row>
    <row r="9085" spans="1:1" s="449" customFormat="1" ht="12" hidden="1" customHeight="1">
      <c r="A9085" s="448"/>
    </row>
    <row r="9086" spans="1:1" s="449" customFormat="1" ht="12" hidden="1" customHeight="1">
      <c r="A9086" s="448"/>
    </row>
    <row r="9087" spans="1:1" s="449" customFormat="1" ht="12" hidden="1" customHeight="1">
      <c r="A9087" s="448"/>
    </row>
    <row r="9088" spans="1:1" s="449" customFormat="1" ht="12" hidden="1" customHeight="1">
      <c r="A9088" s="448"/>
    </row>
    <row r="9089" spans="1:1" s="449" customFormat="1" ht="12" hidden="1" customHeight="1">
      <c r="A9089" s="448"/>
    </row>
    <row r="9090" spans="1:1" s="449" customFormat="1" ht="12" hidden="1" customHeight="1">
      <c r="A9090" s="448"/>
    </row>
    <row r="9091" spans="1:1" s="449" customFormat="1" ht="12" hidden="1" customHeight="1">
      <c r="A9091" s="448"/>
    </row>
    <row r="9092" spans="1:1" s="449" customFormat="1" ht="12" hidden="1" customHeight="1">
      <c r="A9092" s="448"/>
    </row>
    <row r="9093" spans="1:1" s="449" customFormat="1" ht="12" hidden="1" customHeight="1">
      <c r="A9093" s="448"/>
    </row>
    <row r="9094" spans="1:1" s="449" customFormat="1" ht="12" hidden="1" customHeight="1">
      <c r="A9094" s="448"/>
    </row>
    <row r="9095" spans="1:1" s="449" customFormat="1" ht="12" hidden="1" customHeight="1">
      <c r="A9095" s="448"/>
    </row>
    <row r="9096" spans="1:1" s="449" customFormat="1" ht="12" hidden="1" customHeight="1">
      <c r="A9096" s="448"/>
    </row>
    <row r="9097" spans="1:1" s="449" customFormat="1" ht="12" hidden="1" customHeight="1">
      <c r="A9097" s="448"/>
    </row>
    <row r="9098" spans="1:1" s="449" customFormat="1" ht="12" hidden="1" customHeight="1">
      <c r="A9098" s="448"/>
    </row>
    <row r="9099" spans="1:1" s="449" customFormat="1" ht="12" hidden="1" customHeight="1">
      <c r="A9099" s="448"/>
    </row>
    <row r="9100" spans="1:1" s="449" customFormat="1" ht="12" hidden="1" customHeight="1">
      <c r="A9100" s="448"/>
    </row>
    <row r="9101" spans="1:1" s="449" customFormat="1" ht="12" hidden="1" customHeight="1">
      <c r="A9101" s="448"/>
    </row>
    <row r="9102" spans="1:1" s="449" customFormat="1" ht="12" hidden="1" customHeight="1">
      <c r="A9102" s="448"/>
    </row>
    <row r="9103" spans="1:1" s="449" customFormat="1" ht="12" hidden="1" customHeight="1">
      <c r="A9103" s="448"/>
    </row>
    <row r="9104" spans="1:1" s="449" customFormat="1" ht="12" hidden="1" customHeight="1">
      <c r="A9104" s="448"/>
    </row>
    <row r="9105" spans="1:1" s="449" customFormat="1" ht="12" hidden="1" customHeight="1">
      <c r="A9105" s="448"/>
    </row>
    <row r="9106" spans="1:1" s="449" customFormat="1" ht="12" hidden="1" customHeight="1">
      <c r="A9106" s="448"/>
    </row>
    <row r="9107" spans="1:1" s="449" customFormat="1" ht="12" hidden="1" customHeight="1">
      <c r="A9107" s="448"/>
    </row>
    <row r="9108" spans="1:1" s="449" customFormat="1" ht="12" hidden="1" customHeight="1">
      <c r="A9108" s="448"/>
    </row>
    <row r="9109" spans="1:1" s="449" customFormat="1" ht="12" hidden="1" customHeight="1">
      <c r="A9109" s="448"/>
    </row>
    <row r="9110" spans="1:1" s="449" customFormat="1" ht="12" hidden="1" customHeight="1">
      <c r="A9110" s="448"/>
    </row>
    <row r="9111" spans="1:1" s="449" customFormat="1" ht="12" hidden="1" customHeight="1">
      <c r="A9111" s="448"/>
    </row>
    <row r="9112" spans="1:1" s="449" customFormat="1" ht="12" hidden="1" customHeight="1">
      <c r="A9112" s="448"/>
    </row>
    <row r="9113" spans="1:1" s="449" customFormat="1" ht="12" hidden="1" customHeight="1">
      <c r="A9113" s="448"/>
    </row>
    <row r="9114" spans="1:1" s="449" customFormat="1" ht="12" hidden="1" customHeight="1">
      <c r="A9114" s="448"/>
    </row>
    <row r="9115" spans="1:1" s="449" customFormat="1" ht="12" hidden="1" customHeight="1">
      <c r="A9115" s="448"/>
    </row>
    <row r="9116" spans="1:1" s="449" customFormat="1" ht="12" hidden="1" customHeight="1">
      <c r="A9116" s="448"/>
    </row>
    <row r="9117" spans="1:1" s="449" customFormat="1" ht="12" hidden="1" customHeight="1">
      <c r="A9117" s="448"/>
    </row>
    <row r="9118" spans="1:1" s="449" customFormat="1" ht="12" hidden="1" customHeight="1">
      <c r="A9118" s="448"/>
    </row>
    <row r="9119" spans="1:1" s="449" customFormat="1" ht="12" hidden="1" customHeight="1">
      <c r="A9119" s="448"/>
    </row>
    <row r="9120" spans="1:1" s="449" customFormat="1" ht="12" hidden="1" customHeight="1">
      <c r="A9120" s="448"/>
    </row>
    <row r="9121" spans="1:1" s="449" customFormat="1" ht="12" hidden="1" customHeight="1">
      <c r="A9121" s="448"/>
    </row>
    <row r="9122" spans="1:1" s="449" customFormat="1" ht="12" hidden="1" customHeight="1">
      <c r="A9122" s="448"/>
    </row>
    <row r="9123" spans="1:1" s="449" customFormat="1" ht="12" hidden="1" customHeight="1">
      <c r="A9123" s="448"/>
    </row>
    <row r="9124" spans="1:1" s="449" customFormat="1" ht="12" hidden="1" customHeight="1">
      <c r="A9124" s="448"/>
    </row>
    <row r="9125" spans="1:1" s="449" customFormat="1" ht="12" hidden="1" customHeight="1">
      <c r="A9125" s="448"/>
    </row>
    <row r="9126" spans="1:1" s="449" customFormat="1" ht="12" hidden="1" customHeight="1">
      <c r="A9126" s="448"/>
    </row>
    <row r="9127" spans="1:1" s="449" customFormat="1" ht="12" hidden="1" customHeight="1">
      <c r="A9127" s="448"/>
    </row>
    <row r="9128" spans="1:1" s="449" customFormat="1" ht="12" hidden="1" customHeight="1">
      <c r="A9128" s="448"/>
    </row>
    <row r="9129" spans="1:1" s="449" customFormat="1" ht="12" hidden="1" customHeight="1">
      <c r="A9129" s="448"/>
    </row>
    <row r="9130" spans="1:1" s="449" customFormat="1" ht="12" hidden="1" customHeight="1">
      <c r="A9130" s="448"/>
    </row>
    <row r="9131" spans="1:1" s="449" customFormat="1" ht="12" hidden="1" customHeight="1">
      <c r="A9131" s="448"/>
    </row>
    <row r="9132" spans="1:1" s="449" customFormat="1" ht="12" hidden="1" customHeight="1">
      <c r="A9132" s="448"/>
    </row>
    <row r="9133" spans="1:1" s="449" customFormat="1" ht="12" hidden="1" customHeight="1">
      <c r="A9133" s="448"/>
    </row>
    <row r="9134" spans="1:1" s="449" customFormat="1" ht="12" hidden="1" customHeight="1">
      <c r="A9134" s="448"/>
    </row>
    <row r="9135" spans="1:1" s="449" customFormat="1" ht="12" hidden="1" customHeight="1">
      <c r="A9135" s="448"/>
    </row>
    <row r="9136" spans="1:1" s="449" customFormat="1" ht="12" hidden="1" customHeight="1">
      <c r="A9136" s="448"/>
    </row>
    <row r="9137" spans="1:1" s="449" customFormat="1" ht="12" hidden="1" customHeight="1">
      <c r="A9137" s="448"/>
    </row>
    <row r="9138" spans="1:1" s="449" customFormat="1" ht="12" hidden="1" customHeight="1">
      <c r="A9138" s="448"/>
    </row>
    <row r="9139" spans="1:1" s="449" customFormat="1" ht="12" hidden="1" customHeight="1">
      <c r="A9139" s="448"/>
    </row>
    <row r="9140" spans="1:1" s="449" customFormat="1" ht="12" hidden="1" customHeight="1">
      <c r="A9140" s="448"/>
    </row>
    <row r="9141" spans="1:1" s="449" customFormat="1" ht="12" hidden="1" customHeight="1">
      <c r="A9141" s="448"/>
    </row>
    <row r="9142" spans="1:1" s="449" customFormat="1" ht="12" hidden="1" customHeight="1">
      <c r="A9142" s="448"/>
    </row>
    <row r="9143" spans="1:1" s="449" customFormat="1" ht="12" hidden="1" customHeight="1">
      <c r="A9143" s="448"/>
    </row>
    <row r="9144" spans="1:1" s="449" customFormat="1" ht="12" hidden="1" customHeight="1">
      <c r="A9144" s="448"/>
    </row>
    <row r="9145" spans="1:1" s="449" customFormat="1" ht="12" hidden="1" customHeight="1">
      <c r="A9145" s="448"/>
    </row>
    <row r="9146" spans="1:1" s="449" customFormat="1" ht="12" hidden="1" customHeight="1">
      <c r="A9146" s="448"/>
    </row>
    <row r="9147" spans="1:1" s="449" customFormat="1" ht="12" hidden="1" customHeight="1">
      <c r="A9147" s="448"/>
    </row>
    <row r="9148" spans="1:1" s="449" customFormat="1" ht="12" hidden="1" customHeight="1">
      <c r="A9148" s="448"/>
    </row>
    <row r="9149" spans="1:1" s="449" customFormat="1" ht="12" hidden="1" customHeight="1">
      <c r="A9149" s="448"/>
    </row>
    <row r="9150" spans="1:1" s="449" customFormat="1" ht="12" hidden="1" customHeight="1">
      <c r="A9150" s="448"/>
    </row>
    <row r="9151" spans="1:1" s="449" customFormat="1" ht="12" hidden="1" customHeight="1">
      <c r="A9151" s="448"/>
    </row>
    <row r="9152" spans="1:1" s="449" customFormat="1" ht="12" hidden="1" customHeight="1">
      <c r="A9152" s="448"/>
    </row>
    <row r="9153" spans="1:1" s="449" customFormat="1" ht="12" hidden="1" customHeight="1">
      <c r="A9153" s="448"/>
    </row>
    <row r="9154" spans="1:1" s="449" customFormat="1" ht="12" hidden="1" customHeight="1">
      <c r="A9154" s="448"/>
    </row>
    <row r="9155" spans="1:1" s="449" customFormat="1" ht="12" hidden="1" customHeight="1">
      <c r="A9155" s="448"/>
    </row>
    <row r="9156" spans="1:1" s="449" customFormat="1" ht="12" hidden="1" customHeight="1">
      <c r="A9156" s="448"/>
    </row>
    <row r="9157" spans="1:1" s="449" customFormat="1" ht="12" hidden="1" customHeight="1">
      <c r="A9157" s="448"/>
    </row>
    <row r="9158" spans="1:1" s="449" customFormat="1" ht="12" hidden="1" customHeight="1">
      <c r="A9158" s="448"/>
    </row>
    <row r="9159" spans="1:1" s="449" customFormat="1" ht="12" hidden="1" customHeight="1">
      <c r="A9159" s="448"/>
    </row>
    <row r="9160" spans="1:1" s="449" customFormat="1" ht="12" hidden="1" customHeight="1">
      <c r="A9160" s="448"/>
    </row>
    <row r="9161" spans="1:1" s="449" customFormat="1" ht="12" hidden="1" customHeight="1">
      <c r="A9161" s="448"/>
    </row>
    <row r="9162" spans="1:1" s="449" customFormat="1" ht="12" hidden="1" customHeight="1">
      <c r="A9162" s="448"/>
    </row>
    <row r="9163" spans="1:1" s="449" customFormat="1" ht="12" hidden="1" customHeight="1">
      <c r="A9163" s="448"/>
    </row>
    <row r="9164" spans="1:1" s="449" customFormat="1" ht="12" hidden="1" customHeight="1">
      <c r="A9164" s="448"/>
    </row>
    <row r="9165" spans="1:1" s="449" customFormat="1" ht="12" hidden="1" customHeight="1">
      <c r="A9165" s="448"/>
    </row>
    <row r="9166" spans="1:1" s="449" customFormat="1" ht="12" hidden="1" customHeight="1">
      <c r="A9166" s="448"/>
    </row>
    <row r="9167" spans="1:1" s="449" customFormat="1" ht="12" hidden="1" customHeight="1">
      <c r="A9167" s="448"/>
    </row>
    <row r="9168" spans="1:1" s="449" customFormat="1" ht="12" hidden="1" customHeight="1">
      <c r="A9168" s="448"/>
    </row>
    <row r="9169" spans="1:1" s="449" customFormat="1" ht="12" hidden="1" customHeight="1">
      <c r="A9169" s="448"/>
    </row>
    <row r="9170" spans="1:1" s="449" customFormat="1" ht="12" hidden="1" customHeight="1">
      <c r="A9170" s="448"/>
    </row>
    <row r="9171" spans="1:1" s="449" customFormat="1" ht="12" hidden="1" customHeight="1">
      <c r="A9171" s="448"/>
    </row>
    <row r="9172" spans="1:1" s="449" customFormat="1" ht="12" hidden="1" customHeight="1">
      <c r="A9172" s="448"/>
    </row>
    <row r="9173" spans="1:1" s="449" customFormat="1" ht="12" hidden="1" customHeight="1">
      <c r="A9173" s="448"/>
    </row>
    <row r="9174" spans="1:1" s="449" customFormat="1" ht="12" hidden="1" customHeight="1">
      <c r="A9174" s="448"/>
    </row>
    <row r="9175" spans="1:1" s="449" customFormat="1" ht="12" hidden="1" customHeight="1">
      <c r="A9175" s="448"/>
    </row>
    <row r="9176" spans="1:1" s="449" customFormat="1" ht="12" hidden="1" customHeight="1">
      <c r="A9176" s="448"/>
    </row>
    <row r="9177" spans="1:1" s="449" customFormat="1" ht="12" hidden="1" customHeight="1">
      <c r="A9177" s="448"/>
    </row>
    <row r="9178" spans="1:1" s="449" customFormat="1" ht="12" hidden="1" customHeight="1">
      <c r="A9178" s="448"/>
    </row>
    <row r="9179" spans="1:1" s="449" customFormat="1" ht="12" hidden="1" customHeight="1">
      <c r="A9179" s="448"/>
    </row>
    <row r="9180" spans="1:1" s="449" customFormat="1" ht="12" hidden="1" customHeight="1">
      <c r="A9180" s="448"/>
    </row>
    <row r="9181" spans="1:1" s="449" customFormat="1" ht="12" hidden="1" customHeight="1">
      <c r="A9181" s="448"/>
    </row>
    <row r="9182" spans="1:1" s="449" customFormat="1" ht="12" hidden="1" customHeight="1">
      <c r="A9182" s="448"/>
    </row>
    <row r="9183" spans="1:1" s="449" customFormat="1" ht="12" hidden="1" customHeight="1">
      <c r="A9183" s="448"/>
    </row>
    <row r="9184" spans="1:1" s="449" customFormat="1" ht="12" hidden="1" customHeight="1">
      <c r="A9184" s="448"/>
    </row>
    <row r="9185" spans="1:1" s="449" customFormat="1" ht="12" hidden="1" customHeight="1">
      <c r="A9185" s="448"/>
    </row>
    <row r="9186" spans="1:1" s="449" customFormat="1" ht="12" hidden="1" customHeight="1">
      <c r="A9186" s="448"/>
    </row>
    <row r="9187" spans="1:1" s="449" customFormat="1" ht="12" hidden="1" customHeight="1">
      <c r="A9187" s="448"/>
    </row>
    <row r="9188" spans="1:1" s="449" customFormat="1" ht="12" hidden="1" customHeight="1">
      <c r="A9188" s="448"/>
    </row>
    <row r="9189" spans="1:1" s="449" customFormat="1" ht="12" hidden="1" customHeight="1">
      <c r="A9189" s="448"/>
    </row>
    <row r="9190" spans="1:1" s="449" customFormat="1" ht="12" hidden="1" customHeight="1">
      <c r="A9190" s="448"/>
    </row>
    <row r="9191" spans="1:1" s="449" customFormat="1" ht="12" hidden="1" customHeight="1">
      <c r="A9191" s="448"/>
    </row>
    <row r="9192" spans="1:1" s="449" customFormat="1" ht="12" hidden="1" customHeight="1">
      <c r="A9192" s="448"/>
    </row>
    <row r="9193" spans="1:1" s="449" customFormat="1" ht="12" hidden="1" customHeight="1">
      <c r="A9193" s="448"/>
    </row>
    <row r="9194" spans="1:1" s="449" customFormat="1" ht="12" hidden="1" customHeight="1">
      <c r="A9194" s="448"/>
    </row>
    <row r="9195" spans="1:1" s="449" customFormat="1" ht="12" hidden="1" customHeight="1">
      <c r="A9195" s="448"/>
    </row>
    <row r="9196" spans="1:1" s="449" customFormat="1" ht="12" hidden="1" customHeight="1">
      <c r="A9196" s="448"/>
    </row>
    <row r="9197" spans="1:1" s="449" customFormat="1" ht="12" hidden="1" customHeight="1">
      <c r="A9197" s="448"/>
    </row>
    <row r="9198" spans="1:1" s="449" customFormat="1" ht="12" hidden="1" customHeight="1">
      <c r="A9198" s="448"/>
    </row>
    <row r="9199" spans="1:1" s="449" customFormat="1" ht="12" hidden="1" customHeight="1">
      <c r="A9199" s="448"/>
    </row>
    <row r="9200" spans="1:1" s="449" customFormat="1" ht="12" hidden="1" customHeight="1">
      <c r="A9200" s="448"/>
    </row>
    <row r="9201" spans="1:1" s="449" customFormat="1" ht="12" hidden="1" customHeight="1">
      <c r="A9201" s="448"/>
    </row>
    <row r="9202" spans="1:1" s="449" customFormat="1" ht="12" hidden="1" customHeight="1">
      <c r="A9202" s="448"/>
    </row>
    <row r="9203" spans="1:1" s="449" customFormat="1" ht="12" hidden="1" customHeight="1">
      <c r="A9203" s="448"/>
    </row>
    <row r="9204" spans="1:1" s="449" customFormat="1" ht="12" hidden="1" customHeight="1">
      <c r="A9204" s="448"/>
    </row>
    <row r="9205" spans="1:1" s="449" customFormat="1" ht="12" hidden="1" customHeight="1">
      <c r="A9205" s="448"/>
    </row>
    <row r="9206" spans="1:1" s="449" customFormat="1" ht="12" hidden="1" customHeight="1">
      <c r="A9206" s="448"/>
    </row>
    <row r="9207" spans="1:1" s="449" customFormat="1" ht="12" hidden="1" customHeight="1">
      <c r="A9207" s="448"/>
    </row>
    <row r="9208" spans="1:1" s="449" customFormat="1" ht="12" hidden="1" customHeight="1">
      <c r="A9208" s="448"/>
    </row>
    <row r="9209" spans="1:1" s="449" customFormat="1" ht="12" hidden="1" customHeight="1">
      <c r="A9209" s="448"/>
    </row>
    <row r="9210" spans="1:1" s="449" customFormat="1" ht="12" hidden="1" customHeight="1">
      <c r="A9210" s="448"/>
    </row>
    <row r="9211" spans="1:1" s="449" customFormat="1" ht="12" hidden="1" customHeight="1">
      <c r="A9211" s="448"/>
    </row>
    <row r="9212" spans="1:1" s="449" customFormat="1" ht="12" hidden="1" customHeight="1">
      <c r="A9212" s="448"/>
    </row>
    <row r="9213" spans="1:1" s="449" customFormat="1" ht="12" hidden="1" customHeight="1">
      <c r="A9213" s="448"/>
    </row>
    <row r="9214" spans="1:1" s="449" customFormat="1" ht="12" hidden="1" customHeight="1">
      <c r="A9214" s="448"/>
    </row>
    <row r="9215" spans="1:1" s="449" customFormat="1" ht="12" hidden="1" customHeight="1">
      <c r="A9215" s="448"/>
    </row>
    <row r="9216" spans="1:1" s="449" customFormat="1" ht="12" hidden="1" customHeight="1">
      <c r="A9216" s="448"/>
    </row>
    <row r="9217" spans="1:1" s="449" customFormat="1" ht="12" hidden="1" customHeight="1">
      <c r="A9217" s="448"/>
    </row>
    <row r="9218" spans="1:1" s="449" customFormat="1" ht="12" hidden="1" customHeight="1">
      <c r="A9218" s="448"/>
    </row>
    <row r="9219" spans="1:1" s="449" customFormat="1" ht="12" hidden="1" customHeight="1">
      <c r="A9219" s="448"/>
    </row>
    <row r="9220" spans="1:1" s="449" customFormat="1" ht="12" hidden="1" customHeight="1">
      <c r="A9220" s="448"/>
    </row>
    <row r="9221" spans="1:1" s="449" customFormat="1" ht="12" hidden="1" customHeight="1">
      <c r="A9221" s="448"/>
    </row>
    <row r="9222" spans="1:1" s="449" customFormat="1" ht="12" hidden="1" customHeight="1">
      <c r="A9222" s="448"/>
    </row>
    <row r="9223" spans="1:1" s="449" customFormat="1" ht="12" hidden="1" customHeight="1">
      <c r="A9223" s="448"/>
    </row>
    <row r="9224" spans="1:1" s="449" customFormat="1" ht="12" hidden="1" customHeight="1">
      <c r="A9224" s="448"/>
    </row>
    <row r="9225" spans="1:1" s="449" customFormat="1" ht="12" hidden="1" customHeight="1">
      <c r="A9225" s="448"/>
    </row>
    <row r="9226" spans="1:1" s="449" customFormat="1" ht="12" hidden="1" customHeight="1">
      <c r="A9226" s="448"/>
    </row>
    <row r="9227" spans="1:1" s="449" customFormat="1" ht="12" hidden="1" customHeight="1">
      <c r="A9227" s="448"/>
    </row>
    <row r="9228" spans="1:1" s="449" customFormat="1" ht="12" hidden="1" customHeight="1">
      <c r="A9228" s="448"/>
    </row>
    <row r="9229" spans="1:1" s="449" customFormat="1" ht="12" hidden="1" customHeight="1">
      <c r="A9229" s="448"/>
    </row>
    <row r="9230" spans="1:1" s="449" customFormat="1" ht="12" hidden="1" customHeight="1">
      <c r="A9230" s="448"/>
    </row>
    <row r="9231" spans="1:1" s="449" customFormat="1" ht="12" hidden="1" customHeight="1">
      <c r="A9231" s="448"/>
    </row>
    <row r="9232" spans="1:1" s="449" customFormat="1" ht="12" hidden="1" customHeight="1">
      <c r="A9232" s="448"/>
    </row>
    <row r="9233" spans="1:1" s="449" customFormat="1" ht="12" hidden="1" customHeight="1">
      <c r="A9233" s="448"/>
    </row>
    <row r="9234" spans="1:1" s="449" customFormat="1" ht="12" hidden="1" customHeight="1">
      <c r="A9234" s="448"/>
    </row>
    <row r="9235" spans="1:1" s="449" customFormat="1" ht="12" hidden="1" customHeight="1">
      <c r="A9235" s="448"/>
    </row>
    <row r="9236" spans="1:1" s="449" customFormat="1" ht="12" hidden="1" customHeight="1">
      <c r="A9236" s="448"/>
    </row>
    <row r="9237" spans="1:1" s="449" customFormat="1" ht="12" hidden="1" customHeight="1">
      <c r="A9237" s="448"/>
    </row>
    <row r="9238" spans="1:1" s="449" customFormat="1" ht="12" hidden="1" customHeight="1">
      <c r="A9238" s="448"/>
    </row>
    <row r="9239" spans="1:1" s="449" customFormat="1" ht="12" hidden="1" customHeight="1">
      <c r="A9239" s="448"/>
    </row>
    <row r="9240" spans="1:1" s="449" customFormat="1" ht="12" hidden="1" customHeight="1">
      <c r="A9240" s="448"/>
    </row>
    <row r="9241" spans="1:1" s="449" customFormat="1" ht="12" hidden="1" customHeight="1">
      <c r="A9241" s="448"/>
    </row>
    <row r="9242" spans="1:1" s="449" customFormat="1" ht="12" hidden="1" customHeight="1">
      <c r="A9242" s="448"/>
    </row>
    <row r="9243" spans="1:1" s="449" customFormat="1" ht="12" hidden="1" customHeight="1">
      <c r="A9243" s="448"/>
    </row>
    <row r="9244" spans="1:1" s="449" customFormat="1" ht="12" hidden="1" customHeight="1">
      <c r="A9244" s="448"/>
    </row>
    <row r="9245" spans="1:1" s="449" customFormat="1" ht="12" hidden="1" customHeight="1">
      <c r="A9245" s="448"/>
    </row>
    <row r="9246" spans="1:1" s="449" customFormat="1" ht="12" hidden="1" customHeight="1">
      <c r="A9246" s="448"/>
    </row>
    <row r="9247" spans="1:1" s="449" customFormat="1" ht="12" hidden="1" customHeight="1">
      <c r="A9247" s="448"/>
    </row>
    <row r="9248" spans="1:1" s="449" customFormat="1" ht="12" hidden="1" customHeight="1">
      <c r="A9248" s="448"/>
    </row>
    <row r="9249" spans="1:1" s="449" customFormat="1" ht="12" hidden="1" customHeight="1">
      <c r="A9249" s="448"/>
    </row>
    <row r="9250" spans="1:1" s="449" customFormat="1" ht="12" hidden="1" customHeight="1">
      <c r="A9250" s="448"/>
    </row>
    <row r="9251" spans="1:1" s="449" customFormat="1" ht="12" hidden="1" customHeight="1">
      <c r="A9251" s="448"/>
    </row>
    <row r="9252" spans="1:1" s="449" customFormat="1" ht="12" hidden="1" customHeight="1">
      <c r="A9252" s="448"/>
    </row>
    <row r="9253" spans="1:1" s="449" customFormat="1" ht="12" hidden="1" customHeight="1">
      <c r="A9253" s="448"/>
    </row>
    <row r="9254" spans="1:1" s="449" customFormat="1" ht="12" hidden="1" customHeight="1">
      <c r="A9254" s="448"/>
    </row>
    <row r="9255" spans="1:1" s="449" customFormat="1" ht="12" hidden="1" customHeight="1">
      <c r="A9255" s="448"/>
    </row>
    <row r="9256" spans="1:1" s="449" customFormat="1" ht="12" hidden="1" customHeight="1">
      <c r="A9256" s="448"/>
    </row>
    <row r="9257" spans="1:1" s="449" customFormat="1" ht="12" hidden="1" customHeight="1">
      <c r="A9257" s="448"/>
    </row>
    <row r="9258" spans="1:1" s="449" customFormat="1" ht="12" hidden="1" customHeight="1">
      <c r="A9258" s="448"/>
    </row>
    <row r="9259" spans="1:1" s="449" customFormat="1" ht="12" hidden="1" customHeight="1">
      <c r="A9259" s="448"/>
    </row>
    <row r="9260" spans="1:1" s="449" customFormat="1" ht="12" hidden="1" customHeight="1">
      <c r="A9260" s="448"/>
    </row>
    <row r="9261" spans="1:1" s="449" customFormat="1" ht="12" hidden="1" customHeight="1">
      <c r="A9261" s="448"/>
    </row>
    <row r="9262" spans="1:1" s="449" customFormat="1" ht="12" hidden="1" customHeight="1">
      <c r="A9262" s="448"/>
    </row>
    <row r="9263" spans="1:1" s="449" customFormat="1" ht="12" hidden="1" customHeight="1">
      <c r="A9263" s="448"/>
    </row>
    <row r="9264" spans="1:1" s="449" customFormat="1" ht="12" hidden="1" customHeight="1">
      <c r="A9264" s="448"/>
    </row>
    <row r="9265" spans="1:1" s="449" customFormat="1" ht="12" hidden="1" customHeight="1">
      <c r="A9265" s="448"/>
    </row>
    <row r="9266" spans="1:1" s="449" customFormat="1" ht="12" hidden="1" customHeight="1">
      <c r="A9266" s="448"/>
    </row>
    <row r="9267" spans="1:1" s="449" customFormat="1" ht="12" hidden="1" customHeight="1">
      <c r="A9267" s="448"/>
    </row>
    <row r="9268" spans="1:1" s="449" customFormat="1" ht="12" hidden="1" customHeight="1">
      <c r="A9268" s="448"/>
    </row>
    <row r="9269" spans="1:1" s="449" customFormat="1" ht="12" hidden="1" customHeight="1">
      <c r="A9269" s="448"/>
    </row>
    <row r="9270" spans="1:1" s="449" customFormat="1" ht="12" hidden="1" customHeight="1">
      <c r="A9270" s="448"/>
    </row>
    <row r="9271" spans="1:1" s="449" customFormat="1" ht="12" hidden="1" customHeight="1">
      <c r="A9271" s="448"/>
    </row>
    <row r="9272" spans="1:1" s="449" customFormat="1" ht="12" hidden="1" customHeight="1">
      <c r="A9272" s="448"/>
    </row>
    <row r="9273" spans="1:1" s="449" customFormat="1" ht="12" hidden="1" customHeight="1">
      <c r="A9273" s="448"/>
    </row>
    <row r="9274" spans="1:1" s="449" customFormat="1" ht="12" hidden="1" customHeight="1">
      <c r="A9274" s="448"/>
    </row>
    <row r="9275" spans="1:1" s="449" customFormat="1" ht="12" hidden="1" customHeight="1">
      <c r="A9275" s="448"/>
    </row>
    <row r="9276" spans="1:1" s="449" customFormat="1" ht="12" hidden="1" customHeight="1">
      <c r="A9276" s="448"/>
    </row>
    <row r="9277" spans="1:1" s="449" customFormat="1" ht="12" hidden="1" customHeight="1">
      <c r="A9277" s="448"/>
    </row>
    <row r="9278" spans="1:1" s="449" customFormat="1" ht="12" hidden="1" customHeight="1">
      <c r="A9278" s="448"/>
    </row>
    <row r="9279" spans="1:1" s="449" customFormat="1" ht="12" hidden="1" customHeight="1">
      <c r="A9279" s="448"/>
    </row>
    <row r="9280" spans="1:1" s="449" customFormat="1" ht="12" hidden="1" customHeight="1">
      <c r="A9280" s="448"/>
    </row>
    <row r="9281" spans="1:1" s="449" customFormat="1" ht="12" hidden="1" customHeight="1">
      <c r="A9281" s="448"/>
    </row>
    <row r="9282" spans="1:1" s="449" customFormat="1" ht="12" hidden="1" customHeight="1">
      <c r="A9282" s="448"/>
    </row>
    <row r="9283" spans="1:1" s="449" customFormat="1" ht="12" hidden="1" customHeight="1">
      <c r="A9283" s="448"/>
    </row>
    <row r="9284" spans="1:1" s="449" customFormat="1" ht="12" hidden="1" customHeight="1">
      <c r="A9284" s="448"/>
    </row>
    <row r="9285" spans="1:1" s="449" customFormat="1" ht="12" hidden="1" customHeight="1">
      <c r="A9285" s="448"/>
    </row>
    <row r="9286" spans="1:1" s="449" customFormat="1" ht="12" hidden="1" customHeight="1">
      <c r="A9286" s="448"/>
    </row>
    <row r="9287" spans="1:1" s="449" customFormat="1" ht="12" hidden="1" customHeight="1">
      <c r="A9287" s="448"/>
    </row>
    <row r="9288" spans="1:1" s="449" customFormat="1" ht="12" hidden="1" customHeight="1">
      <c r="A9288" s="448"/>
    </row>
    <row r="9289" spans="1:1" s="449" customFormat="1" ht="12" hidden="1" customHeight="1">
      <c r="A9289" s="448"/>
    </row>
    <row r="9290" spans="1:1" s="449" customFormat="1" ht="12" hidden="1" customHeight="1">
      <c r="A9290" s="448"/>
    </row>
    <row r="9291" spans="1:1" s="449" customFormat="1" ht="12" hidden="1" customHeight="1">
      <c r="A9291" s="448"/>
    </row>
    <row r="9292" spans="1:1" s="449" customFormat="1" ht="12" hidden="1" customHeight="1">
      <c r="A9292" s="448"/>
    </row>
    <row r="9293" spans="1:1" s="449" customFormat="1" ht="12" hidden="1" customHeight="1">
      <c r="A9293" s="448"/>
    </row>
    <row r="9294" spans="1:1" s="449" customFormat="1" ht="12" hidden="1" customHeight="1">
      <c r="A9294" s="448"/>
    </row>
    <row r="9295" spans="1:1" s="449" customFormat="1" ht="12" hidden="1" customHeight="1">
      <c r="A9295" s="448"/>
    </row>
    <row r="9296" spans="1:1" s="449" customFormat="1" ht="12" hidden="1" customHeight="1">
      <c r="A9296" s="448"/>
    </row>
    <row r="9297" spans="1:1" s="449" customFormat="1" ht="12" hidden="1" customHeight="1">
      <c r="A9297" s="448"/>
    </row>
    <row r="9298" spans="1:1" s="449" customFormat="1" ht="12" hidden="1" customHeight="1">
      <c r="A9298" s="448"/>
    </row>
    <row r="9299" spans="1:1" s="449" customFormat="1" ht="12" hidden="1" customHeight="1">
      <c r="A9299" s="448"/>
    </row>
    <row r="9300" spans="1:1" s="449" customFormat="1" ht="12" hidden="1" customHeight="1">
      <c r="A9300" s="448"/>
    </row>
    <row r="9301" spans="1:1" s="449" customFormat="1" ht="12" hidden="1" customHeight="1">
      <c r="A9301" s="448"/>
    </row>
    <row r="9302" spans="1:1" s="449" customFormat="1" ht="12" hidden="1" customHeight="1">
      <c r="A9302" s="448"/>
    </row>
    <row r="9303" spans="1:1" s="449" customFormat="1" ht="12" hidden="1" customHeight="1">
      <c r="A9303" s="448"/>
    </row>
    <row r="9304" spans="1:1" s="449" customFormat="1" ht="12" hidden="1" customHeight="1">
      <c r="A9304" s="448"/>
    </row>
    <row r="9305" spans="1:1" s="449" customFormat="1" ht="12" hidden="1" customHeight="1">
      <c r="A9305" s="448"/>
    </row>
    <row r="9306" spans="1:1" s="449" customFormat="1" ht="12" hidden="1" customHeight="1">
      <c r="A9306" s="448"/>
    </row>
    <row r="9307" spans="1:1" s="449" customFormat="1" ht="12" hidden="1" customHeight="1">
      <c r="A9307" s="448"/>
    </row>
    <row r="9308" spans="1:1" s="449" customFormat="1" ht="12" hidden="1" customHeight="1">
      <c r="A9308" s="448"/>
    </row>
    <row r="9309" spans="1:1" s="449" customFormat="1" ht="12" hidden="1" customHeight="1">
      <c r="A9309" s="448"/>
    </row>
    <row r="9310" spans="1:1" s="449" customFormat="1" ht="12" hidden="1" customHeight="1">
      <c r="A9310" s="448"/>
    </row>
    <row r="9311" spans="1:1" s="449" customFormat="1" ht="12" hidden="1" customHeight="1">
      <c r="A9311" s="448"/>
    </row>
    <row r="9312" spans="1:1" s="449" customFormat="1" ht="12" hidden="1" customHeight="1">
      <c r="A9312" s="448"/>
    </row>
    <row r="9313" spans="1:1" s="449" customFormat="1" ht="12" hidden="1" customHeight="1">
      <c r="A9313" s="448"/>
    </row>
    <row r="9314" spans="1:1" s="449" customFormat="1" ht="12" hidden="1" customHeight="1">
      <c r="A9314" s="448"/>
    </row>
    <row r="9315" spans="1:1" s="449" customFormat="1" ht="12" hidden="1" customHeight="1">
      <c r="A9315" s="448"/>
    </row>
    <row r="9316" spans="1:1" s="449" customFormat="1" ht="12" hidden="1" customHeight="1">
      <c r="A9316" s="448"/>
    </row>
    <row r="9317" spans="1:1" s="449" customFormat="1" ht="12" hidden="1" customHeight="1">
      <c r="A9317" s="448"/>
    </row>
    <row r="9318" spans="1:1" s="449" customFormat="1" ht="12" hidden="1" customHeight="1">
      <c r="A9318" s="448"/>
    </row>
    <row r="9319" spans="1:1" s="449" customFormat="1" ht="12" hidden="1" customHeight="1">
      <c r="A9319" s="448"/>
    </row>
    <row r="9320" spans="1:1" s="449" customFormat="1" ht="12" hidden="1" customHeight="1">
      <c r="A9320" s="448"/>
    </row>
    <row r="9321" spans="1:1" s="449" customFormat="1" ht="12" hidden="1" customHeight="1">
      <c r="A9321" s="448"/>
    </row>
    <row r="9322" spans="1:1" s="449" customFormat="1" ht="12" hidden="1" customHeight="1">
      <c r="A9322" s="448"/>
    </row>
    <row r="9323" spans="1:1" s="449" customFormat="1" ht="12" hidden="1" customHeight="1">
      <c r="A9323" s="448"/>
    </row>
    <row r="9324" spans="1:1" s="449" customFormat="1" ht="12" hidden="1" customHeight="1">
      <c r="A9324" s="448"/>
    </row>
    <row r="9325" spans="1:1" s="449" customFormat="1" ht="12" hidden="1" customHeight="1">
      <c r="A9325" s="448"/>
    </row>
    <row r="9326" spans="1:1" s="449" customFormat="1" ht="12" hidden="1" customHeight="1">
      <c r="A9326" s="448"/>
    </row>
    <row r="9327" spans="1:1" s="449" customFormat="1" ht="12" hidden="1" customHeight="1">
      <c r="A9327" s="448"/>
    </row>
    <row r="9328" spans="1:1" s="449" customFormat="1" ht="12" hidden="1" customHeight="1">
      <c r="A9328" s="448"/>
    </row>
    <row r="9329" spans="1:1" s="449" customFormat="1" ht="12" hidden="1" customHeight="1">
      <c r="A9329" s="448"/>
    </row>
    <row r="9330" spans="1:1" s="449" customFormat="1" ht="12" hidden="1" customHeight="1">
      <c r="A9330" s="448"/>
    </row>
    <row r="9331" spans="1:1" s="449" customFormat="1" ht="12" hidden="1" customHeight="1">
      <c r="A9331" s="448"/>
    </row>
    <row r="9332" spans="1:1" s="449" customFormat="1" ht="12" hidden="1" customHeight="1">
      <c r="A9332" s="448"/>
    </row>
    <row r="9333" spans="1:1" s="449" customFormat="1" ht="12" hidden="1" customHeight="1">
      <c r="A9333" s="448"/>
    </row>
    <row r="9334" spans="1:1" s="449" customFormat="1" ht="12" hidden="1" customHeight="1">
      <c r="A9334" s="448"/>
    </row>
    <row r="9335" spans="1:1" s="449" customFormat="1" ht="12" hidden="1" customHeight="1">
      <c r="A9335" s="448"/>
    </row>
    <row r="9336" spans="1:1" s="449" customFormat="1" ht="12" hidden="1" customHeight="1">
      <c r="A9336" s="448"/>
    </row>
    <row r="9337" spans="1:1" s="449" customFormat="1" ht="12" hidden="1" customHeight="1">
      <c r="A9337" s="448"/>
    </row>
    <row r="9338" spans="1:1" s="449" customFormat="1" ht="12" hidden="1" customHeight="1">
      <c r="A9338" s="448"/>
    </row>
    <row r="9339" spans="1:1" s="449" customFormat="1" ht="12" hidden="1" customHeight="1">
      <c r="A9339" s="448"/>
    </row>
    <row r="9340" spans="1:1" s="449" customFormat="1" ht="12" hidden="1" customHeight="1">
      <c r="A9340" s="448"/>
    </row>
    <row r="9341" spans="1:1" s="449" customFormat="1" ht="12" hidden="1" customHeight="1">
      <c r="A9341" s="448"/>
    </row>
    <row r="9342" spans="1:1" s="449" customFormat="1" ht="12" hidden="1" customHeight="1">
      <c r="A9342" s="448"/>
    </row>
    <row r="9343" spans="1:1" s="449" customFormat="1" ht="12" hidden="1" customHeight="1">
      <c r="A9343" s="448"/>
    </row>
    <row r="9344" spans="1:1" s="449" customFormat="1" ht="12" hidden="1" customHeight="1">
      <c r="A9344" s="448"/>
    </row>
    <row r="9345" spans="1:1" s="449" customFormat="1" ht="12" hidden="1" customHeight="1">
      <c r="A9345" s="448"/>
    </row>
    <row r="9346" spans="1:1" s="449" customFormat="1" ht="12" hidden="1" customHeight="1">
      <c r="A9346" s="448"/>
    </row>
    <row r="9347" spans="1:1" s="449" customFormat="1" ht="12" hidden="1" customHeight="1">
      <c r="A9347" s="448"/>
    </row>
    <row r="9348" spans="1:1" s="449" customFormat="1" ht="12" hidden="1" customHeight="1">
      <c r="A9348" s="448"/>
    </row>
    <row r="9349" spans="1:1" s="449" customFormat="1" ht="12" hidden="1" customHeight="1">
      <c r="A9349" s="448"/>
    </row>
    <row r="9350" spans="1:1" s="449" customFormat="1" ht="12" hidden="1" customHeight="1">
      <c r="A9350" s="448"/>
    </row>
    <row r="9351" spans="1:1" s="449" customFormat="1" ht="12" hidden="1" customHeight="1">
      <c r="A9351" s="448"/>
    </row>
    <row r="9352" spans="1:1" s="449" customFormat="1" ht="12" hidden="1" customHeight="1">
      <c r="A9352" s="448"/>
    </row>
    <row r="9353" spans="1:1" s="449" customFormat="1" ht="12" hidden="1" customHeight="1">
      <c r="A9353" s="448"/>
    </row>
    <row r="9354" spans="1:1" s="449" customFormat="1" ht="12" hidden="1" customHeight="1">
      <c r="A9354" s="448"/>
    </row>
    <row r="9355" spans="1:1" s="449" customFormat="1" ht="12" hidden="1" customHeight="1">
      <c r="A9355" s="448"/>
    </row>
    <row r="9356" spans="1:1" s="449" customFormat="1" ht="12" hidden="1" customHeight="1">
      <c r="A9356" s="448"/>
    </row>
    <row r="9357" spans="1:1" s="449" customFormat="1" ht="12" hidden="1" customHeight="1">
      <c r="A9357" s="448"/>
    </row>
    <row r="9358" spans="1:1" s="449" customFormat="1" ht="12" hidden="1" customHeight="1">
      <c r="A9358" s="448"/>
    </row>
    <row r="9359" spans="1:1" s="449" customFormat="1" ht="12" hidden="1" customHeight="1">
      <c r="A9359" s="448"/>
    </row>
    <row r="9360" spans="1:1" s="449" customFormat="1" ht="12" hidden="1" customHeight="1">
      <c r="A9360" s="448"/>
    </row>
    <row r="9361" spans="1:1" s="449" customFormat="1" ht="12" hidden="1" customHeight="1">
      <c r="A9361" s="448"/>
    </row>
    <row r="9362" spans="1:1" s="449" customFormat="1" ht="12" hidden="1" customHeight="1">
      <c r="A9362" s="448"/>
    </row>
    <row r="9363" spans="1:1" s="449" customFormat="1" ht="12" hidden="1" customHeight="1">
      <c r="A9363" s="448"/>
    </row>
    <row r="9364" spans="1:1" s="449" customFormat="1" ht="12" hidden="1" customHeight="1">
      <c r="A9364" s="448"/>
    </row>
    <row r="9365" spans="1:1" s="449" customFormat="1" ht="12" hidden="1" customHeight="1">
      <c r="A9365" s="448"/>
    </row>
    <row r="9366" spans="1:1" s="449" customFormat="1" ht="12" hidden="1" customHeight="1">
      <c r="A9366" s="448"/>
    </row>
    <row r="9367" spans="1:1" s="449" customFormat="1" ht="12" hidden="1" customHeight="1">
      <c r="A9367" s="448"/>
    </row>
    <row r="9368" spans="1:1" s="449" customFormat="1" ht="12" hidden="1" customHeight="1">
      <c r="A9368" s="448"/>
    </row>
    <row r="9369" spans="1:1" s="449" customFormat="1" ht="12" hidden="1" customHeight="1">
      <c r="A9369" s="448"/>
    </row>
    <row r="9370" spans="1:1" s="449" customFormat="1" ht="12" hidden="1" customHeight="1">
      <c r="A9370" s="448"/>
    </row>
    <row r="9371" spans="1:1" s="449" customFormat="1" ht="12" hidden="1" customHeight="1">
      <c r="A9371" s="448"/>
    </row>
    <row r="9372" spans="1:1" s="449" customFormat="1" ht="12" hidden="1" customHeight="1">
      <c r="A9372" s="448"/>
    </row>
    <row r="9373" spans="1:1" s="449" customFormat="1" ht="12" hidden="1" customHeight="1">
      <c r="A9373" s="448"/>
    </row>
    <row r="9374" spans="1:1" s="449" customFormat="1" ht="12" hidden="1" customHeight="1">
      <c r="A9374" s="448"/>
    </row>
    <row r="9375" spans="1:1" s="449" customFormat="1" ht="12" hidden="1" customHeight="1">
      <c r="A9375" s="448"/>
    </row>
    <row r="9376" spans="1:1" s="449" customFormat="1" ht="12" hidden="1" customHeight="1">
      <c r="A9376" s="448"/>
    </row>
    <row r="9377" spans="1:1" s="449" customFormat="1" ht="12" hidden="1" customHeight="1">
      <c r="A9377" s="448"/>
    </row>
    <row r="9378" spans="1:1" s="449" customFormat="1" ht="12" hidden="1" customHeight="1">
      <c r="A9378" s="448"/>
    </row>
    <row r="9379" spans="1:1" s="449" customFormat="1" ht="12" hidden="1" customHeight="1">
      <c r="A9379" s="448"/>
    </row>
    <row r="9380" spans="1:1" s="449" customFormat="1" ht="12" hidden="1" customHeight="1">
      <c r="A9380" s="448"/>
    </row>
    <row r="9381" spans="1:1" s="449" customFormat="1" ht="12" hidden="1" customHeight="1">
      <c r="A9381" s="448"/>
    </row>
    <row r="9382" spans="1:1" s="449" customFormat="1" ht="12" hidden="1" customHeight="1">
      <c r="A9382" s="448"/>
    </row>
    <row r="9383" spans="1:1" s="449" customFormat="1" ht="12" hidden="1" customHeight="1">
      <c r="A9383" s="448"/>
    </row>
    <row r="9384" spans="1:1" s="449" customFormat="1" ht="12" hidden="1" customHeight="1">
      <c r="A9384" s="448"/>
    </row>
    <row r="9385" spans="1:1" s="449" customFormat="1" ht="12" hidden="1" customHeight="1">
      <c r="A9385" s="448"/>
    </row>
    <row r="9386" spans="1:1" s="449" customFormat="1" ht="12" hidden="1" customHeight="1">
      <c r="A9386" s="448"/>
    </row>
    <row r="9387" spans="1:1" s="449" customFormat="1" ht="12" hidden="1" customHeight="1">
      <c r="A9387" s="448"/>
    </row>
    <row r="9388" spans="1:1" s="449" customFormat="1" ht="12" hidden="1" customHeight="1">
      <c r="A9388" s="448"/>
    </row>
    <row r="9389" spans="1:1" s="449" customFormat="1" ht="12" hidden="1" customHeight="1">
      <c r="A9389" s="448"/>
    </row>
    <row r="9390" spans="1:1" s="449" customFormat="1" ht="12" hidden="1" customHeight="1">
      <c r="A9390" s="448"/>
    </row>
    <row r="9391" spans="1:1" s="449" customFormat="1" ht="12" hidden="1" customHeight="1">
      <c r="A9391" s="448"/>
    </row>
    <row r="9392" spans="1:1" s="449" customFormat="1" ht="12" hidden="1" customHeight="1">
      <c r="A9392" s="448"/>
    </row>
    <row r="9393" spans="1:1" s="449" customFormat="1" ht="12" hidden="1" customHeight="1">
      <c r="A9393" s="448"/>
    </row>
    <row r="9394" spans="1:1" s="449" customFormat="1" ht="12" hidden="1" customHeight="1">
      <c r="A9394" s="448"/>
    </row>
    <row r="9395" spans="1:1" s="449" customFormat="1" ht="12" hidden="1" customHeight="1">
      <c r="A9395" s="448"/>
    </row>
    <row r="9396" spans="1:1" s="449" customFormat="1" ht="12" hidden="1" customHeight="1">
      <c r="A9396" s="448"/>
    </row>
    <row r="9397" spans="1:1" s="449" customFormat="1" ht="12" hidden="1" customHeight="1">
      <c r="A9397" s="448"/>
    </row>
    <row r="9398" spans="1:1" s="449" customFormat="1" ht="12" hidden="1" customHeight="1">
      <c r="A9398" s="448"/>
    </row>
    <row r="9399" spans="1:1" s="449" customFormat="1" ht="12" hidden="1" customHeight="1">
      <c r="A9399" s="448"/>
    </row>
    <row r="9400" spans="1:1" s="449" customFormat="1" ht="12" hidden="1" customHeight="1">
      <c r="A9400" s="448"/>
    </row>
    <row r="9401" spans="1:1" s="449" customFormat="1" ht="12" hidden="1" customHeight="1">
      <c r="A9401" s="448"/>
    </row>
    <row r="9402" spans="1:1" s="449" customFormat="1" ht="12" hidden="1" customHeight="1">
      <c r="A9402" s="448"/>
    </row>
    <row r="9403" spans="1:1" s="449" customFormat="1" ht="12" hidden="1" customHeight="1">
      <c r="A9403" s="448"/>
    </row>
    <row r="9404" spans="1:1" s="449" customFormat="1" ht="12" hidden="1" customHeight="1">
      <c r="A9404" s="448"/>
    </row>
    <row r="9405" spans="1:1" s="449" customFormat="1" ht="12" hidden="1" customHeight="1">
      <c r="A9405" s="448"/>
    </row>
    <row r="9406" spans="1:1" s="449" customFormat="1" ht="12" hidden="1" customHeight="1">
      <c r="A9406" s="448"/>
    </row>
    <row r="9407" spans="1:1" s="449" customFormat="1" ht="12" hidden="1" customHeight="1">
      <c r="A9407" s="448"/>
    </row>
    <row r="9408" spans="1:1" s="449" customFormat="1" ht="12" hidden="1" customHeight="1">
      <c r="A9408" s="448"/>
    </row>
    <row r="9409" spans="1:1" s="449" customFormat="1" ht="12" hidden="1" customHeight="1">
      <c r="A9409" s="448"/>
    </row>
    <row r="9410" spans="1:1" s="449" customFormat="1" ht="12" hidden="1" customHeight="1">
      <c r="A9410" s="448"/>
    </row>
    <row r="9411" spans="1:1" s="449" customFormat="1" ht="12" hidden="1" customHeight="1">
      <c r="A9411" s="448"/>
    </row>
    <row r="9412" spans="1:1" s="449" customFormat="1" ht="12" hidden="1" customHeight="1">
      <c r="A9412" s="448"/>
    </row>
    <row r="9413" spans="1:1" s="449" customFormat="1" ht="12" hidden="1" customHeight="1">
      <c r="A9413" s="448"/>
    </row>
    <row r="9414" spans="1:1" s="449" customFormat="1" ht="12" hidden="1" customHeight="1">
      <c r="A9414" s="448"/>
    </row>
    <row r="9415" spans="1:1" s="449" customFormat="1" ht="12" hidden="1" customHeight="1">
      <c r="A9415" s="448"/>
    </row>
    <row r="9416" spans="1:1" s="449" customFormat="1" ht="12" hidden="1" customHeight="1">
      <c r="A9416" s="448"/>
    </row>
    <row r="9417" spans="1:1" s="449" customFormat="1" ht="12" hidden="1" customHeight="1">
      <c r="A9417" s="448"/>
    </row>
    <row r="9418" spans="1:1" s="449" customFormat="1" ht="12" hidden="1" customHeight="1">
      <c r="A9418" s="448"/>
    </row>
    <row r="9419" spans="1:1" s="449" customFormat="1" ht="12" hidden="1" customHeight="1">
      <c r="A9419" s="448"/>
    </row>
    <row r="9420" spans="1:1" s="449" customFormat="1" ht="12" hidden="1" customHeight="1">
      <c r="A9420" s="448"/>
    </row>
    <row r="9421" spans="1:1" s="449" customFormat="1" ht="12" hidden="1" customHeight="1">
      <c r="A9421" s="448"/>
    </row>
    <row r="9422" spans="1:1" s="449" customFormat="1" ht="12" hidden="1" customHeight="1">
      <c r="A9422" s="448"/>
    </row>
    <row r="9423" spans="1:1" s="449" customFormat="1" ht="12" hidden="1" customHeight="1">
      <c r="A9423" s="448"/>
    </row>
    <row r="9424" spans="1:1" s="449" customFormat="1" ht="12" hidden="1" customHeight="1">
      <c r="A9424" s="448"/>
    </row>
    <row r="9425" spans="1:1" s="449" customFormat="1" ht="12" hidden="1" customHeight="1">
      <c r="A9425" s="448"/>
    </row>
    <row r="9426" spans="1:1" s="449" customFormat="1" ht="12" hidden="1" customHeight="1">
      <c r="A9426" s="448"/>
    </row>
    <row r="9427" spans="1:1" s="449" customFormat="1" ht="12" hidden="1" customHeight="1">
      <c r="A9427" s="448"/>
    </row>
    <row r="9428" spans="1:1" s="449" customFormat="1" ht="12" hidden="1" customHeight="1">
      <c r="A9428" s="448"/>
    </row>
    <row r="9429" spans="1:1" s="449" customFormat="1" ht="12" hidden="1" customHeight="1">
      <c r="A9429" s="448"/>
    </row>
    <row r="9430" spans="1:1" s="449" customFormat="1" ht="12" hidden="1" customHeight="1">
      <c r="A9430" s="448"/>
    </row>
    <row r="9431" spans="1:1" s="449" customFormat="1" ht="12" hidden="1" customHeight="1">
      <c r="A9431" s="448"/>
    </row>
    <row r="9432" spans="1:1" s="449" customFormat="1" ht="12" hidden="1" customHeight="1">
      <c r="A9432" s="448"/>
    </row>
    <row r="9433" spans="1:1" s="449" customFormat="1" ht="12" hidden="1" customHeight="1">
      <c r="A9433" s="448"/>
    </row>
    <row r="9434" spans="1:1" s="449" customFormat="1" ht="12" hidden="1" customHeight="1">
      <c r="A9434" s="448"/>
    </row>
    <row r="9435" spans="1:1" s="449" customFormat="1" ht="12" hidden="1" customHeight="1">
      <c r="A9435" s="448"/>
    </row>
    <row r="9436" spans="1:1" s="449" customFormat="1" ht="12" hidden="1" customHeight="1">
      <c r="A9436" s="448"/>
    </row>
    <row r="9437" spans="1:1" s="449" customFormat="1" ht="12" hidden="1" customHeight="1">
      <c r="A9437" s="448"/>
    </row>
    <row r="9438" spans="1:1" s="449" customFormat="1" ht="12" hidden="1" customHeight="1">
      <c r="A9438" s="448"/>
    </row>
    <row r="9439" spans="1:1" s="449" customFormat="1" ht="12" hidden="1" customHeight="1">
      <c r="A9439" s="448"/>
    </row>
    <row r="9440" spans="1:1" s="449" customFormat="1" ht="12" hidden="1" customHeight="1">
      <c r="A9440" s="448"/>
    </row>
    <row r="9441" spans="1:1" s="449" customFormat="1" ht="12" hidden="1" customHeight="1">
      <c r="A9441" s="448"/>
    </row>
    <row r="9442" spans="1:1" s="449" customFormat="1" ht="12" hidden="1" customHeight="1">
      <c r="A9442" s="448"/>
    </row>
    <row r="9443" spans="1:1" s="449" customFormat="1" ht="12" hidden="1" customHeight="1">
      <c r="A9443" s="448"/>
    </row>
    <row r="9444" spans="1:1" s="449" customFormat="1" ht="12" hidden="1" customHeight="1">
      <c r="A9444" s="448"/>
    </row>
    <row r="9445" spans="1:1" s="449" customFormat="1" ht="12" hidden="1" customHeight="1">
      <c r="A9445" s="448"/>
    </row>
    <row r="9446" spans="1:1" s="449" customFormat="1" ht="12" hidden="1" customHeight="1">
      <c r="A9446" s="448"/>
    </row>
    <row r="9447" spans="1:1" s="449" customFormat="1" ht="12" hidden="1" customHeight="1">
      <c r="A9447" s="448"/>
    </row>
    <row r="9448" spans="1:1" s="449" customFormat="1" ht="12" hidden="1" customHeight="1">
      <c r="A9448" s="448"/>
    </row>
    <row r="9449" spans="1:1" s="449" customFormat="1" ht="12" hidden="1" customHeight="1">
      <c r="A9449" s="448"/>
    </row>
    <row r="9450" spans="1:1" s="449" customFormat="1" ht="12" hidden="1" customHeight="1">
      <c r="A9450" s="448"/>
    </row>
    <row r="9451" spans="1:1" s="449" customFormat="1" ht="12" hidden="1" customHeight="1">
      <c r="A9451" s="448"/>
    </row>
    <row r="9452" spans="1:1" s="449" customFormat="1" ht="12" hidden="1" customHeight="1">
      <c r="A9452" s="448"/>
    </row>
    <row r="9453" spans="1:1" s="449" customFormat="1" ht="12" hidden="1" customHeight="1">
      <c r="A9453" s="448"/>
    </row>
    <row r="9454" spans="1:1" s="449" customFormat="1" ht="12" hidden="1" customHeight="1">
      <c r="A9454" s="448"/>
    </row>
    <row r="9455" spans="1:1" s="449" customFormat="1" ht="12" hidden="1" customHeight="1">
      <c r="A9455" s="448"/>
    </row>
    <row r="9456" spans="1:1" s="449" customFormat="1" ht="12" hidden="1" customHeight="1">
      <c r="A9456" s="448"/>
    </row>
    <row r="9457" spans="1:1" s="449" customFormat="1" ht="12" hidden="1" customHeight="1">
      <c r="A9457" s="448"/>
    </row>
    <row r="9458" spans="1:1" s="449" customFormat="1" ht="12" hidden="1" customHeight="1">
      <c r="A9458" s="448"/>
    </row>
    <row r="9459" spans="1:1" s="449" customFormat="1" ht="12" hidden="1" customHeight="1">
      <c r="A9459" s="448"/>
    </row>
    <row r="9460" spans="1:1" s="449" customFormat="1" ht="12" hidden="1" customHeight="1">
      <c r="A9460" s="448"/>
    </row>
    <row r="9461" spans="1:1" s="449" customFormat="1" ht="12" hidden="1" customHeight="1">
      <c r="A9461" s="448"/>
    </row>
    <row r="9462" spans="1:1" s="449" customFormat="1" ht="12" hidden="1" customHeight="1">
      <c r="A9462" s="448"/>
    </row>
    <row r="9463" spans="1:1" s="449" customFormat="1" ht="12" hidden="1" customHeight="1">
      <c r="A9463" s="448"/>
    </row>
    <row r="9464" spans="1:1" s="449" customFormat="1" ht="12" hidden="1" customHeight="1">
      <c r="A9464" s="448"/>
    </row>
    <row r="9465" spans="1:1" s="449" customFormat="1" ht="12" hidden="1" customHeight="1">
      <c r="A9465" s="448"/>
    </row>
    <row r="9466" spans="1:1" s="449" customFormat="1" ht="12" hidden="1" customHeight="1">
      <c r="A9466" s="448"/>
    </row>
    <row r="9467" spans="1:1" s="449" customFormat="1" ht="12" hidden="1" customHeight="1">
      <c r="A9467" s="448"/>
    </row>
    <row r="9468" spans="1:1" s="449" customFormat="1" ht="12" hidden="1" customHeight="1">
      <c r="A9468" s="448"/>
    </row>
    <row r="9469" spans="1:1" s="449" customFormat="1" ht="12" hidden="1" customHeight="1">
      <c r="A9469" s="448"/>
    </row>
    <row r="9470" spans="1:1" s="449" customFormat="1" ht="12" hidden="1" customHeight="1">
      <c r="A9470" s="448"/>
    </row>
    <row r="9471" spans="1:1" s="449" customFormat="1" ht="12" hidden="1" customHeight="1">
      <c r="A9471" s="448"/>
    </row>
    <row r="9472" spans="1:1" s="449" customFormat="1" ht="12" hidden="1" customHeight="1">
      <c r="A9472" s="448"/>
    </row>
    <row r="9473" spans="1:1" s="449" customFormat="1" ht="12" hidden="1" customHeight="1">
      <c r="A9473" s="448"/>
    </row>
    <row r="9474" spans="1:1" s="449" customFormat="1" ht="12" hidden="1" customHeight="1">
      <c r="A9474" s="448"/>
    </row>
    <row r="9475" spans="1:1" s="449" customFormat="1" ht="12" hidden="1" customHeight="1">
      <c r="A9475" s="448"/>
    </row>
    <row r="9476" spans="1:1" s="449" customFormat="1" ht="12" hidden="1" customHeight="1">
      <c r="A9476" s="448"/>
    </row>
    <row r="9477" spans="1:1" s="449" customFormat="1" ht="12" hidden="1" customHeight="1">
      <c r="A9477" s="448"/>
    </row>
    <row r="9478" spans="1:1" s="449" customFormat="1" ht="12" hidden="1" customHeight="1">
      <c r="A9478" s="448"/>
    </row>
    <row r="9479" spans="1:1" s="449" customFormat="1" ht="12" hidden="1" customHeight="1">
      <c r="A9479" s="448"/>
    </row>
    <row r="9480" spans="1:1" s="449" customFormat="1" ht="12" hidden="1" customHeight="1">
      <c r="A9480" s="448"/>
    </row>
    <row r="9481" spans="1:1" s="449" customFormat="1" ht="12" hidden="1" customHeight="1">
      <c r="A9481" s="448"/>
    </row>
    <row r="9482" spans="1:1" s="449" customFormat="1" ht="12" hidden="1" customHeight="1">
      <c r="A9482" s="448"/>
    </row>
    <row r="9483" spans="1:1" s="449" customFormat="1" ht="12" hidden="1" customHeight="1">
      <c r="A9483" s="448"/>
    </row>
    <row r="9484" spans="1:1" s="449" customFormat="1" ht="12" hidden="1" customHeight="1">
      <c r="A9484" s="448"/>
    </row>
    <row r="9485" spans="1:1" s="449" customFormat="1" ht="12" hidden="1" customHeight="1">
      <c r="A9485" s="448"/>
    </row>
    <row r="9486" spans="1:1" s="449" customFormat="1" ht="12" hidden="1" customHeight="1">
      <c r="A9486" s="448"/>
    </row>
    <row r="9487" spans="1:1" s="449" customFormat="1" ht="12" hidden="1" customHeight="1">
      <c r="A9487" s="448"/>
    </row>
    <row r="9488" spans="1:1" s="449" customFormat="1" ht="12" hidden="1" customHeight="1">
      <c r="A9488" s="448"/>
    </row>
    <row r="9489" spans="1:1" s="449" customFormat="1" ht="12" hidden="1" customHeight="1">
      <c r="A9489" s="448"/>
    </row>
    <row r="9490" spans="1:1" s="449" customFormat="1" ht="12" hidden="1" customHeight="1">
      <c r="A9490" s="448"/>
    </row>
    <row r="9491" spans="1:1" s="449" customFormat="1" ht="12" hidden="1" customHeight="1">
      <c r="A9491" s="448"/>
    </row>
    <row r="9492" spans="1:1" s="449" customFormat="1" ht="12" hidden="1" customHeight="1">
      <c r="A9492" s="448"/>
    </row>
    <row r="9493" spans="1:1" s="449" customFormat="1" ht="12" hidden="1" customHeight="1">
      <c r="A9493" s="448"/>
    </row>
    <row r="9494" spans="1:1" s="449" customFormat="1" ht="12" hidden="1" customHeight="1">
      <c r="A9494" s="448"/>
    </row>
    <row r="9495" spans="1:1" s="449" customFormat="1" ht="12" hidden="1" customHeight="1">
      <c r="A9495" s="448"/>
    </row>
    <row r="9496" spans="1:1" s="449" customFormat="1" ht="12" hidden="1" customHeight="1">
      <c r="A9496" s="448"/>
    </row>
    <row r="9497" spans="1:1" s="449" customFormat="1" ht="12" hidden="1" customHeight="1">
      <c r="A9497" s="448"/>
    </row>
    <row r="9498" spans="1:1" s="449" customFormat="1" ht="12" hidden="1" customHeight="1">
      <c r="A9498" s="448"/>
    </row>
    <row r="9499" spans="1:1" s="449" customFormat="1" ht="12" hidden="1" customHeight="1">
      <c r="A9499" s="448"/>
    </row>
    <row r="9500" spans="1:1" s="449" customFormat="1" ht="12" hidden="1" customHeight="1">
      <c r="A9500" s="448"/>
    </row>
    <row r="9501" spans="1:1" s="449" customFormat="1" ht="12" hidden="1" customHeight="1">
      <c r="A9501" s="448"/>
    </row>
    <row r="9502" spans="1:1" s="449" customFormat="1" ht="12" hidden="1" customHeight="1">
      <c r="A9502" s="448"/>
    </row>
    <row r="9503" spans="1:1" s="449" customFormat="1" ht="12" hidden="1" customHeight="1">
      <c r="A9503" s="448"/>
    </row>
    <row r="9504" spans="1:1" s="449" customFormat="1" ht="12" hidden="1" customHeight="1">
      <c r="A9504" s="448"/>
    </row>
    <row r="9505" spans="1:1" s="449" customFormat="1" ht="12" hidden="1" customHeight="1">
      <c r="A9505" s="448"/>
    </row>
    <row r="9506" spans="1:1" s="449" customFormat="1" ht="12" hidden="1" customHeight="1">
      <c r="A9506" s="448"/>
    </row>
    <row r="9507" spans="1:1" s="449" customFormat="1" ht="12" hidden="1" customHeight="1">
      <c r="A9507" s="448"/>
    </row>
    <row r="9508" spans="1:1" s="449" customFormat="1" ht="12" hidden="1" customHeight="1">
      <c r="A9508" s="448"/>
    </row>
    <row r="9509" spans="1:1" s="449" customFormat="1" ht="12" hidden="1" customHeight="1">
      <c r="A9509" s="448"/>
    </row>
    <row r="9510" spans="1:1" s="449" customFormat="1" ht="12" hidden="1" customHeight="1">
      <c r="A9510" s="448"/>
    </row>
    <row r="9511" spans="1:1" s="449" customFormat="1" ht="12" hidden="1" customHeight="1">
      <c r="A9511" s="448"/>
    </row>
    <row r="9512" spans="1:1" s="449" customFormat="1" ht="12" hidden="1" customHeight="1">
      <c r="A9512" s="448"/>
    </row>
    <row r="9513" spans="1:1" s="449" customFormat="1" ht="12" hidden="1" customHeight="1">
      <c r="A9513" s="448"/>
    </row>
    <row r="9514" spans="1:1" s="449" customFormat="1" ht="12" hidden="1" customHeight="1">
      <c r="A9514" s="448"/>
    </row>
    <row r="9515" spans="1:1" s="449" customFormat="1" ht="12" hidden="1" customHeight="1">
      <c r="A9515" s="448"/>
    </row>
    <row r="9516" spans="1:1" s="449" customFormat="1" ht="12" hidden="1" customHeight="1">
      <c r="A9516" s="448"/>
    </row>
    <row r="9517" spans="1:1" s="449" customFormat="1" ht="12" hidden="1" customHeight="1">
      <c r="A9517" s="448"/>
    </row>
    <row r="9518" spans="1:1" s="449" customFormat="1" ht="12" hidden="1" customHeight="1">
      <c r="A9518" s="448"/>
    </row>
    <row r="9519" spans="1:1" s="449" customFormat="1" ht="12" hidden="1" customHeight="1">
      <c r="A9519" s="448"/>
    </row>
    <row r="9520" spans="1:1" s="449" customFormat="1" ht="12" hidden="1" customHeight="1">
      <c r="A9520" s="448"/>
    </row>
    <row r="9521" spans="1:1" s="449" customFormat="1" ht="12" hidden="1" customHeight="1">
      <c r="A9521" s="448"/>
    </row>
    <row r="9522" spans="1:1" s="449" customFormat="1" ht="12" hidden="1" customHeight="1">
      <c r="A9522" s="448"/>
    </row>
    <row r="9523" spans="1:1" s="449" customFormat="1" ht="12" hidden="1" customHeight="1">
      <c r="A9523" s="448"/>
    </row>
    <row r="9524" spans="1:1" s="449" customFormat="1" ht="12" hidden="1" customHeight="1">
      <c r="A9524" s="448"/>
    </row>
    <row r="9525" spans="1:1" s="449" customFormat="1" ht="12" hidden="1" customHeight="1">
      <c r="A9525" s="448"/>
    </row>
    <row r="9526" spans="1:1" s="449" customFormat="1" ht="12" hidden="1" customHeight="1">
      <c r="A9526" s="448"/>
    </row>
    <row r="9527" spans="1:1" s="449" customFormat="1" ht="12" hidden="1" customHeight="1">
      <c r="A9527" s="448"/>
    </row>
    <row r="9528" spans="1:1" s="449" customFormat="1" ht="12" hidden="1" customHeight="1">
      <c r="A9528" s="448"/>
    </row>
    <row r="9529" spans="1:1" s="449" customFormat="1" ht="12" hidden="1" customHeight="1">
      <c r="A9529" s="448"/>
    </row>
    <row r="9530" spans="1:1" s="449" customFormat="1" ht="12" hidden="1" customHeight="1">
      <c r="A9530" s="448"/>
    </row>
    <row r="9531" spans="1:1" s="449" customFormat="1" ht="12" hidden="1" customHeight="1">
      <c r="A9531" s="448"/>
    </row>
    <row r="9532" spans="1:1" s="449" customFormat="1" ht="12" hidden="1" customHeight="1">
      <c r="A9532" s="448"/>
    </row>
    <row r="9533" spans="1:1" s="449" customFormat="1" ht="12" hidden="1" customHeight="1">
      <c r="A9533" s="448"/>
    </row>
    <row r="9534" spans="1:1" s="449" customFormat="1" ht="12" hidden="1" customHeight="1">
      <c r="A9534" s="448"/>
    </row>
    <row r="9535" spans="1:1" s="449" customFormat="1" ht="12" hidden="1" customHeight="1">
      <c r="A9535" s="448"/>
    </row>
    <row r="9536" spans="1:1" s="449" customFormat="1" ht="12" hidden="1" customHeight="1">
      <c r="A9536" s="448"/>
    </row>
    <row r="9537" spans="1:1" s="449" customFormat="1" ht="12" hidden="1" customHeight="1">
      <c r="A9537" s="448"/>
    </row>
    <row r="9538" spans="1:1" s="449" customFormat="1" ht="12" hidden="1" customHeight="1">
      <c r="A9538" s="448"/>
    </row>
    <row r="9539" spans="1:1" s="449" customFormat="1" ht="12" hidden="1" customHeight="1">
      <c r="A9539" s="448"/>
    </row>
    <row r="9540" spans="1:1" s="449" customFormat="1" ht="12" hidden="1" customHeight="1">
      <c r="A9540" s="448"/>
    </row>
    <row r="9541" spans="1:1" s="449" customFormat="1" ht="12" hidden="1" customHeight="1">
      <c r="A9541" s="448"/>
    </row>
    <row r="9542" spans="1:1" s="449" customFormat="1" ht="12" hidden="1" customHeight="1">
      <c r="A9542" s="448"/>
    </row>
    <row r="9543" spans="1:1" s="449" customFormat="1" ht="12" hidden="1" customHeight="1">
      <c r="A9543" s="448"/>
    </row>
    <row r="9544" spans="1:1" s="449" customFormat="1" ht="12" hidden="1" customHeight="1">
      <c r="A9544" s="448"/>
    </row>
    <row r="9545" spans="1:1" s="449" customFormat="1" ht="12" hidden="1" customHeight="1">
      <c r="A9545" s="448"/>
    </row>
    <row r="9546" spans="1:1" s="449" customFormat="1" ht="12" hidden="1" customHeight="1">
      <c r="A9546" s="448"/>
    </row>
    <row r="9547" spans="1:1" s="449" customFormat="1" ht="12" hidden="1" customHeight="1">
      <c r="A9547" s="448"/>
    </row>
    <row r="9548" spans="1:1" s="449" customFormat="1" ht="12" hidden="1" customHeight="1">
      <c r="A9548" s="448"/>
    </row>
    <row r="9549" spans="1:1" s="449" customFormat="1" ht="12" hidden="1" customHeight="1">
      <c r="A9549" s="448"/>
    </row>
    <row r="9550" spans="1:1" s="449" customFormat="1" ht="12" hidden="1" customHeight="1">
      <c r="A9550" s="448"/>
    </row>
    <row r="9551" spans="1:1" s="449" customFormat="1" ht="12" hidden="1" customHeight="1">
      <c r="A9551" s="448"/>
    </row>
    <row r="9552" spans="1:1" s="449" customFormat="1" ht="12" hidden="1" customHeight="1">
      <c r="A9552" s="448"/>
    </row>
    <row r="9553" spans="1:1" s="449" customFormat="1" ht="12" hidden="1" customHeight="1">
      <c r="A9553" s="448"/>
    </row>
    <row r="9554" spans="1:1" s="449" customFormat="1" ht="12" hidden="1" customHeight="1">
      <c r="A9554" s="448"/>
    </row>
    <row r="9555" spans="1:1" s="449" customFormat="1" ht="12" hidden="1" customHeight="1">
      <c r="A9555" s="448"/>
    </row>
    <row r="9556" spans="1:1" s="449" customFormat="1" ht="12" hidden="1" customHeight="1">
      <c r="A9556" s="448"/>
    </row>
    <row r="9557" spans="1:1" s="449" customFormat="1" ht="12" hidden="1" customHeight="1">
      <c r="A9557" s="448"/>
    </row>
    <row r="9558" spans="1:1" s="449" customFormat="1" ht="12" hidden="1" customHeight="1">
      <c r="A9558" s="448"/>
    </row>
    <row r="9559" spans="1:1" s="449" customFormat="1" ht="12" hidden="1" customHeight="1">
      <c r="A9559" s="448"/>
    </row>
    <row r="9560" spans="1:1" s="449" customFormat="1" ht="12" hidden="1" customHeight="1">
      <c r="A9560" s="448"/>
    </row>
    <row r="9561" spans="1:1" s="449" customFormat="1" ht="12" hidden="1" customHeight="1">
      <c r="A9561" s="448"/>
    </row>
    <row r="9562" spans="1:1" s="449" customFormat="1" ht="12" hidden="1" customHeight="1">
      <c r="A9562" s="448"/>
    </row>
    <row r="9563" spans="1:1" s="449" customFormat="1" ht="12" hidden="1" customHeight="1">
      <c r="A9563" s="448"/>
    </row>
    <row r="9564" spans="1:1" s="449" customFormat="1" ht="12" hidden="1" customHeight="1">
      <c r="A9564" s="448"/>
    </row>
    <row r="9565" spans="1:1" s="449" customFormat="1" ht="12" hidden="1" customHeight="1">
      <c r="A9565" s="448"/>
    </row>
    <row r="9566" spans="1:1" s="449" customFormat="1" ht="12" hidden="1" customHeight="1">
      <c r="A9566" s="448"/>
    </row>
    <row r="9567" spans="1:1" s="449" customFormat="1" ht="12" hidden="1" customHeight="1">
      <c r="A9567" s="448"/>
    </row>
    <row r="9568" spans="1:1" s="449" customFormat="1" ht="12" hidden="1" customHeight="1">
      <c r="A9568" s="448"/>
    </row>
    <row r="9569" spans="1:1" s="449" customFormat="1" ht="12" hidden="1" customHeight="1">
      <c r="A9569" s="448"/>
    </row>
    <row r="9570" spans="1:1" s="449" customFormat="1" ht="12" hidden="1" customHeight="1">
      <c r="A9570" s="448"/>
    </row>
    <row r="9571" spans="1:1" s="449" customFormat="1" ht="12" hidden="1" customHeight="1">
      <c r="A9571" s="448"/>
    </row>
    <row r="9572" spans="1:1" s="449" customFormat="1" ht="12" hidden="1" customHeight="1">
      <c r="A9572" s="448"/>
    </row>
    <row r="9573" spans="1:1" s="449" customFormat="1" ht="12" hidden="1" customHeight="1">
      <c r="A9573" s="448"/>
    </row>
    <row r="9574" spans="1:1" s="449" customFormat="1" ht="12" hidden="1" customHeight="1">
      <c r="A9574" s="448"/>
    </row>
    <row r="9575" spans="1:1" s="449" customFormat="1" ht="12" hidden="1" customHeight="1">
      <c r="A9575" s="448"/>
    </row>
    <row r="9576" spans="1:1" s="449" customFormat="1" ht="12" hidden="1" customHeight="1">
      <c r="A9576" s="448"/>
    </row>
    <row r="9577" spans="1:1" s="449" customFormat="1" ht="12" hidden="1" customHeight="1">
      <c r="A9577" s="448"/>
    </row>
    <row r="9578" spans="1:1" s="449" customFormat="1" ht="12" hidden="1" customHeight="1">
      <c r="A9578" s="448"/>
    </row>
    <row r="9579" spans="1:1" s="449" customFormat="1" ht="12" hidden="1" customHeight="1">
      <c r="A9579" s="448"/>
    </row>
    <row r="9580" spans="1:1" s="449" customFormat="1" ht="12" hidden="1" customHeight="1">
      <c r="A9580" s="448"/>
    </row>
    <row r="9581" spans="1:1" s="449" customFormat="1" ht="12" hidden="1" customHeight="1">
      <c r="A9581" s="448"/>
    </row>
    <row r="9582" spans="1:1" s="449" customFormat="1" ht="12" hidden="1" customHeight="1">
      <c r="A9582" s="448"/>
    </row>
    <row r="9583" spans="1:1" s="449" customFormat="1" ht="12" hidden="1" customHeight="1">
      <c r="A9583" s="448"/>
    </row>
    <row r="9584" spans="1:1" s="449" customFormat="1" ht="12" hidden="1" customHeight="1">
      <c r="A9584" s="448"/>
    </row>
    <row r="9585" spans="1:1" s="449" customFormat="1" ht="12" hidden="1" customHeight="1">
      <c r="A9585" s="448"/>
    </row>
    <row r="9586" spans="1:1" s="449" customFormat="1" ht="12" hidden="1" customHeight="1">
      <c r="A9586" s="448"/>
    </row>
    <row r="9587" spans="1:1" s="449" customFormat="1" ht="12" hidden="1" customHeight="1">
      <c r="A9587" s="448"/>
    </row>
    <row r="9588" spans="1:1" s="449" customFormat="1" ht="12" hidden="1" customHeight="1">
      <c r="A9588" s="448"/>
    </row>
    <row r="9589" spans="1:1" s="449" customFormat="1" ht="12" hidden="1" customHeight="1">
      <c r="A9589" s="448"/>
    </row>
    <row r="9590" spans="1:1" s="449" customFormat="1" ht="12" hidden="1" customHeight="1">
      <c r="A9590" s="448"/>
    </row>
    <row r="9591" spans="1:1" s="449" customFormat="1" ht="12" hidden="1" customHeight="1">
      <c r="A9591" s="448"/>
    </row>
    <row r="9592" spans="1:1" s="449" customFormat="1" ht="12" hidden="1" customHeight="1">
      <c r="A9592" s="448"/>
    </row>
    <row r="9593" spans="1:1" s="449" customFormat="1" ht="12" hidden="1" customHeight="1">
      <c r="A9593" s="448"/>
    </row>
    <row r="9594" spans="1:1" s="449" customFormat="1" ht="12" hidden="1" customHeight="1">
      <c r="A9594" s="448"/>
    </row>
    <row r="9595" spans="1:1" s="449" customFormat="1" ht="12" hidden="1" customHeight="1">
      <c r="A9595" s="448"/>
    </row>
    <row r="9596" spans="1:1" s="449" customFormat="1" ht="12" hidden="1" customHeight="1">
      <c r="A9596" s="448"/>
    </row>
    <row r="9597" spans="1:1" s="449" customFormat="1" ht="12" hidden="1" customHeight="1">
      <c r="A9597" s="448"/>
    </row>
    <row r="9598" spans="1:1" s="449" customFormat="1" ht="12" hidden="1" customHeight="1">
      <c r="A9598" s="448"/>
    </row>
    <row r="9599" spans="1:1" s="449" customFormat="1" ht="12" hidden="1" customHeight="1">
      <c r="A9599" s="448"/>
    </row>
    <row r="9600" spans="1:1" s="449" customFormat="1" ht="12" hidden="1" customHeight="1">
      <c r="A9600" s="448"/>
    </row>
    <row r="9601" spans="1:1" s="449" customFormat="1" ht="12" hidden="1" customHeight="1">
      <c r="A9601" s="448"/>
    </row>
    <row r="9602" spans="1:1" s="449" customFormat="1" ht="12" hidden="1" customHeight="1">
      <c r="A9602" s="448"/>
    </row>
    <row r="9603" spans="1:1" s="449" customFormat="1" ht="12" hidden="1" customHeight="1">
      <c r="A9603" s="448"/>
    </row>
    <row r="9604" spans="1:1" s="449" customFormat="1" ht="12" hidden="1" customHeight="1">
      <c r="A9604" s="448"/>
    </row>
    <row r="9605" spans="1:1" s="449" customFormat="1" ht="12" hidden="1" customHeight="1">
      <c r="A9605" s="448"/>
    </row>
    <row r="9606" spans="1:1" s="449" customFormat="1" ht="12" hidden="1" customHeight="1">
      <c r="A9606" s="448"/>
    </row>
    <row r="9607" spans="1:1" s="449" customFormat="1" ht="12" hidden="1" customHeight="1">
      <c r="A9607" s="448"/>
    </row>
    <row r="9608" spans="1:1" s="449" customFormat="1" ht="12" hidden="1" customHeight="1">
      <c r="A9608" s="448"/>
    </row>
    <row r="9609" spans="1:1" s="449" customFormat="1" ht="12" hidden="1" customHeight="1">
      <c r="A9609" s="448"/>
    </row>
    <row r="9610" spans="1:1" s="449" customFormat="1" ht="12" hidden="1" customHeight="1">
      <c r="A9610" s="448"/>
    </row>
    <row r="9611" spans="1:1" s="449" customFormat="1" ht="12" hidden="1" customHeight="1">
      <c r="A9611" s="448"/>
    </row>
    <row r="9612" spans="1:1" s="449" customFormat="1" ht="12" hidden="1" customHeight="1">
      <c r="A9612" s="448"/>
    </row>
    <row r="9613" spans="1:1" s="449" customFormat="1" ht="12" hidden="1" customHeight="1">
      <c r="A9613" s="448"/>
    </row>
    <row r="9614" spans="1:1" s="449" customFormat="1" ht="12" hidden="1" customHeight="1">
      <c r="A9614" s="448"/>
    </row>
    <row r="9615" spans="1:1" s="449" customFormat="1" ht="12" hidden="1" customHeight="1">
      <c r="A9615" s="448"/>
    </row>
    <row r="9616" spans="1:1" s="449" customFormat="1" ht="12" hidden="1" customHeight="1">
      <c r="A9616" s="448"/>
    </row>
    <row r="9617" spans="1:1" s="449" customFormat="1" ht="12" hidden="1" customHeight="1">
      <c r="A9617" s="448"/>
    </row>
    <row r="9618" spans="1:1" s="449" customFormat="1" ht="12" hidden="1" customHeight="1">
      <c r="A9618" s="448"/>
    </row>
    <row r="9619" spans="1:1" s="449" customFormat="1" ht="12" hidden="1" customHeight="1">
      <c r="A9619" s="448"/>
    </row>
    <row r="9620" spans="1:1" s="449" customFormat="1" ht="12" hidden="1" customHeight="1">
      <c r="A9620" s="448"/>
    </row>
    <row r="9621" spans="1:1" s="449" customFormat="1" ht="12" hidden="1" customHeight="1">
      <c r="A9621" s="448"/>
    </row>
    <row r="9622" spans="1:1" s="449" customFormat="1" ht="12" hidden="1" customHeight="1">
      <c r="A9622" s="448"/>
    </row>
    <row r="9623" spans="1:1" s="449" customFormat="1" ht="12" hidden="1" customHeight="1">
      <c r="A9623" s="448"/>
    </row>
    <row r="9624" spans="1:1" s="449" customFormat="1" ht="12" hidden="1" customHeight="1">
      <c r="A9624" s="448"/>
    </row>
    <row r="9625" spans="1:1" s="449" customFormat="1" ht="12" hidden="1" customHeight="1">
      <c r="A9625" s="448"/>
    </row>
    <row r="9626" spans="1:1" s="449" customFormat="1" ht="12" hidden="1" customHeight="1">
      <c r="A9626" s="448"/>
    </row>
    <row r="9627" spans="1:1" s="449" customFormat="1" ht="12" hidden="1" customHeight="1">
      <c r="A9627" s="448"/>
    </row>
    <row r="9628" spans="1:1" s="449" customFormat="1" ht="12" hidden="1" customHeight="1">
      <c r="A9628" s="448"/>
    </row>
    <row r="9629" spans="1:1" s="449" customFormat="1" ht="12" hidden="1" customHeight="1">
      <c r="A9629" s="448"/>
    </row>
    <row r="9630" spans="1:1" s="449" customFormat="1" ht="12" hidden="1" customHeight="1">
      <c r="A9630" s="448"/>
    </row>
    <row r="9631" spans="1:1" s="449" customFormat="1" ht="12" hidden="1" customHeight="1">
      <c r="A9631" s="448"/>
    </row>
    <row r="9632" spans="1:1" s="449" customFormat="1" ht="12" hidden="1" customHeight="1">
      <c r="A9632" s="448"/>
    </row>
    <row r="9633" spans="1:1" s="449" customFormat="1" ht="12" hidden="1" customHeight="1">
      <c r="A9633" s="448"/>
    </row>
    <row r="9634" spans="1:1" s="449" customFormat="1" ht="12" hidden="1" customHeight="1">
      <c r="A9634" s="448"/>
    </row>
    <row r="9635" spans="1:1" s="449" customFormat="1" ht="12" hidden="1" customHeight="1">
      <c r="A9635" s="448"/>
    </row>
    <row r="9636" spans="1:1" s="449" customFormat="1" ht="12" hidden="1" customHeight="1">
      <c r="A9636" s="448"/>
    </row>
    <row r="9637" spans="1:1" s="449" customFormat="1" ht="12" hidden="1" customHeight="1">
      <c r="A9637" s="448"/>
    </row>
    <row r="9638" spans="1:1" s="449" customFormat="1" ht="12" hidden="1" customHeight="1">
      <c r="A9638" s="448"/>
    </row>
    <row r="9639" spans="1:1" s="449" customFormat="1" ht="12" hidden="1" customHeight="1">
      <c r="A9639" s="448"/>
    </row>
    <row r="9640" spans="1:1" s="449" customFormat="1" ht="12" hidden="1" customHeight="1">
      <c r="A9640" s="448"/>
    </row>
    <row r="9641" spans="1:1" s="449" customFormat="1" ht="12" hidden="1" customHeight="1">
      <c r="A9641" s="448"/>
    </row>
    <row r="9642" spans="1:1" s="449" customFormat="1" ht="12" hidden="1" customHeight="1">
      <c r="A9642" s="448"/>
    </row>
    <row r="9643" spans="1:1" s="449" customFormat="1" ht="12" hidden="1" customHeight="1">
      <c r="A9643" s="448"/>
    </row>
    <row r="9644" spans="1:1" s="449" customFormat="1" ht="12" hidden="1" customHeight="1">
      <c r="A9644" s="448"/>
    </row>
    <row r="9645" spans="1:1" s="449" customFormat="1" ht="12" hidden="1" customHeight="1">
      <c r="A9645" s="448"/>
    </row>
    <row r="9646" spans="1:1" s="449" customFormat="1" ht="12" hidden="1" customHeight="1">
      <c r="A9646" s="448"/>
    </row>
    <row r="9647" spans="1:1" s="449" customFormat="1" ht="12" hidden="1" customHeight="1">
      <c r="A9647" s="448"/>
    </row>
    <row r="9648" spans="1:1" s="449" customFormat="1" ht="12" hidden="1" customHeight="1">
      <c r="A9648" s="448"/>
    </row>
    <row r="9649" spans="1:1" s="449" customFormat="1" ht="12" hidden="1" customHeight="1">
      <c r="A9649" s="448"/>
    </row>
    <row r="9650" spans="1:1" s="449" customFormat="1" ht="12" hidden="1" customHeight="1">
      <c r="A9650" s="448"/>
    </row>
    <row r="9651" spans="1:1" s="449" customFormat="1" ht="12" hidden="1" customHeight="1">
      <c r="A9651" s="448"/>
    </row>
    <row r="9652" spans="1:1" s="449" customFormat="1" ht="12" hidden="1" customHeight="1">
      <c r="A9652" s="448"/>
    </row>
    <row r="9653" spans="1:1" s="449" customFormat="1" ht="12" hidden="1" customHeight="1">
      <c r="A9653" s="448"/>
    </row>
    <row r="9654" spans="1:1" s="449" customFormat="1" ht="12" hidden="1" customHeight="1">
      <c r="A9654" s="448"/>
    </row>
    <row r="9655" spans="1:1" s="449" customFormat="1" ht="12" hidden="1" customHeight="1">
      <c r="A9655" s="448"/>
    </row>
    <row r="9656" spans="1:1" s="449" customFormat="1" ht="12" hidden="1" customHeight="1">
      <c r="A9656" s="448"/>
    </row>
    <row r="9657" spans="1:1" s="449" customFormat="1" ht="12" hidden="1" customHeight="1">
      <c r="A9657" s="448"/>
    </row>
    <row r="9658" spans="1:1" s="449" customFormat="1" ht="12" hidden="1" customHeight="1">
      <c r="A9658" s="448"/>
    </row>
    <row r="9659" spans="1:1" s="449" customFormat="1" ht="12" hidden="1" customHeight="1">
      <c r="A9659" s="448"/>
    </row>
    <row r="9660" spans="1:1" s="449" customFormat="1" ht="12" hidden="1" customHeight="1">
      <c r="A9660" s="448"/>
    </row>
    <row r="9661" spans="1:1" s="449" customFormat="1" ht="12" hidden="1" customHeight="1">
      <c r="A9661" s="448"/>
    </row>
    <row r="9662" spans="1:1" s="449" customFormat="1" ht="12" hidden="1" customHeight="1">
      <c r="A9662" s="448"/>
    </row>
    <row r="9663" spans="1:1" s="449" customFormat="1" ht="12" hidden="1" customHeight="1">
      <c r="A9663" s="448"/>
    </row>
    <row r="9664" spans="1:1" s="449" customFormat="1" ht="12" hidden="1" customHeight="1">
      <c r="A9664" s="448"/>
    </row>
    <row r="9665" spans="1:1" s="449" customFormat="1" ht="12" hidden="1" customHeight="1">
      <c r="A9665" s="448"/>
    </row>
    <row r="9666" spans="1:1" s="449" customFormat="1" ht="12" hidden="1" customHeight="1">
      <c r="A9666" s="448"/>
    </row>
    <row r="9667" spans="1:1" s="449" customFormat="1" ht="12" hidden="1" customHeight="1">
      <c r="A9667" s="448"/>
    </row>
    <row r="9668" spans="1:1" s="449" customFormat="1" ht="12" hidden="1" customHeight="1">
      <c r="A9668" s="448"/>
    </row>
    <row r="9669" spans="1:1" s="449" customFormat="1" ht="12" hidden="1" customHeight="1">
      <c r="A9669" s="448"/>
    </row>
    <row r="9670" spans="1:1" s="449" customFormat="1" ht="12" hidden="1" customHeight="1">
      <c r="A9670" s="448"/>
    </row>
    <row r="9671" spans="1:1" s="449" customFormat="1" ht="12" hidden="1" customHeight="1">
      <c r="A9671" s="448"/>
    </row>
    <row r="9672" spans="1:1" s="449" customFormat="1" ht="12" hidden="1" customHeight="1">
      <c r="A9672" s="448"/>
    </row>
    <row r="9673" spans="1:1" s="449" customFormat="1" ht="12" hidden="1" customHeight="1">
      <c r="A9673" s="448"/>
    </row>
    <row r="9674" spans="1:1" s="449" customFormat="1" ht="12" hidden="1" customHeight="1">
      <c r="A9674" s="448"/>
    </row>
    <row r="9675" spans="1:1" s="449" customFormat="1" ht="12" hidden="1" customHeight="1">
      <c r="A9675" s="448"/>
    </row>
    <row r="9676" spans="1:1" s="449" customFormat="1" ht="12" hidden="1" customHeight="1">
      <c r="A9676" s="448"/>
    </row>
    <row r="9677" spans="1:1" s="449" customFormat="1" ht="12" hidden="1" customHeight="1">
      <c r="A9677" s="448"/>
    </row>
    <row r="9678" spans="1:1" s="449" customFormat="1" ht="12" hidden="1" customHeight="1">
      <c r="A9678" s="448"/>
    </row>
    <row r="9679" spans="1:1" s="449" customFormat="1" ht="12" hidden="1" customHeight="1">
      <c r="A9679" s="448"/>
    </row>
    <row r="9680" spans="1:1" s="449" customFormat="1" ht="12" hidden="1" customHeight="1">
      <c r="A9680" s="448"/>
    </row>
    <row r="9681" spans="1:1" s="449" customFormat="1" ht="12" hidden="1" customHeight="1">
      <c r="A9681" s="448"/>
    </row>
    <row r="9682" spans="1:1" s="449" customFormat="1" ht="12" hidden="1" customHeight="1">
      <c r="A9682" s="448"/>
    </row>
    <row r="9683" spans="1:1" s="449" customFormat="1" ht="12" hidden="1" customHeight="1">
      <c r="A9683" s="448"/>
    </row>
    <row r="9684" spans="1:1" s="449" customFormat="1" ht="12" hidden="1" customHeight="1">
      <c r="A9684" s="448"/>
    </row>
    <row r="9685" spans="1:1" s="449" customFormat="1" ht="12" hidden="1" customHeight="1">
      <c r="A9685" s="448"/>
    </row>
    <row r="9686" spans="1:1" s="449" customFormat="1" ht="12" hidden="1" customHeight="1">
      <c r="A9686" s="448"/>
    </row>
    <row r="9687" spans="1:1" s="449" customFormat="1" ht="12" hidden="1" customHeight="1">
      <c r="A9687" s="448"/>
    </row>
    <row r="9688" spans="1:1" s="449" customFormat="1" ht="12" hidden="1" customHeight="1">
      <c r="A9688" s="448"/>
    </row>
    <row r="9689" spans="1:1" s="449" customFormat="1" ht="12" hidden="1" customHeight="1">
      <c r="A9689" s="448"/>
    </row>
    <row r="9690" spans="1:1" s="449" customFormat="1" ht="12" hidden="1" customHeight="1">
      <c r="A9690" s="448"/>
    </row>
    <row r="9691" spans="1:1" s="449" customFormat="1" ht="12" hidden="1" customHeight="1">
      <c r="A9691" s="448"/>
    </row>
    <row r="9692" spans="1:1" s="449" customFormat="1" ht="12" hidden="1" customHeight="1">
      <c r="A9692" s="448"/>
    </row>
    <row r="9693" spans="1:1" s="449" customFormat="1" ht="12" hidden="1" customHeight="1">
      <c r="A9693" s="448"/>
    </row>
    <row r="9694" spans="1:1" s="449" customFormat="1" ht="12" hidden="1" customHeight="1">
      <c r="A9694" s="448"/>
    </row>
    <row r="9695" spans="1:1" s="449" customFormat="1" ht="12" hidden="1" customHeight="1">
      <c r="A9695" s="448"/>
    </row>
    <row r="9696" spans="1:1" s="449" customFormat="1" ht="12" hidden="1" customHeight="1">
      <c r="A9696" s="448"/>
    </row>
    <row r="9697" spans="1:1" s="449" customFormat="1" ht="12" hidden="1" customHeight="1">
      <c r="A9697" s="448"/>
    </row>
    <row r="9698" spans="1:1" s="449" customFormat="1" ht="12" hidden="1" customHeight="1">
      <c r="A9698" s="448"/>
    </row>
    <row r="9699" spans="1:1" s="449" customFormat="1" ht="12" hidden="1" customHeight="1">
      <c r="A9699" s="448"/>
    </row>
    <row r="9700" spans="1:1" s="449" customFormat="1" ht="12" hidden="1" customHeight="1">
      <c r="A9700" s="448"/>
    </row>
    <row r="9701" spans="1:1" s="449" customFormat="1" ht="12" hidden="1" customHeight="1">
      <c r="A9701" s="448"/>
    </row>
    <row r="9702" spans="1:1" s="449" customFormat="1" ht="12" hidden="1" customHeight="1">
      <c r="A9702" s="448"/>
    </row>
    <row r="9703" spans="1:1" s="449" customFormat="1" ht="12" hidden="1" customHeight="1">
      <c r="A9703" s="448"/>
    </row>
    <row r="9704" spans="1:1" s="449" customFormat="1" ht="12" hidden="1" customHeight="1">
      <c r="A9704" s="448"/>
    </row>
    <row r="9705" spans="1:1" s="449" customFormat="1" ht="12" hidden="1" customHeight="1">
      <c r="A9705" s="448"/>
    </row>
    <row r="9706" spans="1:1" s="449" customFormat="1" ht="12" hidden="1" customHeight="1">
      <c r="A9706" s="448"/>
    </row>
    <row r="9707" spans="1:1" s="449" customFormat="1" ht="12" hidden="1" customHeight="1">
      <c r="A9707" s="448"/>
    </row>
    <row r="9708" spans="1:1" s="449" customFormat="1" ht="12" hidden="1" customHeight="1">
      <c r="A9708" s="448"/>
    </row>
    <row r="9709" spans="1:1" s="449" customFormat="1" ht="12" hidden="1" customHeight="1">
      <c r="A9709" s="448"/>
    </row>
    <row r="9710" spans="1:1" s="449" customFormat="1" ht="12" hidden="1" customHeight="1">
      <c r="A9710" s="448"/>
    </row>
    <row r="9711" spans="1:1" s="449" customFormat="1" ht="12" hidden="1" customHeight="1">
      <c r="A9711" s="448"/>
    </row>
    <row r="9712" spans="1:1" s="449" customFormat="1" ht="12" hidden="1" customHeight="1">
      <c r="A9712" s="448"/>
    </row>
    <row r="9713" spans="1:1" s="449" customFormat="1" ht="12" hidden="1" customHeight="1">
      <c r="A9713" s="448"/>
    </row>
    <row r="9714" spans="1:1" s="449" customFormat="1" ht="12" hidden="1" customHeight="1">
      <c r="A9714" s="448"/>
    </row>
    <row r="9715" spans="1:1" s="449" customFormat="1" ht="12" hidden="1" customHeight="1">
      <c r="A9715" s="448"/>
    </row>
    <row r="9716" spans="1:1" s="449" customFormat="1" ht="12" hidden="1" customHeight="1">
      <c r="A9716" s="448"/>
    </row>
    <row r="9717" spans="1:1" s="449" customFormat="1" ht="12" hidden="1" customHeight="1">
      <c r="A9717" s="448"/>
    </row>
    <row r="9718" spans="1:1" s="449" customFormat="1" ht="12" hidden="1" customHeight="1">
      <c r="A9718" s="448"/>
    </row>
    <row r="9719" spans="1:1" s="449" customFormat="1" ht="12" hidden="1" customHeight="1">
      <c r="A9719" s="448"/>
    </row>
    <row r="9720" spans="1:1" s="449" customFormat="1" ht="12" hidden="1" customHeight="1">
      <c r="A9720" s="448"/>
    </row>
    <row r="9721" spans="1:1" s="449" customFormat="1" ht="12" hidden="1" customHeight="1">
      <c r="A9721" s="448"/>
    </row>
    <row r="9722" spans="1:1" s="449" customFormat="1" ht="12" hidden="1" customHeight="1">
      <c r="A9722" s="448"/>
    </row>
    <row r="9723" spans="1:1" s="449" customFormat="1" ht="12" hidden="1" customHeight="1">
      <c r="A9723" s="448"/>
    </row>
    <row r="9724" spans="1:1" s="449" customFormat="1" ht="12" hidden="1" customHeight="1">
      <c r="A9724" s="448"/>
    </row>
    <row r="9725" spans="1:1" s="449" customFormat="1" ht="12" hidden="1" customHeight="1">
      <c r="A9725" s="448"/>
    </row>
    <row r="9726" spans="1:1" s="449" customFormat="1" ht="12" hidden="1" customHeight="1">
      <c r="A9726" s="448"/>
    </row>
    <row r="9727" spans="1:1" s="449" customFormat="1" ht="12" hidden="1" customHeight="1">
      <c r="A9727" s="448"/>
    </row>
    <row r="9728" spans="1:1" s="449" customFormat="1" ht="12" hidden="1" customHeight="1">
      <c r="A9728" s="448"/>
    </row>
    <row r="9729" spans="1:1" s="449" customFormat="1" ht="12" hidden="1" customHeight="1">
      <c r="A9729" s="448"/>
    </row>
    <row r="9730" spans="1:1" s="449" customFormat="1" ht="12" hidden="1" customHeight="1">
      <c r="A9730" s="448"/>
    </row>
    <row r="9731" spans="1:1" s="449" customFormat="1" ht="12" hidden="1" customHeight="1">
      <c r="A9731" s="448"/>
    </row>
    <row r="9732" spans="1:1" s="449" customFormat="1" ht="12" hidden="1" customHeight="1">
      <c r="A9732" s="448"/>
    </row>
    <row r="9733" spans="1:1" s="449" customFormat="1" ht="12" hidden="1" customHeight="1">
      <c r="A9733" s="448"/>
    </row>
    <row r="9734" spans="1:1" s="449" customFormat="1" ht="12" hidden="1" customHeight="1">
      <c r="A9734" s="448"/>
    </row>
    <row r="9735" spans="1:1" s="449" customFormat="1" ht="12" hidden="1" customHeight="1">
      <c r="A9735" s="448"/>
    </row>
    <row r="9736" spans="1:1" s="449" customFormat="1" ht="12" hidden="1" customHeight="1">
      <c r="A9736" s="448"/>
    </row>
    <row r="9737" spans="1:1" s="449" customFormat="1" ht="12" hidden="1" customHeight="1">
      <c r="A9737" s="448"/>
    </row>
    <row r="9738" spans="1:1" s="449" customFormat="1" ht="12" hidden="1" customHeight="1">
      <c r="A9738" s="448"/>
    </row>
    <row r="9739" spans="1:1" s="449" customFormat="1" ht="12" hidden="1" customHeight="1">
      <c r="A9739" s="448"/>
    </row>
    <row r="9740" spans="1:1" s="449" customFormat="1" ht="12" hidden="1" customHeight="1">
      <c r="A9740" s="448"/>
    </row>
    <row r="9741" spans="1:1" s="449" customFormat="1" ht="12" hidden="1" customHeight="1">
      <c r="A9741" s="448"/>
    </row>
    <row r="9742" spans="1:1" s="449" customFormat="1" ht="12" hidden="1" customHeight="1">
      <c r="A9742" s="448"/>
    </row>
    <row r="9743" spans="1:1" s="449" customFormat="1" ht="12" hidden="1" customHeight="1">
      <c r="A9743" s="448"/>
    </row>
    <row r="9744" spans="1:1" s="449" customFormat="1" ht="12" hidden="1" customHeight="1">
      <c r="A9744" s="448"/>
    </row>
    <row r="9745" spans="1:1" s="449" customFormat="1" ht="12" hidden="1" customHeight="1">
      <c r="A9745" s="448"/>
    </row>
    <row r="9746" spans="1:1" s="449" customFormat="1" ht="12" hidden="1" customHeight="1">
      <c r="A9746" s="448"/>
    </row>
    <row r="9747" spans="1:1" s="449" customFormat="1" ht="12" hidden="1" customHeight="1">
      <c r="A9747" s="448"/>
    </row>
    <row r="9748" spans="1:1" s="449" customFormat="1" ht="12" hidden="1" customHeight="1">
      <c r="A9748" s="448"/>
    </row>
    <row r="9749" spans="1:1" s="449" customFormat="1" ht="12" hidden="1" customHeight="1">
      <c r="A9749" s="448"/>
    </row>
    <row r="9750" spans="1:1" s="449" customFormat="1" ht="12" hidden="1" customHeight="1">
      <c r="A9750" s="448"/>
    </row>
    <row r="9751" spans="1:1" s="449" customFormat="1" ht="12" hidden="1" customHeight="1">
      <c r="A9751" s="448"/>
    </row>
    <row r="9752" spans="1:1" s="449" customFormat="1" ht="12" hidden="1" customHeight="1">
      <c r="A9752" s="448"/>
    </row>
    <row r="9753" spans="1:1" s="449" customFormat="1" ht="12" hidden="1" customHeight="1">
      <c r="A9753" s="448"/>
    </row>
    <row r="9754" spans="1:1" s="449" customFormat="1" ht="12" hidden="1" customHeight="1">
      <c r="A9754" s="448"/>
    </row>
    <row r="9755" spans="1:1" s="449" customFormat="1" ht="12" hidden="1" customHeight="1">
      <c r="A9755" s="448"/>
    </row>
    <row r="9756" spans="1:1" s="449" customFormat="1" ht="12" hidden="1" customHeight="1">
      <c r="A9756" s="448"/>
    </row>
    <row r="9757" spans="1:1" s="449" customFormat="1" ht="12" hidden="1" customHeight="1">
      <c r="A9757" s="448"/>
    </row>
    <row r="9758" spans="1:1" s="449" customFormat="1" ht="12" hidden="1" customHeight="1">
      <c r="A9758" s="448"/>
    </row>
    <row r="9759" spans="1:1" s="449" customFormat="1" ht="12" hidden="1" customHeight="1">
      <c r="A9759" s="448"/>
    </row>
    <row r="9760" spans="1:1" s="449" customFormat="1" ht="12" hidden="1" customHeight="1">
      <c r="A9760" s="448"/>
    </row>
    <row r="9761" spans="1:1" s="449" customFormat="1" ht="12" hidden="1" customHeight="1">
      <c r="A9761" s="448"/>
    </row>
    <row r="9762" spans="1:1" s="449" customFormat="1" ht="12" hidden="1" customHeight="1">
      <c r="A9762" s="448"/>
    </row>
    <row r="9763" spans="1:1" s="449" customFormat="1" ht="12" hidden="1" customHeight="1">
      <c r="A9763" s="448"/>
    </row>
    <row r="9764" spans="1:1" s="449" customFormat="1" ht="12" hidden="1" customHeight="1">
      <c r="A9764" s="448"/>
    </row>
    <row r="9765" spans="1:1" s="449" customFormat="1" ht="12" hidden="1" customHeight="1">
      <c r="A9765" s="448"/>
    </row>
    <row r="9766" spans="1:1" s="449" customFormat="1" ht="12" hidden="1" customHeight="1">
      <c r="A9766" s="448"/>
    </row>
    <row r="9767" spans="1:1" s="449" customFormat="1" ht="12" hidden="1" customHeight="1">
      <c r="A9767" s="448"/>
    </row>
    <row r="9768" spans="1:1" s="449" customFormat="1" ht="12" hidden="1" customHeight="1">
      <c r="A9768" s="448"/>
    </row>
    <row r="9769" spans="1:1" s="449" customFormat="1" ht="12" hidden="1" customHeight="1">
      <c r="A9769" s="448"/>
    </row>
    <row r="9770" spans="1:1" s="449" customFormat="1" ht="12" hidden="1" customHeight="1">
      <c r="A9770" s="448"/>
    </row>
    <row r="9771" spans="1:1" s="449" customFormat="1" ht="12" hidden="1" customHeight="1">
      <c r="A9771" s="448"/>
    </row>
    <row r="9772" spans="1:1" s="449" customFormat="1" ht="12" hidden="1" customHeight="1">
      <c r="A9772" s="448"/>
    </row>
    <row r="9773" spans="1:1" s="449" customFormat="1" ht="12" hidden="1" customHeight="1">
      <c r="A9773" s="448"/>
    </row>
    <row r="9774" spans="1:1" s="449" customFormat="1" ht="12" hidden="1" customHeight="1">
      <c r="A9774" s="448"/>
    </row>
    <row r="9775" spans="1:1" s="449" customFormat="1" ht="12" hidden="1" customHeight="1">
      <c r="A9775" s="448"/>
    </row>
    <row r="9776" spans="1:1" s="449" customFormat="1" ht="12" hidden="1" customHeight="1">
      <c r="A9776" s="448"/>
    </row>
    <row r="9777" spans="1:1" s="449" customFormat="1" ht="12" hidden="1" customHeight="1">
      <c r="A9777" s="448"/>
    </row>
    <row r="9778" spans="1:1" s="449" customFormat="1" ht="12" hidden="1" customHeight="1">
      <c r="A9778" s="448"/>
    </row>
    <row r="9779" spans="1:1" s="449" customFormat="1" ht="12" hidden="1" customHeight="1">
      <c r="A9779" s="448"/>
    </row>
    <row r="9780" spans="1:1" s="449" customFormat="1" ht="12" hidden="1" customHeight="1">
      <c r="A9780" s="448"/>
    </row>
    <row r="9781" spans="1:1" s="449" customFormat="1" ht="12" hidden="1" customHeight="1">
      <c r="A9781" s="448"/>
    </row>
    <row r="9782" spans="1:1" s="449" customFormat="1" ht="12" hidden="1" customHeight="1">
      <c r="A9782" s="448"/>
    </row>
    <row r="9783" spans="1:1" s="449" customFormat="1" ht="12" hidden="1" customHeight="1">
      <c r="A9783" s="448"/>
    </row>
    <row r="9784" spans="1:1" s="449" customFormat="1" ht="12" hidden="1" customHeight="1">
      <c r="A9784" s="448"/>
    </row>
    <row r="9785" spans="1:1" s="449" customFormat="1" ht="12" hidden="1" customHeight="1">
      <c r="A9785" s="448"/>
    </row>
    <row r="9786" spans="1:1" s="449" customFormat="1" ht="12" hidden="1" customHeight="1">
      <c r="A9786" s="448"/>
    </row>
    <row r="9787" spans="1:1" s="449" customFormat="1" ht="12" hidden="1" customHeight="1">
      <c r="A9787" s="448"/>
    </row>
    <row r="9788" spans="1:1" s="449" customFormat="1" ht="12" hidden="1" customHeight="1">
      <c r="A9788" s="448"/>
    </row>
    <row r="9789" spans="1:1" s="449" customFormat="1" ht="12" hidden="1" customHeight="1">
      <c r="A9789" s="448"/>
    </row>
    <row r="9790" spans="1:1" s="449" customFormat="1" ht="12" hidden="1" customHeight="1">
      <c r="A9790" s="448"/>
    </row>
    <row r="9791" spans="1:1" s="449" customFormat="1" ht="12" hidden="1" customHeight="1">
      <c r="A9791" s="448"/>
    </row>
    <row r="9792" spans="1:1" s="449" customFormat="1" ht="12" hidden="1" customHeight="1">
      <c r="A9792" s="448"/>
    </row>
    <row r="9793" spans="1:1" s="449" customFormat="1" ht="12" hidden="1" customHeight="1">
      <c r="A9793" s="448"/>
    </row>
    <row r="9794" spans="1:1" s="449" customFormat="1" ht="12" hidden="1" customHeight="1">
      <c r="A9794" s="448"/>
    </row>
    <row r="9795" spans="1:1" s="449" customFormat="1" ht="12" hidden="1" customHeight="1">
      <c r="A9795" s="448"/>
    </row>
    <row r="9796" spans="1:1" s="449" customFormat="1" ht="12" hidden="1" customHeight="1">
      <c r="A9796" s="448"/>
    </row>
    <row r="9797" spans="1:1" s="449" customFormat="1" ht="12" hidden="1" customHeight="1">
      <c r="A9797" s="448"/>
    </row>
    <row r="9798" spans="1:1" s="449" customFormat="1" ht="12" hidden="1" customHeight="1">
      <c r="A9798" s="448"/>
    </row>
    <row r="9799" spans="1:1" s="449" customFormat="1" ht="12" hidden="1" customHeight="1">
      <c r="A9799" s="448"/>
    </row>
    <row r="9800" spans="1:1" s="449" customFormat="1" ht="12" hidden="1" customHeight="1">
      <c r="A9800" s="448"/>
    </row>
    <row r="9801" spans="1:1" s="449" customFormat="1" ht="12" hidden="1" customHeight="1">
      <c r="A9801" s="448"/>
    </row>
    <row r="9802" spans="1:1" s="449" customFormat="1" ht="12" hidden="1" customHeight="1">
      <c r="A9802" s="448"/>
    </row>
    <row r="9803" spans="1:1" s="449" customFormat="1" ht="12" hidden="1" customHeight="1">
      <c r="A9803" s="448"/>
    </row>
    <row r="9804" spans="1:1" s="449" customFormat="1" ht="12" hidden="1" customHeight="1">
      <c r="A9804" s="448"/>
    </row>
    <row r="9805" spans="1:1" s="449" customFormat="1" ht="12" hidden="1" customHeight="1">
      <c r="A9805" s="448"/>
    </row>
    <row r="9806" spans="1:1" s="449" customFormat="1" ht="12" hidden="1" customHeight="1">
      <c r="A9806" s="448"/>
    </row>
    <row r="9807" spans="1:1" s="449" customFormat="1" ht="12" hidden="1" customHeight="1">
      <c r="A9807" s="448"/>
    </row>
    <row r="9808" spans="1:1" s="449" customFormat="1" ht="12" hidden="1" customHeight="1">
      <c r="A9808" s="448"/>
    </row>
    <row r="9809" spans="1:1" s="449" customFormat="1" ht="12" hidden="1" customHeight="1">
      <c r="A9809" s="448"/>
    </row>
    <row r="9810" spans="1:1" s="449" customFormat="1" ht="12" hidden="1" customHeight="1">
      <c r="A9810" s="448"/>
    </row>
    <row r="9811" spans="1:1" s="449" customFormat="1" ht="12" hidden="1" customHeight="1">
      <c r="A9811" s="448"/>
    </row>
    <row r="9812" spans="1:1" s="449" customFormat="1" ht="12" hidden="1" customHeight="1">
      <c r="A9812" s="448"/>
    </row>
    <row r="9813" spans="1:1" s="449" customFormat="1" ht="12" hidden="1" customHeight="1">
      <c r="A9813" s="448"/>
    </row>
    <row r="9814" spans="1:1" s="449" customFormat="1" ht="12" hidden="1" customHeight="1">
      <c r="A9814" s="448"/>
    </row>
    <row r="9815" spans="1:1" s="449" customFormat="1" ht="12" hidden="1" customHeight="1">
      <c r="A9815" s="448"/>
    </row>
    <row r="9816" spans="1:1" s="449" customFormat="1" ht="12" hidden="1" customHeight="1">
      <c r="A9816" s="448"/>
    </row>
    <row r="9817" spans="1:1" s="449" customFormat="1" ht="12" hidden="1" customHeight="1">
      <c r="A9817" s="448"/>
    </row>
    <row r="9818" spans="1:1" s="449" customFormat="1" ht="12" hidden="1" customHeight="1">
      <c r="A9818" s="448"/>
    </row>
    <row r="9819" spans="1:1" s="449" customFormat="1" ht="12" hidden="1" customHeight="1">
      <c r="A9819" s="448"/>
    </row>
    <row r="9820" spans="1:1" s="449" customFormat="1" ht="12" hidden="1" customHeight="1">
      <c r="A9820" s="448"/>
    </row>
    <row r="9821" spans="1:1" s="449" customFormat="1" ht="12" hidden="1" customHeight="1">
      <c r="A9821" s="448"/>
    </row>
    <row r="9822" spans="1:1" s="449" customFormat="1" ht="12" hidden="1" customHeight="1">
      <c r="A9822" s="448"/>
    </row>
    <row r="9823" spans="1:1" s="449" customFormat="1" ht="12" hidden="1" customHeight="1">
      <c r="A9823" s="448"/>
    </row>
    <row r="9824" spans="1:1" s="449" customFormat="1" ht="12" hidden="1" customHeight="1">
      <c r="A9824" s="448"/>
    </row>
    <row r="9825" spans="1:1" s="449" customFormat="1" ht="12" hidden="1" customHeight="1">
      <c r="A9825" s="448"/>
    </row>
    <row r="9826" spans="1:1" s="449" customFormat="1" ht="12" hidden="1" customHeight="1">
      <c r="A9826" s="448"/>
    </row>
    <row r="9827" spans="1:1" s="449" customFormat="1" ht="12" hidden="1" customHeight="1">
      <c r="A9827" s="448"/>
    </row>
    <row r="9828" spans="1:1" s="449" customFormat="1" ht="12" hidden="1" customHeight="1">
      <c r="A9828" s="448"/>
    </row>
    <row r="9829" spans="1:1" s="449" customFormat="1" ht="12" hidden="1" customHeight="1">
      <c r="A9829" s="448"/>
    </row>
    <row r="9830" spans="1:1" s="449" customFormat="1" ht="12" hidden="1" customHeight="1">
      <c r="A9830" s="448"/>
    </row>
    <row r="9831" spans="1:1" s="449" customFormat="1" ht="12" hidden="1" customHeight="1">
      <c r="A9831" s="448"/>
    </row>
    <row r="9832" spans="1:1" s="449" customFormat="1" ht="12" hidden="1" customHeight="1">
      <c r="A9832" s="448"/>
    </row>
    <row r="9833" spans="1:1" s="449" customFormat="1" ht="12" hidden="1" customHeight="1">
      <c r="A9833" s="448"/>
    </row>
    <row r="9834" spans="1:1" s="449" customFormat="1" ht="12" hidden="1" customHeight="1">
      <c r="A9834" s="448"/>
    </row>
    <row r="9835" spans="1:1" s="449" customFormat="1" ht="12" hidden="1" customHeight="1">
      <c r="A9835" s="448"/>
    </row>
    <row r="9836" spans="1:1" s="449" customFormat="1" ht="12" hidden="1" customHeight="1">
      <c r="A9836" s="448"/>
    </row>
    <row r="9837" spans="1:1" s="449" customFormat="1" ht="12" hidden="1" customHeight="1">
      <c r="A9837" s="448"/>
    </row>
    <row r="9838" spans="1:1" s="449" customFormat="1" ht="12" hidden="1" customHeight="1">
      <c r="A9838" s="448"/>
    </row>
    <row r="9839" spans="1:1" s="449" customFormat="1" ht="12" hidden="1" customHeight="1">
      <c r="A9839" s="448"/>
    </row>
    <row r="9840" spans="1:1" s="449" customFormat="1" ht="12" hidden="1" customHeight="1">
      <c r="A9840" s="448"/>
    </row>
    <row r="9841" spans="1:1" s="449" customFormat="1" ht="12" hidden="1" customHeight="1">
      <c r="A9841" s="448"/>
    </row>
    <row r="9842" spans="1:1" s="449" customFormat="1" ht="12" hidden="1" customHeight="1">
      <c r="A9842" s="448"/>
    </row>
    <row r="9843" spans="1:1" s="449" customFormat="1" ht="12" hidden="1" customHeight="1">
      <c r="A9843" s="448"/>
    </row>
    <row r="9844" spans="1:1" s="449" customFormat="1" ht="12" hidden="1" customHeight="1">
      <c r="A9844" s="448"/>
    </row>
    <row r="9845" spans="1:1" s="449" customFormat="1" ht="12" hidden="1" customHeight="1">
      <c r="A9845" s="448"/>
    </row>
    <row r="9846" spans="1:1" s="449" customFormat="1" ht="12" hidden="1" customHeight="1">
      <c r="A9846" s="448"/>
    </row>
    <row r="9847" spans="1:1" s="449" customFormat="1" ht="12" hidden="1" customHeight="1">
      <c r="A9847" s="448"/>
    </row>
    <row r="9848" spans="1:1" s="449" customFormat="1" ht="12" hidden="1" customHeight="1">
      <c r="A9848" s="448"/>
    </row>
    <row r="9849" spans="1:1" s="449" customFormat="1" ht="12" hidden="1" customHeight="1">
      <c r="A9849" s="448"/>
    </row>
    <row r="9850" spans="1:1" s="449" customFormat="1" ht="12" hidden="1" customHeight="1">
      <c r="A9850" s="448"/>
    </row>
    <row r="9851" spans="1:1" s="449" customFormat="1" ht="12" hidden="1" customHeight="1">
      <c r="A9851" s="448"/>
    </row>
    <row r="9852" spans="1:1" s="449" customFormat="1" ht="12" hidden="1" customHeight="1">
      <c r="A9852" s="448"/>
    </row>
    <row r="9853" spans="1:1" s="449" customFormat="1" ht="12" hidden="1" customHeight="1">
      <c r="A9853" s="448"/>
    </row>
    <row r="9854" spans="1:1" s="449" customFormat="1" ht="12" hidden="1" customHeight="1">
      <c r="A9854" s="448"/>
    </row>
    <row r="9855" spans="1:1" s="449" customFormat="1" ht="12" hidden="1" customHeight="1">
      <c r="A9855" s="448"/>
    </row>
    <row r="9856" spans="1:1" s="449" customFormat="1" ht="12" hidden="1" customHeight="1">
      <c r="A9856" s="448"/>
    </row>
    <row r="9857" spans="1:1" s="449" customFormat="1" ht="12" hidden="1" customHeight="1">
      <c r="A9857" s="448"/>
    </row>
    <row r="9858" spans="1:1" s="449" customFormat="1" ht="12" hidden="1" customHeight="1">
      <c r="A9858" s="448"/>
    </row>
    <row r="9859" spans="1:1" s="449" customFormat="1" ht="12" hidden="1" customHeight="1">
      <c r="A9859" s="448"/>
    </row>
    <row r="9860" spans="1:1" s="449" customFormat="1" ht="12" hidden="1" customHeight="1">
      <c r="A9860" s="448"/>
    </row>
    <row r="9861" spans="1:1" s="449" customFormat="1" ht="12" hidden="1" customHeight="1">
      <c r="A9861" s="448"/>
    </row>
    <row r="9862" spans="1:1" s="449" customFormat="1" ht="12" hidden="1" customHeight="1">
      <c r="A9862" s="448"/>
    </row>
    <row r="9863" spans="1:1" s="449" customFormat="1" ht="12" hidden="1" customHeight="1">
      <c r="A9863" s="448"/>
    </row>
    <row r="9864" spans="1:1" s="449" customFormat="1" ht="12" hidden="1" customHeight="1">
      <c r="A9864" s="448"/>
    </row>
    <row r="9865" spans="1:1" s="449" customFormat="1" ht="12" hidden="1" customHeight="1">
      <c r="A9865" s="448"/>
    </row>
    <row r="9866" spans="1:1" s="449" customFormat="1" ht="12" hidden="1" customHeight="1">
      <c r="A9866" s="448"/>
    </row>
    <row r="9867" spans="1:1" s="449" customFormat="1" ht="12" hidden="1" customHeight="1">
      <c r="A9867" s="448"/>
    </row>
    <row r="9868" spans="1:1" s="449" customFormat="1" ht="12" hidden="1" customHeight="1">
      <c r="A9868" s="448"/>
    </row>
    <row r="9869" spans="1:1" s="449" customFormat="1" ht="12" hidden="1" customHeight="1">
      <c r="A9869" s="448"/>
    </row>
    <row r="9870" spans="1:1" s="449" customFormat="1" ht="12" hidden="1" customHeight="1">
      <c r="A9870" s="448"/>
    </row>
    <row r="9871" spans="1:1" s="449" customFormat="1" ht="12" hidden="1" customHeight="1">
      <c r="A9871" s="448"/>
    </row>
    <row r="9872" spans="1:1" s="449" customFormat="1" ht="12" hidden="1" customHeight="1">
      <c r="A9872" s="448"/>
    </row>
    <row r="9873" spans="1:1" s="449" customFormat="1" ht="12" hidden="1" customHeight="1">
      <c r="A9873" s="448"/>
    </row>
    <row r="9874" spans="1:1" s="449" customFormat="1" ht="12" hidden="1" customHeight="1">
      <c r="A9874" s="448"/>
    </row>
    <row r="9875" spans="1:1" s="449" customFormat="1" ht="12" hidden="1" customHeight="1">
      <c r="A9875" s="448"/>
    </row>
    <row r="9876" spans="1:1" s="449" customFormat="1" ht="12" hidden="1" customHeight="1">
      <c r="A9876" s="448"/>
    </row>
    <row r="9877" spans="1:1" s="449" customFormat="1" ht="12" hidden="1" customHeight="1">
      <c r="A9877" s="448"/>
    </row>
    <row r="9878" spans="1:1" s="449" customFormat="1" ht="12" hidden="1" customHeight="1">
      <c r="A9878" s="448"/>
    </row>
    <row r="9879" spans="1:1" s="449" customFormat="1" ht="12" hidden="1" customHeight="1">
      <c r="A9879" s="448"/>
    </row>
    <row r="9880" spans="1:1" s="449" customFormat="1" ht="12" hidden="1" customHeight="1">
      <c r="A9880" s="448"/>
    </row>
    <row r="9881" spans="1:1" s="449" customFormat="1" ht="12" hidden="1" customHeight="1">
      <c r="A9881" s="448"/>
    </row>
    <row r="9882" spans="1:1" s="449" customFormat="1" ht="12" hidden="1" customHeight="1">
      <c r="A9882" s="448"/>
    </row>
    <row r="9883" spans="1:1" s="449" customFormat="1" ht="12" hidden="1" customHeight="1">
      <c r="A9883" s="448"/>
    </row>
    <row r="9884" spans="1:1" s="449" customFormat="1" ht="12" hidden="1" customHeight="1">
      <c r="A9884" s="448"/>
    </row>
    <row r="9885" spans="1:1" s="449" customFormat="1" ht="12" hidden="1" customHeight="1">
      <c r="A9885" s="448"/>
    </row>
    <row r="9886" spans="1:1" s="449" customFormat="1" ht="12" hidden="1" customHeight="1">
      <c r="A9886" s="448"/>
    </row>
    <row r="9887" spans="1:1" s="449" customFormat="1" ht="12" hidden="1" customHeight="1">
      <c r="A9887" s="448"/>
    </row>
    <row r="9888" spans="1:1" s="449" customFormat="1" ht="12" hidden="1" customHeight="1">
      <c r="A9888" s="448"/>
    </row>
    <row r="9889" spans="1:1" s="449" customFormat="1" ht="12" hidden="1" customHeight="1">
      <c r="A9889" s="448"/>
    </row>
    <row r="9890" spans="1:1" s="449" customFormat="1" ht="12" hidden="1" customHeight="1">
      <c r="A9890" s="448"/>
    </row>
    <row r="9891" spans="1:1" s="449" customFormat="1" ht="12" hidden="1" customHeight="1">
      <c r="A9891" s="448"/>
    </row>
    <row r="9892" spans="1:1" s="449" customFormat="1" ht="12" hidden="1" customHeight="1">
      <c r="A9892" s="448"/>
    </row>
    <row r="9893" spans="1:1" s="449" customFormat="1" ht="12" hidden="1" customHeight="1">
      <c r="A9893" s="448"/>
    </row>
    <row r="9894" spans="1:1" s="449" customFormat="1" ht="12" hidden="1" customHeight="1">
      <c r="A9894" s="448"/>
    </row>
    <row r="9895" spans="1:1" s="449" customFormat="1" ht="12" hidden="1" customHeight="1">
      <c r="A9895" s="448"/>
    </row>
    <row r="9896" spans="1:1" s="449" customFormat="1" ht="12" hidden="1" customHeight="1">
      <c r="A9896" s="448"/>
    </row>
    <row r="9897" spans="1:1" s="449" customFormat="1" ht="12" hidden="1" customHeight="1">
      <c r="A9897" s="448"/>
    </row>
    <row r="9898" spans="1:1" s="449" customFormat="1" ht="12" hidden="1" customHeight="1">
      <c r="A9898" s="448"/>
    </row>
    <row r="9899" spans="1:1" s="449" customFormat="1" ht="12" hidden="1" customHeight="1">
      <c r="A9899" s="448"/>
    </row>
    <row r="9900" spans="1:1" s="449" customFormat="1" ht="12" hidden="1" customHeight="1">
      <c r="A9900" s="448"/>
    </row>
    <row r="9901" spans="1:1" s="449" customFormat="1" ht="12" hidden="1" customHeight="1">
      <c r="A9901" s="448"/>
    </row>
    <row r="9902" spans="1:1" s="449" customFormat="1" ht="12" hidden="1" customHeight="1">
      <c r="A9902" s="448"/>
    </row>
    <row r="9903" spans="1:1" s="449" customFormat="1" ht="12" hidden="1" customHeight="1">
      <c r="A9903" s="448"/>
    </row>
    <row r="9904" spans="1:1" s="449" customFormat="1" ht="12" hidden="1" customHeight="1">
      <c r="A9904" s="448"/>
    </row>
    <row r="9905" spans="1:1" s="449" customFormat="1" ht="12" hidden="1" customHeight="1">
      <c r="A9905" s="448"/>
    </row>
    <row r="9906" spans="1:1" s="449" customFormat="1" ht="12" hidden="1" customHeight="1">
      <c r="A9906" s="448"/>
    </row>
    <row r="9907" spans="1:1" s="449" customFormat="1" ht="12" hidden="1" customHeight="1">
      <c r="A9907" s="448"/>
    </row>
    <row r="9908" spans="1:1" s="449" customFormat="1" ht="12" hidden="1" customHeight="1">
      <c r="A9908" s="448"/>
    </row>
    <row r="9909" spans="1:1" s="449" customFormat="1" ht="12" hidden="1" customHeight="1">
      <c r="A9909" s="448"/>
    </row>
    <row r="9910" spans="1:1" s="449" customFormat="1" ht="12" hidden="1" customHeight="1">
      <c r="A9910" s="448"/>
    </row>
    <row r="9911" spans="1:1" s="449" customFormat="1" ht="12" hidden="1" customHeight="1">
      <c r="A9911" s="448"/>
    </row>
    <row r="9912" spans="1:1" s="449" customFormat="1" ht="12" hidden="1" customHeight="1">
      <c r="A9912" s="448"/>
    </row>
    <row r="9913" spans="1:1" s="449" customFormat="1" ht="12" hidden="1" customHeight="1">
      <c r="A9913" s="448"/>
    </row>
    <row r="9914" spans="1:1" s="449" customFormat="1" ht="12" hidden="1" customHeight="1">
      <c r="A9914" s="448"/>
    </row>
    <row r="9915" spans="1:1" s="449" customFormat="1" ht="12" hidden="1" customHeight="1">
      <c r="A9915" s="448"/>
    </row>
    <row r="9916" spans="1:1" s="449" customFormat="1" ht="12" hidden="1" customHeight="1">
      <c r="A9916" s="448"/>
    </row>
    <row r="9917" spans="1:1" s="449" customFormat="1" ht="12" hidden="1" customHeight="1">
      <c r="A9917" s="448"/>
    </row>
    <row r="9918" spans="1:1" s="449" customFormat="1" ht="12" hidden="1" customHeight="1">
      <c r="A9918" s="448"/>
    </row>
    <row r="9919" spans="1:1" s="449" customFormat="1" ht="12" hidden="1" customHeight="1">
      <c r="A9919" s="448"/>
    </row>
    <row r="9920" spans="1:1" s="449" customFormat="1" ht="12" hidden="1" customHeight="1">
      <c r="A9920" s="448"/>
    </row>
    <row r="9921" spans="1:1" s="449" customFormat="1" ht="12" hidden="1" customHeight="1">
      <c r="A9921" s="448"/>
    </row>
    <row r="9922" spans="1:1" s="449" customFormat="1" ht="12" hidden="1" customHeight="1">
      <c r="A9922" s="448"/>
    </row>
    <row r="9923" spans="1:1" s="449" customFormat="1" ht="12" hidden="1" customHeight="1">
      <c r="A9923" s="448"/>
    </row>
    <row r="9924" spans="1:1" s="449" customFormat="1" ht="12" hidden="1" customHeight="1">
      <c r="A9924" s="448"/>
    </row>
    <row r="9925" spans="1:1" s="449" customFormat="1" ht="12" hidden="1" customHeight="1">
      <c r="A9925" s="448"/>
    </row>
    <row r="9926" spans="1:1" s="449" customFormat="1" ht="12" hidden="1" customHeight="1">
      <c r="A9926" s="448"/>
    </row>
    <row r="9927" spans="1:1" s="449" customFormat="1" ht="12" hidden="1" customHeight="1">
      <c r="A9927" s="448"/>
    </row>
    <row r="9928" spans="1:1" s="449" customFormat="1" ht="12" hidden="1" customHeight="1">
      <c r="A9928" s="448"/>
    </row>
    <row r="9929" spans="1:1" s="449" customFormat="1" ht="12" hidden="1" customHeight="1">
      <c r="A9929" s="448"/>
    </row>
    <row r="9930" spans="1:1" s="449" customFormat="1" ht="12" hidden="1" customHeight="1">
      <c r="A9930" s="448"/>
    </row>
    <row r="9931" spans="1:1" s="449" customFormat="1" ht="12" hidden="1" customHeight="1">
      <c r="A9931" s="448"/>
    </row>
    <row r="9932" spans="1:1" s="449" customFormat="1" ht="12" hidden="1" customHeight="1">
      <c r="A9932" s="448"/>
    </row>
    <row r="9933" spans="1:1" s="449" customFormat="1" ht="12" hidden="1" customHeight="1">
      <c r="A9933" s="448"/>
    </row>
    <row r="9934" spans="1:1" s="449" customFormat="1" ht="12" hidden="1" customHeight="1">
      <c r="A9934" s="448"/>
    </row>
    <row r="9935" spans="1:1" s="449" customFormat="1" ht="12" hidden="1" customHeight="1">
      <c r="A9935" s="448"/>
    </row>
    <row r="9936" spans="1:1" s="449" customFormat="1" ht="12" hidden="1" customHeight="1">
      <c r="A9936" s="448"/>
    </row>
    <row r="9937" spans="1:1" s="449" customFormat="1" ht="12" hidden="1" customHeight="1">
      <c r="A9937" s="448"/>
    </row>
    <row r="9938" spans="1:1" s="449" customFormat="1" ht="12" hidden="1" customHeight="1">
      <c r="A9938" s="448"/>
    </row>
    <row r="9939" spans="1:1" s="449" customFormat="1" ht="12" hidden="1" customHeight="1">
      <c r="A9939" s="448"/>
    </row>
    <row r="9940" spans="1:1" s="449" customFormat="1" ht="12" hidden="1" customHeight="1">
      <c r="A9940" s="448"/>
    </row>
    <row r="9941" spans="1:1" s="449" customFormat="1" ht="12" hidden="1" customHeight="1">
      <c r="A9941" s="448"/>
    </row>
    <row r="9942" spans="1:1" s="449" customFormat="1" ht="12" hidden="1" customHeight="1">
      <c r="A9942" s="448"/>
    </row>
    <row r="9943" spans="1:1" s="449" customFormat="1" ht="12" hidden="1" customHeight="1">
      <c r="A9943" s="448"/>
    </row>
    <row r="9944" spans="1:1" s="449" customFormat="1" ht="12" hidden="1" customHeight="1">
      <c r="A9944" s="448"/>
    </row>
    <row r="9945" spans="1:1" s="449" customFormat="1" ht="12" hidden="1" customHeight="1">
      <c r="A9945" s="448"/>
    </row>
    <row r="9946" spans="1:1" s="449" customFormat="1" ht="12" hidden="1" customHeight="1">
      <c r="A9946" s="448"/>
    </row>
    <row r="9947" spans="1:1" s="449" customFormat="1" ht="12" hidden="1" customHeight="1">
      <c r="A9947" s="448"/>
    </row>
    <row r="9948" spans="1:1" s="449" customFormat="1" ht="12" hidden="1" customHeight="1">
      <c r="A9948" s="448"/>
    </row>
    <row r="9949" spans="1:1" s="449" customFormat="1" ht="12" hidden="1" customHeight="1">
      <c r="A9949" s="448"/>
    </row>
    <row r="9950" spans="1:1" s="449" customFormat="1" ht="12" hidden="1" customHeight="1">
      <c r="A9950" s="448"/>
    </row>
    <row r="9951" spans="1:1" s="449" customFormat="1" ht="12" hidden="1" customHeight="1">
      <c r="A9951" s="448"/>
    </row>
    <row r="9952" spans="1:1" s="449" customFormat="1" ht="12" hidden="1" customHeight="1">
      <c r="A9952" s="448"/>
    </row>
    <row r="9953" spans="1:1" s="449" customFormat="1" ht="12" hidden="1" customHeight="1">
      <c r="A9953" s="448"/>
    </row>
    <row r="9954" spans="1:1" s="449" customFormat="1" ht="12" hidden="1" customHeight="1">
      <c r="A9954" s="448"/>
    </row>
    <row r="9955" spans="1:1" s="449" customFormat="1" ht="12" hidden="1" customHeight="1">
      <c r="A9955" s="448"/>
    </row>
    <row r="9956" spans="1:1" s="449" customFormat="1" ht="12" hidden="1" customHeight="1">
      <c r="A9956" s="448"/>
    </row>
    <row r="9957" spans="1:1" s="449" customFormat="1" ht="12" hidden="1" customHeight="1">
      <c r="A9957" s="448"/>
    </row>
    <row r="9958" spans="1:1" s="449" customFormat="1" ht="12" hidden="1" customHeight="1">
      <c r="A9958" s="448"/>
    </row>
    <row r="9959" spans="1:1" s="449" customFormat="1" ht="12" hidden="1" customHeight="1">
      <c r="A9959" s="448"/>
    </row>
    <row r="9960" spans="1:1" s="449" customFormat="1" ht="12" hidden="1" customHeight="1">
      <c r="A9960" s="448"/>
    </row>
    <row r="9961" spans="1:1" s="449" customFormat="1" ht="12" hidden="1" customHeight="1">
      <c r="A9961" s="448"/>
    </row>
    <row r="9962" spans="1:1" s="449" customFormat="1" ht="12" hidden="1" customHeight="1">
      <c r="A9962" s="448"/>
    </row>
    <row r="9963" spans="1:1" s="449" customFormat="1" ht="12" hidden="1" customHeight="1">
      <c r="A9963" s="448"/>
    </row>
    <row r="9964" spans="1:1" s="449" customFormat="1" ht="12" hidden="1" customHeight="1">
      <c r="A9964" s="448"/>
    </row>
    <row r="9965" spans="1:1" s="449" customFormat="1" ht="12" hidden="1" customHeight="1">
      <c r="A9965" s="448"/>
    </row>
    <row r="9966" spans="1:1" s="449" customFormat="1" ht="12" hidden="1" customHeight="1">
      <c r="A9966" s="448"/>
    </row>
    <row r="9967" spans="1:1" s="449" customFormat="1" ht="12" hidden="1" customHeight="1">
      <c r="A9967" s="448"/>
    </row>
    <row r="9968" spans="1:1" s="449" customFormat="1" ht="12" hidden="1" customHeight="1">
      <c r="A9968" s="448"/>
    </row>
    <row r="9969" spans="1:1" s="449" customFormat="1" ht="12" hidden="1" customHeight="1">
      <c r="A9969" s="448"/>
    </row>
    <row r="9970" spans="1:1" s="449" customFormat="1" ht="12" hidden="1" customHeight="1">
      <c r="A9970" s="448"/>
    </row>
    <row r="9971" spans="1:1" s="449" customFormat="1" ht="12" hidden="1" customHeight="1">
      <c r="A9971" s="448"/>
    </row>
    <row r="9972" spans="1:1" s="449" customFormat="1" ht="12" hidden="1" customHeight="1">
      <c r="A9972" s="448"/>
    </row>
    <row r="9973" spans="1:1" s="449" customFormat="1" ht="12" hidden="1" customHeight="1">
      <c r="A9973" s="448"/>
    </row>
    <row r="9974" spans="1:1" s="449" customFormat="1" ht="12" hidden="1" customHeight="1">
      <c r="A9974" s="448"/>
    </row>
    <row r="9975" spans="1:1" s="449" customFormat="1" ht="12" hidden="1" customHeight="1">
      <c r="A9975" s="448"/>
    </row>
    <row r="9976" spans="1:1" s="449" customFormat="1" ht="12" hidden="1" customHeight="1">
      <c r="A9976" s="448"/>
    </row>
    <row r="9977" spans="1:1" s="449" customFormat="1" ht="12" hidden="1" customHeight="1">
      <c r="A9977" s="448"/>
    </row>
    <row r="9978" spans="1:1" s="449" customFormat="1" ht="12" hidden="1" customHeight="1">
      <c r="A9978" s="448"/>
    </row>
    <row r="9979" spans="1:1" s="449" customFormat="1" ht="12" hidden="1" customHeight="1">
      <c r="A9979" s="448"/>
    </row>
    <row r="9980" spans="1:1" s="449" customFormat="1" ht="12" hidden="1" customHeight="1">
      <c r="A9980" s="448"/>
    </row>
    <row r="9981" spans="1:1" s="449" customFormat="1" ht="12" hidden="1" customHeight="1">
      <c r="A9981" s="448"/>
    </row>
    <row r="9982" spans="1:1" s="449" customFormat="1" ht="12" hidden="1" customHeight="1">
      <c r="A9982" s="448"/>
    </row>
    <row r="9983" spans="1:1" s="449" customFormat="1" ht="12" hidden="1" customHeight="1">
      <c r="A9983" s="448"/>
    </row>
    <row r="9984" spans="1:1" s="449" customFormat="1" ht="12" hidden="1" customHeight="1">
      <c r="A9984" s="448"/>
    </row>
    <row r="9985" spans="1:1" s="449" customFormat="1" ht="12" hidden="1" customHeight="1">
      <c r="A9985" s="448"/>
    </row>
    <row r="9986" spans="1:1" s="449" customFormat="1" ht="12" hidden="1" customHeight="1">
      <c r="A9986" s="448"/>
    </row>
    <row r="9987" spans="1:1" s="449" customFormat="1" ht="12" hidden="1" customHeight="1">
      <c r="A9987" s="448"/>
    </row>
    <row r="9988" spans="1:1" s="449" customFormat="1" ht="12" hidden="1" customHeight="1">
      <c r="A9988" s="448"/>
    </row>
    <row r="9989" spans="1:1" s="449" customFormat="1" ht="12" hidden="1" customHeight="1">
      <c r="A9989" s="448"/>
    </row>
    <row r="9990" spans="1:1" s="449" customFormat="1" ht="12" hidden="1" customHeight="1">
      <c r="A9990" s="448"/>
    </row>
    <row r="9991" spans="1:1" s="449" customFormat="1" ht="12" hidden="1" customHeight="1">
      <c r="A9991" s="448"/>
    </row>
    <row r="9992" spans="1:1" s="449" customFormat="1" ht="12" hidden="1" customHeight="1">
      <c r="A9992" s="448"/>
    </row>
    <row r="9993" spans="1:1" s="449" customFormat="1" ht="12" hidden="1" customHeight="1">
      <c r="A9993" s="448"/>
    </row>
    <row r="9994" spans="1:1" s="449" customFormat="1" ht="12" hidden="1" customHeight="1">
      <c r="A9994" s="448"/>
    </row>
    <row r="9995" spans="1:1" s="449" customFormat="1" ht="12" hidden="1" customHeight="1">
      <c r="A9995" s="448"/>
    </row>
    <row r="9996" spans="1:1" s="449" customFormat="1" ht="12" hidden="1" customHeight="1">
      <c r="A9996" s="448"/>
    </row>
    <row r="9997" spans="1:1" s="449" customFormat="1" ht="12" hidden="1" customHeight="1">
      <c r="A9997" s="448"/>
    </row>
    <row r="9998" spans="1:1" s="449" customFormat="1" ht="12" hidden="1" customHeight="1">
      <c r="A9998" s="448"/>
    </row>
    <row r="9999" spans="1:1" s="449" customFormat="1" ht="12" hidden="1" customHeight="1">
      <c r="A9999" s="448"/>
    </row>
    <row r="10000" spans="1:1" s="449" customFormat="1" ht="12" hidden="1" customHeight="1">
      <c r="A10000" s="448"/>
    </row>
    <row r="10001" spans="1:1" s="449" customFormat="1" ht="12" hidden="1" customHeight="1">
      <c r="A10001" s="448"/>
    </row>
    <row r="10002" spans="1:1" s="449" customFormat="1" ht="12" hidden="1" customHeight="1">
      <c r="A10002" s="448"/>
    </row>
    <row r="10003" spans="1:1" s="449" customFormat="1" ht="12" hidden="1" customHeight="1">
      <c r="A10003" s="448"/>
    </row>
    <row r="10004" spans="1:1" s="449" customFormat="1" ht="12" hidden="1" customHeight="1">
      <c r="A10004" s="448"/>
    </row>
    <row r="10005" spans="1:1" s="449" customFormat="1" ht="12" hidden="1" customHeight="1">
      <c r="A10005" s="448"/>
    </row>
    <row r="10006" spans="1:1" s="449" customFormat="1" ht="12" hidden="1" customHeight="1">
      <c r="A10006" s="448"/>
    </row>
    <row r="10007" spans="1:1" s="449" customFormat="1" ht="12" hidden="1" customHeight="1">
      <c r="A10007" s="448"/>
    </row>
    <row r="10008" spans="1:1" s="449" customFormat="1" ht="12" hidden="1" customHeight="1">
      <c r="A10008" s="448"/>
    </row>
    <row r="10009" spans="1:1" s="449" customFormat="1" ht="12" hidden="1" customHeight="1">
      <c r="A10009" s="448"/>
    </row>
    <row r="10010" spans="1:1" s="449" customFormat="1" ht="12" hidden="1" customHeight="1">
      <c r="A10010" s="448"/>
    </row>
    <row r="10011" spans="1:1" s="449" customFormat="1" ht="12" hidden="1" customHeight="1">
      <c r="A10011" s="448"/>
    </row>
    <row r="10012" spans="1:1" s="449" customFormat="1" ht="12" hidden="1" customHeight="1">
      <c r="A10012" s="448"/>
    </row>
    <row r="10013" spans="1:1" s="449" customFormat="1" ht="12" hidden="1" customHeight="1">
      <c r="A10013" s="448"/>
    </row>
    <row r="10014" spans="1:1" s="449" customFormat="1" ht="12" hidden="1" customHeight="1">
      <c r="A10014" s="448"/>
    </row>
    <row r="10015" spans="1:1" s="449" customFormat="1" ht="12" hidden="1" customHeight="1">
      <c r="A10015" s="448"/>
    </row>
    <row r="10016" spans="1:1" s="449" customFormat="1" ht="12" hidden="1" customHeight="1">
      <c r="A10016" s="448"/>
    </row>
    <row r="10017" spans="1:1" s="449" customFormat="1" ht="12" hidden="1" customHeight="1">
      <c r="A10017" s="448"/>
    </row>
    <row r="10018" spans="1:1" s="449" customFormat="1" ht="12" hidden="1" customHeight="1">
      <c r="A10018" s="448"/>
    </row>
    <row r="10019" spans="1:1" s="449" customFormat="1" ht="12" hidden="1" customHeight="1">
      <c r="A10019" s="448"/>
    </row>
    <row r="10020" spans="1:1" s="449" customFormat="1" ht="12" hidden="1" customHeight="1">
      <c r="A10020" s="448"/>
    </row>
    <row r="10021" spans="1:1" s="449" customFormat="1" ht="12" hidden="1" customHeight="1">
      <c r="A10021" s="448"/>
    </row>
    <row r="10022" spans="1:1" s="449" customFormat="1" ht="12" hidden="1" customHeight="1">
      <c r="A10022" s="448"/>
    </row>
    <row r="10023" spans="1:1" s="449" customFormat="1" ht="12" hidden="1" customHeight="1">
      <c r="A10023" s="448"/>
    </row>
    <row r="10024" spans="1:1" s="449" customFormat="1" ht="12" hidden="1" customHeight="1">
      <c r="A10024" s="448"/>
    </row>
    <row r="10025" spans="1:1" s="449" customFormat="1" ht="12" hidden="1" customHeight="1">
      <c r="A10025" s="448"/>
    </row>
    <row r="10026" spans="1:1" s="449" customFormat="1" ht="12" hidden="1" customHeight="1">
      <c r="A10026" s="448"/>
    </row>
    <row r="10027" spans="1:1" s="449" customFormat="1" ht="12" hidden="1" customHeight="1">
      <c r="A10027" s="448"/>
    </row>
    <row r="10028" spans="1:1" s="449" customFormat="1" ht="12" hidden="1" customHeight="1">
      <c r="A10028" s="448"/>
    </row>
    <row r="10029" spans="1:1" s="449" customFormat="1" ht="12" hidden="1" customHeight="1">
      <c r="A10029" s="448"/>
    </row>
    <row r="10030" spans="1:1" s="449" customFormat="1" ht="12" hidden="1" customHeight="1">
      <c r="A10030" s="448"/>
    </row>
    <row r="10031" spans="1:1" s="449" customFormat="1" ht="12" hidden="1" customHeight="1">
      <c r="A10031" s="448"/>
    </row>
    <row r="10032" spans="1:1" s="449" customFormat="1" ht="12" hidden="1" customHeight="1">
      <c r="A10032" s="448"/>
    </row>
    <row r="10033" spans="1:1" s="449" customFormat="1" ht="12" hidden="1" customHeight="1">
      <c r="A10033" s="448"/>
    </row>
    <row r="10034" spans="1:1" s="449" customFormat="1" ht="12" hidden="1" customHeight="1">
      <c r="A10034" s="448"/>
    </row>
    <row r="10035" spans="1:1" s="449" customFormat="1" ht="12" hidden="1" customHeight="1">
      <c r="A10035" s="448"/>
    </row>
    <row r="10036" spans="1:1" s="449" customFormat="1" ht="12" hidden="1" customHeight="1">
      <c r="A10036" s="448"/>
    </row>
    <row r="10037" spans="1:1" s="449" customFormat="1" ht="12" hidden="1" customHeight="1">
      <c r="A10037" s="448"/>
    </row>
    <row r="10038" spans="1:1" s="449" customFormat="1" ht="12" hidden="1" customHeight="1">
      <c r="A10038" s="448"/>
    </row>
    <row r="10039" spans="1:1" s="449" customFormat="1" ht="12" hidden="1" customHeight="1">
      <c r="A10039" s="448"/>
    </row>
    <row r="10040" spans="1:1" s="449" customFormat="1" ht="12" hidden="1" customHeight="1">
      <c r="A10040" s="448"/>
    </row>
    <row r="10041" spans="1:1" s="449" customFormat="1" ht="12" hidden="1" customHeight="1">
      <c r="A10041" s="448"/>
    </row>
    <row r="10042" spans="1:1" s="449" customFormat="1" ht="12" hidden="1" customHeight="1">
      <c r="A10042" s="448"/>
    </row>
    <row r="10043" spans="1:1" s="449" customFormat="1" ht="12" hidden="1" customHeight="1">
      <c r="A10043" s="448"/>
    </row>
    <row r="10044" spans="1:1" s="449" customFormat="1" ht="12" hidden="1" customHeight="1">
      <c r="A10044" s="448"/>
    </row>
    <row r="10045" spans="1:1" s="449" customFormat="1" ht="12" hidden="1" customHeight="1">
      <c r="A10045" s="448"/>
    </row>
    <row r="10046" spans="1:1" s="449" customFormat="1" ht="12" hidden="1" customHeight="1">
      <c r="A10046" s="448"/>
    </row>
    <row r="10047" spans="1:1" s="449" customFormat="1" ht="12" hidden="1" customHeight="1">
      <c r="A10047" s="448"/>
    </row>
    <row r="10048" spans="1:1" s="449" customFormat="1" ht="12" hidden="1" customHeight="1">
      <c r="A10048" s="448"/>
    </row>
    <row r="10049" spans="1:1" s="449" customFormat="1" ht="12" hidden="1" customHeight="1">
      <c r="A10049" s="448"/>
    </row>
    <row r="10050" spans="1:1" s="449" customFormat="1" ht="12" hidden="1" customHeight="1">
      <c r="A10050" s="448"/>
    </row>
    <row r="10051" spans="1:1" s="449" customFormat="1" ht="12" hidden="1" customHeight="1">
      <c r="A10051" s="448"/>
    </row>
    <row r="10052" spans="1:1" s="449" customFormat="1" ht="12" hidden="1" customHeight="1">
      <c r="A10052" s="448"/>
    </row>
    <row r="10053" spans="1:1" s="449" customFormat="1" ht="12" hidden="1" customHeight="1">
      <c r="A10053" s="448"/>
    </row>
    <row r="10054" spans="1:1" s="449" customFormat="1" ht="12" hidden="1" customHeight="1">
      <c r="A10054" s="448"/>
    </row>
    <row r="10055" spans="1:1" s="449" customFormat="1" ht="12" hidden="1" customHeight="1">
      <c r="A10055" s="448"/>
    </row>
    <row r="10056" spans="1:1" s="449" customFormat="1" ht="12" hidden="1" customHeight="1">
      <c r="A10056" s="448"/>
    </row>
    <row r="10057" spans="1:1" s="449" customFormat="1" ht="12" hidden="1" customHeight="1">
      <c r="A10057" s="448"/>
    </row>
    <row r="10058" spans="1:1" s="449" customFormat="1" ht="12" hidden="1" customHeight="1">
      <c r="A10058" s="448"/>
    </row>
    <row r="10059" spans="1:1" s="449" customFormat="1" ht="12" hidden="1" customHeight="1">
      <c r="A10059" s="448"/>
    </row>
    <row r="10060" spans="1:1" s="449" customFormat="1" ht="12" hidden="1" customHeight="1">
      <c r="A10060" s="448"/>
    </row>
    <row r="10061" spans="1:1" s="449" customFormat="1" ht="12" hidden="1" customHeight="1">
      <c r="A10061" s="448"/>
    </row>
    <row r="10062" spans="1:1" s="449" customFormat="1" ht="12" hidden="1" customHeight="1">
      <c r="A10062" s="448"/>
    </row>
    <row r="10063" spans="1:1" s="449" customFormat="1" ht="12" hidden="1" customHeight="1">
      <c r="A10063" s="448"/>
    </row>
    <row r="10064" spans="1:1" s="449" customFormat="1" ht="12" hidden="1" customHeight="1">
      <c r="A10064" s="448"/>
    </row>
    <row r="10065" spans="1:1" s="449" customFormat="1" ht="12" hidden="1" customHeight="1">
      <c r="A10065" s="448"/>
    </row>
    <row r="10066" spans="1:1" s="449" customFormat="1" ht="12" hidden="1" customHeight="1">
      <c r="A10066" s="448"/>
    </row>
    <row r="10067" spans="1:1" s="449" customFormat="1" ht="12" hidden="1" customHeight="1">
      <c r="A10067" s="448"/>
    </row>
    <row r="10068" spans="1:1" s="449" customFormat="1" ht="12" hidden="1" customHeight="1">
      <c r="A10068" s="448"/>
    </row>
    <row r="10069" spans="1:1" s="449" customFormat="1" ht="12" hidden="1" customHeight="1">
      <c r="A10069" s="448"/>
    </row>
    <row r="10070" spans="1:1" s="449" customFormat="1" ht="12" hidden="1" customHeight="1">
      <c r="A10070" s="448"/>
    </row>
    <row r="10071" spans="1:1" s="449" customFormat="1" ht="12" hidden="1" customHeight="1">
      <c r="A10071" s="448"/>
    </row>
    <row r="10072" spans="1:1" s="449" customFormat="1" ht="12" hidden="1" customHeight="1">
      <c r="A10072" s="448"/>
    </row>
    <row r="10073" spans="1:1" s="449" customFormat="1" ht="12" hidden="1" customHeight="1">
      <c r="A10073" s="448"/>
    </row>
    <row r="10074" spans="1:1" s="449" customFormat="1" ht="12" hidden="1" customHeight="1">
      <c r="A10074" s="448"/>
    </row>
    <row r="10075" spans="1:1" s="449" customFormat="1" ht="12" hidden="1" customHeight="1">
      <c r="A10075" s="448"/>
    </row>
    <row r="10076" spans="1:1" s="449" customFormat="1" ht="12" hidden="1" customHeight="1">
      <c r="A10076" s="448"/>
    </row>
    <row r="10077" spans="1:1" s="449" customFormat="1" ht="12" hidden="1" customHeight="1">
      <c r="A10077" s="448"/>
    </row>
    <row r="10078" spans="1:1" s="449" customFormat="1" ht="12" hidden="1" customHeight="1">
      <c r="A10078" s="448"/>
    </row>
    <row r="10079" spans="1:1" s="449" customFormat="1" ht="12" hidden="1" customHeight="1">
      <c r="A10079" s="448"/>
    </row>
    <row r="10080" spans="1:1" s="449" customFormat="1" ht="12" hidden="1" customHeight="1">
      <c r="A10080" s="448"/>
    </row>
    <row r="10081" spans="1:1" s="449" customFormat="1" ht="12" hidden="1" customHeight="1">
      <c r="A10081" s="448"/>
    </row>
    <row r="10082" spans="1:1" s="449" customFormat="1" ht="12" hidden="1" customHeight="1">
      <c r="A10082" s="448"/>
    </row>
    <row r="10083" spans="1:1" s="449" customFormat="1" ht="12" hidden="1" customHeight="1">
      <c r="A10083" s="448"/>
    </row>
    <row r="10084" spans="1:1" s="449" customFormat="1" ht="12" hidden="1" customHeight="1">
      <c r="A10084" s="448"/>
    </row>
    <row r="10085" spans="1:1" s="449" customFormat="1" ht="12" hidden="1" customHeight="1">
      <c r="A10085" s="448"/>
    </row>
    <row r="10086" spans="1:1" s="449" customFormat="1" ht="12" hidden="1" customHeight="1">
      <c r="A10086" s="448"/>
    </row>
    <row r="10087" spans="1:1" s="449" customFormat="1" ht="12" hidden="1" customHeight="1">
      <c r="A10087" s="448"/>
    </row>
    <row r="10088" spans="1:1" s="449" customFormat="1" ht="12" hidden="1" customHeight="1">
      <c r="A10088" s="448"/>
    </row>
    <row r="10089" spans="1:1" s="449" customFormat="1" ht="12" hidden="1" customHeight="1">
      <c r="A10089" s="448"/>
    </row>
    <row r="10090" spans="1:1" s="449" customFormat="1" ht="12" hidden="1" customHeight="1">
      <c r="A10090" s="448"/>
    </row>
    <row r="10091" spans="1:1" s="449" customFormat="1" ht="12" hidden="1" customHeight="1">
      <c r="A10091" s="448"/>
    </row>
    <row r="10092" spans="1:1" s="449" customFormat="1" ht="12" hidden="1" customHeight="1">
      <c r="A10092" s="448"/>
    </row>
    <row r="10093" spans="1:1" s="449" customFormat="1" ht="12" hidden="1" customHeight="1">
      <c r="A10093" s="448"/>
    </row>
    <row r="10094" spans="1:1" s="449" customFormat="1" ht="12" hidden="1" customHeight="1">
      <c r="A10094" s="448"/>
    </row>
    <row r="10095" spans="1:1" s="449" customFormat="1" ht="12" hidden="1" customHeight="1">
      <c r="A10095" s="448"/>
    </row>
    <row r="10096" spans="1:1" s="449" customFormat="1" ht="12" hidden="1" customHeight="1">
      <c r="A10096" s="448"/>
    </row>
    <row r="10097" spans="1:1" s="449" customFormat="1" ht="12" hidden="1" customHeight="1">
      <c r="A10097" s="448"/>
    </row>
    <row r="10098" spans="1:1" s="449" customFormat="1" ht="12" hidden="1" customHeight="1">
      <c r="A10098" s="448"/>
    </row>
    <row r="10099" spans="1:1" s="449" customFormat="1" ht="12" hidden="1" customHeight="1">
      <c r="A10099" s="448"/>
    </row>
    <row r="10100" spans="1:1" s="449" customFormat="1" ht="12" hidden="1" customHeight="1">
      <c r="A10100" s="448"/>
    </row>
    <row r="10101" spans="1:1" s="449" customFormat="1" ht="12" hidden="1" customHeight="1">
      <c r="A10101" s="448"/>
    </row>
    <row r="10102" spans="1:1" s="449" customFormat="1" ht="12" hidden="1" customHeight="1">
      <c r="A10102" s="448"/>
    </row>
    <row r="10103" spans="1:1" s="449" customFormat="1" ht="12" hidden="1" customHeight="1">
      <c r="A10103" s="448"/>
    </row>
    <row r="10104" spans="1:1" s="449" customFormat="1" ht="12" hidden="1" customHeight="1">
      <c r="A10104" s="448"/>
    </row>
    <row r="10105" spans="1:1" s="449" customFormat="1" ht="12" hidden="1" customHeight="1">
      <c r="A10105" s="448"/>
    </row>
    <row r="10106" spans="1:1" s="449" customFormat="1" ht="12" hidden="1" customHeight="1">
      <c r="A10106" s="448"/>
    </row>
    <row r="10107" spans="1:1" s="449" customFormat="1" ht="12" hidden="1" customHeight="1">
      <c r="A10107" s="448"/>
    </row>
    <row r="10108" spans="1:1" s="449" customFormat="1" ht="12" hidden="1" customHeight="1">
      <c r="A10108" s="448"/>
    </row>
    <row r="10109" spans="1:1" s="449" customFormat="1" ht="12" hidden="1" customHeight="1">
      <c r="A10109" s="448"/>
    </row>
    <row r="10110" spans="1:1" s="449" customFormat="1" ht="12" hidden="1" customHeight="1">
      <c r="A10110" s="448"/>
    </row>
    <row r="10111" spans="1:1" s="449" customFormat="1" ht="12" hidden="1" customHeight="1">
      <c r="A10111" s="448"/>
    </row>
    <row r="10112" spans="1:1" s="449" customFormat="1" ht="12" hidden="1" customHeight="1">
      <c r="A10112" s="448"/>
    </row>
    <row r="10113" spans="1:1" s="449" customFormat="1" ht="12" hidden="1" customHeight="1">
      <c r="A10113" s="448"/>
    </row>
    <row r="10114" spans="1:1" s="449" customFormat="1" ht="12" hidden="1" customHeight="1">
      <c r="A10114" s="448"/>
    </row>
    <row r="10115" spans="1:1" s="449" customFormat="1" ht="12" hidden="1" customHeight="1">
      <c r="A10115" s="448"/>
    </row>
    <row r="10116" spans="1:1" s="449" customFormat="1" ht="12" hidden="1" customHeight="1">
      <c r="A10116" s="448"/>
    </row>
    <row r="10117" spans="1:1" s="449" customFormat="1" ht="12" hidden="1" customHeight="1">
      <c r="A10117" s="448"/>
    </row>
    <row r="10118" spans="1:1" s="449" customFormat="1" ht="12" hidden="1" customHeight="1">
      <c r="A10118" s="448"/>
    </row>
    <row r="10119" spans="1:1" s="449" customFormat="1" ht="12" hidden="1" customHeight="1">
      <c r="A10119" s="448"/>
    </row>
    <row r="10120" spans="1:1" s="449" customFormat="1" ht="12" hidden="1" customHeight="1">
      <c r="A10120" s="448"/>
    </row>
    <row r="10121" spans="1:1" s="449" customFormat="1" ht="12" hidden="1" customHeight="1">
      <c r="A10121" s="448"/>
    </row>
    <row r="10122" spans="1:1" s="449" customFormat="1" ht="12" hidden="1" customHeight="1">
      <c r="A10122" s="448"/>
    </row>
    <row r="10123" spans="1:1" s="449" customFormat="1" ht="12" hidden="1" customHeight="1">
      <c r="A10123" s="448"/>
    </row>
    <row r="10124" spans="1:1" s="449" customFormat="1" ht="12" hidden="1" customHeight="1">
      <c r="A10124" s="448"/>
    </row>
    <row r="10125" spans="1:1" s="449" customFormat="1" ht="12" hidden="1" customHeight="1">
      <c r="A10125" s="448"/>
    </row>
    <row r="10126" spans="1:1" s="449" customFormat="1" ht="12" hidden="1" customHeight="1">
      <c r="A10126" s="448"/>
    </row>
    <row r="10127" spans="1:1" s="449" customFormat="1" ht="12" hidden="1" customHeight="1">
      <c r="A10127" s="448"/>
    </row>
    <row r="10128" spans="1:1" s="449" customFormat="1" ht="12" hidden="1" customHeight="1">
      <c r="A10128" s="448"/>
    </row>
    <row r="10129" spans="1:1" s="449" customFormat="1" ht="12" hidden="1" customHeight="1">
      <c r="A10129" s="448"/>
    </row>
    <row r="10130" spans="1:1" s="449" customFormat="1" ht="12" hidden="1" customHeight="1">
      <c r="A10130" s="448"/>
    </row>
    <row r="10131" spans="1:1" s="449" customFormat="1" ht="12" hidden="1" customHeight="1">
      <c r="A10131" s="448"/>
    </row>
    <row r="10132" spans="1:1" s="449" customFormat="1" ht="12" hidden="1" customHeight="1">
      <c r="A10132" s="448"/>
    </row>
    <row r="10133" spans="1:1" s="449" customFormat="1" ht="12" hidden="1" customHeight="1">
      <c r="A10133" s="448"/>
    </row>
    <row r="10134" spans="1:1" s="449" customFormat="1" ht="12" hidden="1" customHeight="1">
      <c r="A10134" s="448"/>
    </row>
    <row r="10135" spans="1:1" s="449" customFormat="1" ht="12" hidden="1" customHeight="1">
      <c r="A10135" s="448"/>
    </row>
    <row r="10136" spans="1:1" s="449" customFormat="1" ht="12" hidden="1" customHeight="1">
      <c r="A10136" s="448"/>
    </row>
    <row r="10137" spans="1:1" s="449" customFormat="1" ht="12" hidden="1" customHeight="1">
      <c r="A10137" s="448"/>
    </row>
    <row r="10138" spans="1:1" s="449" customFormat="1" ht="12" hidden="1" customHeight="1">
      <c r="A10138" s="448"/>
    </row>
    <row r="10139" spans="1:1" s="449" customFormat="1" ht="12" hidden="1" customHeight="1">
      <c r="A10139" s="448"/>
    </row>
    <row r="10140" spans="1:1" s="449" customFormat="1" ht="12" hidden="1" customHeight="1">
      <c r="A10140" s="448"/>
    </row>
    <row r="10141" spans="1:1" s="449" customFormat="1" ht="12" hidden="1" customHeight="1">
      <c r="A10141" s="448"/>
    </row>
    <row r="10142" spans="1:1" s="449" customFormat="1" ht="12" hidden="1" customHeight="1">
      <c r="A10142" s="448"/>
    </row>
    <row r="10143" spans="1:1" s="449" customFormat="1" ht="12" hidden="1" customHeight="1">
      <c r="A10143" s="448"/>
    </row>
    <row r="10144" spans="1:1" s="449" customFormat="1" ht="12" hidden="1" customHeight="1">
      <c r="A10144" s="448"/>
    </row>
    <row r="10145" spans="1:1" s="449" customFormat="1" ht="12" hidden="1" customHeight="1">
      <c r="A10145" s="448"/>
    </row>
    <row r="10146" spans="1:1" s="449" customFormat="1" ht="12" hidden="1" customHeight="1">
      <c r="A10146" s="448"/>
    </row>
    <row r="10147" spans="1:1" s="449" customFormat="1" ht="12" hidden="1" customHeight="1">
      <c r="A10147" s="448"/>
    </row>
    <row r="10148" spans="1:1" s="449" customFormat="1" ht="12" hidden="1" customHeight="1">
      <c r="A10148" s="448"/>
    </row>
    <row r="10149" spans="1:1" s="449" customFormat="1" ht="12" hidden="1" customHeight="1">
      <c r="A10149" s="448"/>
    </row>
    <row r="10150" spans="1:1" s="449" customFormat="1" ht="12" hidden="1" customHeight="1">
      <c r="A10150" s="448"/>
    </row>
    <row r="10151" spans="1:1" s="449" customFormat="1" ht="12" hidden="1" customHeight="1">
      <c r="A10151" s="448"/>
    </row>
    <row r="10152" spans="1:1" s="449" customFormat="1" ht="12" hidden="1" customHeight="1">
      <c r="A10152" s="448"/>
    </row>
    <row r="10153" spans="1:1" s="449" customFormat="1" ht="12" hidden="1" customHeight="1">
      <c r="A10153" s="448"/>
    </row>
    <row r="10154" spans="1:1" s="449" customFormat="1" ht="12" hidden="1" customHeight="1">
      <c r="A10154" s="448"/>
    </row>
    <row r="10155" spans="1:1" s="449" customFormat="1" ht="12" hidden="1" customHeight="1">
      <c r="A10155" s="448"/>
    </row>
    <row r="10156" spans="1:1" s="449" customFormat="1" ht="12" hidden="1" customHeight="1">
      <c r="A10156" s="448"/>
    </row>
    <row r="10157" spans="1:1" s="449" customFormat="1" ht="12" hidden="1" customHeight="1">
      <c r="A10157" s="448"/>
    </row>
    <row r="10158" spans="1:1" s="449" customFormat="1" ht="12" hidden="1" customHeight="1">
      <c r="A10158" s="448"/>
    </row>
    <row r="10159" spans="1:1" s="449" customFormat="1" ht="12" hidden="1" customHeight="1">
      <c r="A10159" s="448"/>
    </row>
    <row r="10160" spans="1:1" s="449" customFormat="1" ht="12" hidden="1" customHeight="1">
      <c r="A10160" s="448"/>
    </row>
    <row r="10161" spans="1:1" s="449" customFormat="1" ht="12" hidden="1" customHeight="1">
      <c r="A10161" s="448"/>
    </row>
    <row r="10162" spans="1:1" s="449" customFormat="1" ht="12" hidden="1" customHeight="1">
      <c r="A10162" s="448"/>
    </row>
    <row r="10163" spans="1:1" s="449" customFormat="1" ht="12" hidden="1" customHeight="1">
      <c r="A10163" s="448"/>
    </row>
    <row r="10164" spans="1:1" s="449" customFormat="1" ht="12" hidden="1" customHeight="1">
      <c r="A10164" s="448"/>
    </row>
    <row r="10165" spans="1:1" s="449" customFormat="1" ht="12" hidden="1" customHeight="1">
      <c r="A10165" s="448"/>
    </row>
    <row r="10166" spans="1:1" s="449" customFormat="1" ht="12" hidden="1" customHeight="1">
      <c r="A10166" s="448"/>
    </row>
    <row r="10167" spans="1:1" s="449" customFormat="1" ht="12" hidden="1" customHeight="1">
      <c r="A10167" s="448"/>
    </row>
    <row r="10168" spans="1:1" s="449" customFormat="1" ht="12" hidden="1" customHeight="1">
      <c r="A10168" s="448"/>
    </row>
    <row r="10169" spans="1:1" s="449" customFormat="1" ht="12" hidden="1" customHeight="1">
      <c r="A10169" s="448"/>
    </row>
    <row r="10170" spans="1:1" s="449" customFormat="1" ht="12" hidden="1" customHeight="1">
      <c r="A10170" s="448"/>
    </row>
    <row r="10171" spans="1:1" s="449" customFormat="1" ht="12" hidden="1" customHeight="1">
      <c r="A10171" s="448"/>
    </row>
    <row r="10172" spans="1:1" s="449" customFormat="1" ht="12" hidden="1" customHeight="1">
      <c r="A10172" s="448"/>
    </row>
    <row r="10173" spans="1:1" s="449" customFormat="1" ht="12" hidden="1" customHeight="1">
      <c r="A10173" s="448"/>
    </row>
    <row r="10174" spans="1:1" s="449" customFormat="1" ht="12" hidden="1" customHeight="1">
      <c r="A10174" s="448"/>
    </row>
    <row r="10175" spans="1:1" s="449" customFormat="1" ht="12" hidden="1" customHeight="1">
      <c r="A10175" s="448"/>
    </row>
    <row r="10176" spans="1:1" s="449" customFormat="1" ht="12" hidden="1" customHeight="1">
      <c r="A10176" s="448"/>
    </row>
    <row r="10177" spans="1:1" s="449" customFormat="1" ht="12" hidden="1" customHeight="1">
      <c r="A10177" s="448"/>
    </row>
    <row r="10178" spans="1:1" s="449" customFormat="1" ht="12" hidden="1" customHeight="1">
      <c r="A10178" s="448"/>
    </row>
    <row r="10179" spans="1:1" s="449" customFormat="1" ht="12" hidden="1" customHeight="1">
      <c r="A10179" s="448"/>
    </row>
    <row r="10180" spans="1:1" s="449" customFormat="1" ht="12" hidden="1" customHeight="1">
      <c r="A10180" s="448"/>
    </row>
    <row r="10181" spans="1:1" s="449" customFormat="1" ht="12" hidden="1" customHeight="1">
      <c r="A10181" s="448"/>
    </row>
    <row r="10182" spans="1:1" s="449" customFormat="1" ht="12" hidden="1" customHeight="1">
      <c r="A10182" s="448"/>
    </row>
    <row r="10183" spans="1:1" s="449" customFormat="1" ht="12" hidden="1" customHeight="1">
      <c r="A10183" s="448"/>
    </row>
    <row r="10184" spans="1:1" s="449" customFormat="1" ht="12" hidden="1" customHeight="1">
      <c r="A10184" s="448"/>
    </row>
    <row r="10185" spans="1:1" s="449" customFormat="1" ht="12" hidden="1" customHeight="1">
      <c r="A10185" s="448"/>
    </row>
    <row r="10186" spans="1:1" s="449" customFormat="1" ht="12" hidden="1" customHeight="1">
      <c r="A10186" s="448"/>
    </row>
    <row r="10187" spans="1:1" s="449" customFormat="1" ht="12" hidden="1" customHeight="1">
      <c r="A10187" s="448"/>
    </row>
    <row r="10188" spans="1:1" s="449" customFormat="1" ht="12" hidden="1" customHeight="1">
      <c r="A10188" s="448"/>
    </row>
    <row r="10189" spans="1:1" s="449" customFormat="1" ht="12" hidden="1" customHeight="1">
      <c r="A10189" s="448"/>
    </row>
    <row r="10190" spans="1:1" s="449" customFormat="1" ht="12" hidden="1" customHeight="1">
      <c r="A10190" s="448"/>
    </row>
    <row r="10191" spans="1:1" s="449" customFormat="1" ht="12" hidden="1" customHeight="1">
      <c r="A10191" s="448"/>
    </row>
    <row r="10192" spans="1:1" s="449" customFormat="1" ht="12" hidden="1" customHeight="1">
      <c r="A10192" s="448"/>
    </row>
    <row r="10193" spans="1:1" s="449" customFormat="1" ht="12" hidden="1" customHeight="1">
      <c r="A10193" s="448"/>
    </row>
    <row r="10194" spans="1:1" s="449" customFormat="1" ht="12" hidden="1" customHeight="1">
      <c r="A10194" s="448"/>
    </row>
    <row r="10195" spans="1:1" s="449" customFormat="1" ht="12" hidden="1" customHeight="1">
      <c r="A10195" s="448"/>
    </row>
    <row r="10196" spans="1:1" s="449" customFormat="1" ht="12" hidden="1" customHeight="1">
      <c r="A10196" s="448"/>
    </row>
    <row r="10197" spans="1:1" s="449" customFormat="1" ht="12" hidden="1" customHeight="1">
      <c r="A10197" s="448"/>
    </row>
    <row r="10198" spans="1:1" s="449" customFormat="1" ht="12" hidden="1" customHeight="1">
      <c r="A10198" s="448"/>
    </row>
    <row r="10199" spans="1:1" s="449" customFormat="1" ht="12" hidden="1" customHeight="1">
      <c r="A10199" s="448"/>
    </row>
    <row r="10200" spans="1:1" s="449" customFormat="1" ht="12" hidden="1" customHeight="1">
      <c r="A10200" s="448"/>
    </row>
    <row r="10201" spans="1:1" s="449" customFormat="1" ht="12" hidden="1" customHeight="1">
      <c r="A10201" s="448"/>
    </row>
    <row r="10202" spans="1:1" s="449" customFormat="1" ht="12" hidden="1" customHeight="1">
      <c r="A10202" s="448"/>
    </row>
    <row r="10203" spans="1:1" s="449" customFormat="1" ht="12" hidden="1" customHeight="1">
      <c r="A10203" s="448"/>
    </row>
    <row r="10204" spans="1:1" s="449" customFormat="1" ht="12" hidden="1" customHeight="1">
      <c r="A10204" s="448"/>
    </row>
    <row r="10205" spans="1:1" s="449" customFormat="1" ht="12" hidden="1" customHeight="1">
      <c r="A10205" s="448"/>
    </row>
    <row r="10206" spans="1:1" s="449" customFormat="1" ht="12" hidden="1" customHeight="1">
      <c r="A10206" s="448"/>
    </row>
    <row r="10207" spans="1:1" s="449" customFormat="1" ht="12" hidden="1" customHeight="1">
      <c r="A10207" s="448"/>
    </row>
    <row r="10208" spans="1:1" s="449" customFormat="1" ht="12" hidden="1" customHeight="1">
      <c r="A10208" s="448"/>
    </row>
    <row r="10209" spans="1:1" s="449" customFormat="1" ht="12" hidden="1" customHeight="1">
      <c r="A10209" s="448"/>
    </row>
    <row r="10210" spans="1:1" s="449" customFormat="1" ht="12" hidden="1" customHeight="1">
      <c r="A10210" s="448"/>
    </row>
    <row r="10211" spans="1:1" s="449" customFormat="1" ht="12" hidden="1" customHeight="1">
      <c r="A10211" s="448"/>
    </row>
    <row r="10212" spans="1:1" s="449" customFormat="1" ht="12" hidden="1" customHeight="1">
      <c r="A10212" s="448"/>
    </row>
    <row r="10213" spans="1:1" s="449" customFormat="1" ht="12" hidden="1" customHeight="1">
      <c r="A10213" s="448"/>
    </row>
    <row r="10214" spans="1:1" s="449" customFormat="1" ht="12" hidden="1" customHeight="1">
      <c r="A10214" s="448"/>
    </row>
    <row r="10215" spans="1:1" s="449" customFormat="1" ht="12" hidden="1" customHeight="1">
      <c r="A10215" s="448"/>
    </row>
    <row r="10216" spans="1:1" s="449" customFormat="1" ht="12" hidden="1" customHeight="1">
      <c r="A10216" s="448"/>
    </row>
    <row r="10217" spans="1:1" s="449" customFormat="1" ht="12" hidden="1" customHeight="1">
      <c r="A10217" s="448"/>
    </row>
    <row r="10218" spans="1:1" s="449" customFormat="1" ht="12" hidden="1" customHeight="1">
      <c r="A10218" s="448"/>
    </row>
    <row r="10219" spans="1:1" s="449" customFormat="1" ht="12" hidden="1" customHeight="1">
      <c r="A10219" s="448"/>
    </row>
    <row r="10220" spans="1:1" s="449" customFormat="1" ht="12" hidden="1" customHeight="1">
      <c r="A10220" s="448"/>
    </row>
    <row r="10221" spans="1:1" s="449" customFormat="1" ht="12" hidden="1" customHeight="1">
      <c r="A10221" s="448"/>
    </row>
    <row r="10222" spans="1:1" s="449" customFormat="1" ht="12" hidden="1" customHeight="1">
      <c r="A10222" s="448"/>
    </row>
    <row r="10223" spans="1:1" s="449" customFormat="1" ht="12" hidden="1" customHeight="1">
      <c r="A10223" s="448"/>
    </row>
    <row r="10224" spans="1:1" s="449" customFormat="1" ht="12" hidden="1" customHeight="1">
      <c r="A10224" s="448"/>
    </row>
    <row r="10225" spans="1:1" s="449" customFormat="1" ht="12" hidden="1" customHeight="1">
      <c r="A10225" s="448"/>
    </row>
    <row r="10226" spans="1:1" s="449" customFormat="1" ht="12" hidden="1" customHeight="1">
      <c r="A10226" s="448"/>
    </row>
    <row r="10227" spans="1:1" s="449" customFormat="1" ht="12" hidden="1" customHeight="1">
      <c r="A10227" s="448"/>
    </row>
    <row r="10228" spans="1:1" s="449" customFormat="1" ht="12" hidden="1" customHeight="1">
      <c r="A10228" s="448"/>
    </row>
    <row r="10229" spans="1:1" s="449" customFormat="1" ht="12" hidden="1" customHeight="1">
      <c r="A10229" s="448"/>
    </row>
    <row r="10230" spans="1:1" s="449" customFormat="1" ht="12" hidden="1" customHeight="1">
      <c r="A10230" s="448"/>
    </row>
    <row r="10231" spans="1:1" s="449" customFormat="1" ht="12" hidden="1" customHeight="1">
      <c r="A10231" s="448"/>
    </row>
    <row r="10232" spans="1:1" s="449" customFormat="1" ht="12" hidden="1" customHeight="1">
      <c r="A10232" s="448"/>
    </row>
    <row r="10233" spans="1:1" s="449" customFormat="1" ht="12" hidden="1" customHeight="1">
      <c r="A10233" s="448"/>
    </row>
    <row r="10234" spans="1:1" s="449" customFormat="1" ht="12" hidden="1" customHeight="1">
      <c r="A10234" s="448"/>
    </row>
    <row r="10235" spans="1:1" s="449" customFormat="1" ht="12" hidden="1" customHeight="1">
      <c r="A10235" s="448"/>
    </row>
    <row r="10236" spans="1:1" s="449" customFormat="1" ht="12" hidden="1" customHeight="1">
      <c r="A10236" s="448"/>
    </row>
    <row r="10237" spans="1:1" s="449" customFormat="1" ht="12" hidden="1" customHeight="1">
      <c r="A10237" s="448"/>
    </row>
    <row r="10238" spans="1:1" s="449" customFormat="1" ht="12" hidden="1" customHeight="1">
      <c r="A10238" s="448"/>
    </row>
    <row r="10239" spans="1:1" s="449" customFormat="1" ht="12" hidden="1" customHeight="1">
      <c r="A10239" s="448"/>
    </row>
    <row r="10240" spans="1:1" s="449" customFormat="1" ht="12" hidden="1" customHeight="1">
      <c r="A10240" s="448"/>
    </row>
    <row r="10241" spans="1:1" s="449" customFormat="1" ht="12" hidden="1" customHeight="1">
      <c r="A10241" s="448"/>
    </row>
    <row r="10242" spans="1:1" s="449" customFormat="1" ht="12" hidden="1" customHeight="1">
      <c r="A10242" s="448"/>
    </row>
    <row r="10243" spans="1:1" s="449" customFormat="1" ht="12" hidden="1" customHeight="1">
      <c r="A10243" s="448"/>
    </row>
    <row r="10244" spans="1:1" s="449" customFormat="1" ht="12" hidden="1" customHeight="1">
      <c r="A10244" s="448"/>
    </row>
    <row r="10245" spans="1:1" s="449" customFormat="1" ht="12" hidden="1" customHeight="1">
      <c r="A10245" s="448"/>
    </row>
    <row r="10246" spans="1:1" s="449" customFormat="1" ht="12" hidden="1" customHeight="1">
      <c r="A10246" s="448"/>
    </row>
    <row r="10247" spans="1:1" s="449" customFormat="1" ht="12" hidden="1" customHeight="1">
      <c r="A10247" s="448"/>
    </row>
    <row r="10248" spans="1:1" s="449" customFormat="1" ht="12" hidden="1" customHeight="1">
      <c r="A10248" s="448"/>
    </row>
    <row r="10249" spans="1:1" s="449" customFormat="1" ht="12" hidden="1" customHeight="1">
      <c r="A10249" s="448"/>
    </row>
    <row r="10250" spans="1:1" s="449" customFormat="1" ht="12" hidden="1" customHeight="1">
      <c r="A10250" s="448"/>
    </row>
    <row r="10251" spans="1:1" s="449" customFormat="1" ht="12" hidden="1" customHeight="1">
      <c r="A10251" s="448"/>
    </row>
    <row r="10252" spans="1:1" s="449" customFormat="1" ht="12" hidden="1" customHeight="1">
      <c r="A10252" s="448"/>
    </row>
    <row r="10253" spans="1:1" s="449" customFormat="1" ht="12" hidden="1" customHeight="1">
      <c r="A10253" s="448"/>
    </row>
    <row r="10254" spans="1:1" s="449" customFormat="1" ht="12" hidden="1" customHeight="1">
      <c r="A10254" s="448"/>
    </row>
    <row r="10255" spans="1:1" s="449" customFormat="1" ht="12" hidden="1" customHeight="1">
      <c r="A10255" s="448"/>
    </row>
    <row r="10256" spans="1:1" s="449" customFormat="1" ht="12" hidden="1" customHeight="1">
      <c r="A10256" s="448"/>
    </row>
    <row r="10257" spans="1:1" s="449" customFormat="1" ht="12" hidden="1" customHeight="1">
      <c r="A10257" s="448"/>
    </row>
    <row r="10258" spans="1:1" s="449" customFormat="1" ht="12" hidden="1" customHeight="1">
      <c r="A10258" s="448"/>
    </row>
    <row r="10259" spans="1:1" s="449" customFormat="1" ht="12" hidden="1" customHeight="1">
      <c r="A10259" s="448"/>
    </row>
    <row r="10260" spans="1:1" s="449" customFormat="1" ht="12" hidden="1" customHeight="1">
      <c r="A10260" s="448"/>
    </row>
    <row r="10261" spans="1:1" s="449" customFormat="1" ht="12" hidden="1" customHeight="1">
      <c r="A10261" s="448"/>
    </row>
    <row r="10262" spans="1:1" s="449" customFormat="1" ht="12" hidden="1" customHeight="1">
      <c r="A10262" s="448"/>
    </row>
    <row r="10263" spans="1:1" s="449" customFormat="1" ht="12" hidden="1" customHeight="1">
      <c r="A10263" s="448"/>
    </row>
    <row r="10264" spans="1:1" s="449" customFormat="1" ht="12" hidden="1" customHeight="1">
      <c r="A10264" s="448"/>
    </row>
    <row r="10265" spans="1:1" s="449" customFormat="1" ht="12" hidden="1" customHeight="1">
      <c r="A10265" s="448"/>
    </row>
    <row r="10266" spans="1:1" s="449" customFormat="1" ht="12" hidden="1" customHeight="1">
      <c r="A10266" s="448"/>
    </row>
    <row r="10267" spans="1:1" s="449" customFormat="1" ht="12" hidden="1" customHeight="1">
      <c r="A10267" s="448"/>
    </row>
    <row r="10268" spans="1:1" s="449" customFormat="1" ht="12" hidden="1" customHeight="1">
      <c r="A10268" s="448"/>
    </row>
    <row r="10269" spans="1:1" s="449" customFormat="1" ht="12" hidden="1" customHeight="1">
      <c r="A10269" s="448"/>
    </row>
    <row r="10270" spans="1:1" s="449" customFormat="1" ht="12" hidden="1" customHeight="1">
      <c r="A10270" s="448"/>
    </row>
    <row r="10271" spans="1:1" s="449" customFormat="1" ht="12" hidden="1" customHeight="1">
      <c r="A10271" s="448"/>
    </row>
    <row r="10272" spans="1:1" s="449" customFormat="1" ht="12" hidden="1" customHeight="1">
      <c r="A10272" s="448"/>
    </row>
    <row r="10273" spans="1:1" s="449" customFormat="1" ht="12" hidden="1" customHeight="1">
      <c r="A10273" s="448"/>
    </row>
    <row r="10274" spans="1:1" s="449" customFormat="1" ht="12" hidden="1" customHeight="1">
      <c r="A10274" s="448"/>
    </row>
    <row r="10275" spans="1:1" s="449" customFormat="1" ht="12" hidden="1" customHeight="1">
      <c r="A10275" s="448"/>
    </row>
    <row r="10276" spans="1:1" s="449" customFormat="1" ht="12" hidden="1" customHeight="1">
      <c r="A10276" s="448"/>
    </row>
    <row r="10277" spans="1:1" s="449" customFormat="1" ht="12" hidden="1" customHeight="1">
      <c r="A10277" s="448"/>
    </row>
    <row r="10278" spans="1:1" s="449" customFormat="1" ht="12" hidden="1" customHeight="1">
      <c r="A10278" s="448"/>
    </row>
    <row r="10279" spans="1:1" s="449" customFormat="1" ht="12" hidden="1" customHeight="1">
      <c r="A10279" s="448"/>
    </row>
    <row r="10280" spans="1:1" s="449" customFormat="1" ht="12" hidden="1" customHeight="1">
      <c r="A10280" s="448"/>
    </row>
    <row r="10281" spans="1:1" s="449" customFormat="1" ht="12" hidden="1" customHeight="1">
      <c r="A10281" s="448"/>
    </row>
    <row r="10282" spans="1:1" s="449" customFormat="1" ht="12" hidden="1" customHeight="1">
      <c r="A10282" s="448"/>
    </row>
    <row r="10283" spans="1:1" s="449" customFormat="1" ht="12" hidden="1" customHeight="1">
      <c r="A10283" s="448"/>
    </row>
    <row r="10284" spans="1:1" s="449" customFormat="1" ht="12" hidden="1" customHeight="1">
      <c r="A10284" s="448"/>
    </row>
    <row r="10285" spans="1:1" s="449" customFormat="1" ht="12" hidden="1" customHeight="1">
      <c r="A10285" s="448"/>
    </row>
    <row r="10286" spans="1:1" s="449" customFormat="1" ht="12" hidden="1" customHeight="1">
      <c r="A10286" s="448"/>
    </row>
    <row r="10287" spans="1:1" s="449" customFormat="1" ht="12" hidden="1" customHeight="1">
      <c r="A10287" s="448"/>
    </row>
    <row r="10288" spans="1:1" s="449" customFormat="1" ht="12" hidden="1" customHeight="1">
      <c r="A10288" s="448"/>
    </row>
    <row r="10289" spans="1:1" s="449" customFormat="1" ht="12" hidden="1" customHeight="1">
      <c r="A10289" s="448"/>
    </row>
    <row r="10290" spans="1:1" s="449" customFormat="1" ht="12" hidden="1" customHeight="1">
      <c r="A10290" s="448"/>
    </row>
    <row r="10291" spans="1:1" s="449" customFormat="1" ht="12" hidden="1" customHeight="1">
      <c r="A10291" s="448"/>
    </row>
    <row r="10292" spans="1:1" s="449" customFormat="1" ht="12" hidden="1" customHeight="1">
      <c r="A10292" s="448"/>
    </row>
    <row r="10293" spans="1:1" s="449" customFormat="1" ht="12" hidden="1" customHeight="1">
      <c r="A10293" s="448"/>
    </row>
    <row r="10294" spans="1:1" s="449" customFormat="1" ht="12" hidden="1" customHeight="1">
      <c r="A10294" s="448"/>
    </row>
    <row r="10295" spans="1:1" s="449" customFormat="1" ht="12" hidden="1" customHeight="1">
      <c r="A10295" s="448"/>
    </row>
    <row r="10296" spans="1:1" s="449" customFormat="1" ht="12" hidden="1" customHeight="1">
      <c r="A10296" s="448"/>
    </row>
    <row r="10297" spans="1:1" s="449" customFormat="1" ht="12" hidden="1" customHeight="1">
      <c r="A10297" s="448"/>
    </row>
    <row r="10298" spans="1:1" s="449" customFormat="1" ht="12" hidden="1" customHeight="1">
      <c r="A10298" s="448"/>
    </row>
    <row r="10299" spans="1:1" s="449" customFormat="1" ht="12" hidden="1" customHeight="1">
      <c r="A10299" s="448"/>
    </row>
    <row r="10300" spans="1:1" s="449" customFormat="1" ht="12" hidden="1" customHeight="1">
      <c r="A10300" s="448"/>
    </row>
    <row r="10301" spans="1:1" s="449" customFormat="1" ht="12" hidden="1" customHeight="1">
      <c r="A10301" s="448"/>
    </row>
    <row r="10302" spans="1:1" s="449" customFormat="1" ht="12" hidden="1" customHeight="1">
      <c r="A10302" s="448"/>
    </row>
    <row r="10303" spans="1:1" s="449" customFormat="1" ht="12" hidden="1" customHeight="1">
      <c r="A10303" s="448"/>
    </row>
    <row r="10304" spans="1:1" s="449" customFormat="1" ht="12" hidden="1" customHeight="1">
      <c r="A10304" s="448"/>
    </row>
    <row r="10305" spans="1:1" s="449" customFormat="1" ht="12" hidden="1" customHeight="1">
      <c r="A10305" s="448"/>
    </row>
    <row r="10306" spans="1:1" s="449" customFormat="1" ht="12" hidden="1" customHeight="1">
      <c r="A10306" s="448"/>
    </row>
    <row r="10307" spans="1:1" s="449" customFormat="1" ht="12" hidden="1" customHeight="1">
      <c r="A10307" s="448"/>
    </row>
    <row r="10308" spans="1:1" s="449" customFormat="1" ht="12" hidden="1" customHeight="1">
      <c r="A10308" s="448"/>
    </row>
    <row r="10309" spans="1:1" s="449" customFormat="1" ht="12" hidden="1" customHeight="1">
      <c r="A10309" s="448"/>
    </row>
    <row r="10310" spans="1:1" s="449" customFormat="1" ht="12" hidden="1" customHeight="1">
      <c r="A10310" s="448"/>
    </row>
    <row r="10311" spans="1:1" s="449" customFormat="1" ht="12" hidden="1" customHeight="1">
      <c r="A10311" s="448"/>
    </row>
    <row r="10312" spans="1:1" s="449" customFormat="1" ht="12" hidden="1" customHeight="1">
      <c r="A10312" s="448"/>
    </row>
    <row r="10313" spans="1:1" s="449" customFormat="1" ht="12" hidden="1" customHeight="1">
      <c r="A10313" s="448"/>
    </row>
    <row r="10314" spans="1:1" s="449" customFormat="1" ht="12" hidden="1" customHeight="1">
      <c r="A10314" s="448"/>
    </row>
    <row r="10315" spans="1:1" s="449" customFormat="1" ht="12" hidden="1" customHeight="1">
      <c r="A10315" s="448"/>
    </row>
    <row r="10316" spans="1:1" s="449" customFormat="1" ht="12" hidden="1" customHeight="1">
      <c r="A10316" s="448"/>
    </row>
    <row r="10317" spans="1:1" s="449" customFormat="1" ht="12" hidden="1" customHeight="1">
      <c r="A10317" s="448"/>
    </row>
    <row r="10318" spans="1:1" s="449" customFormat="1" ht="12" hidden="1" customHeight="1">
      <c r="A10318" s="448"/>
    </row>
    <row r="10319" spans="1:1" s="449" customFormat="1" ht="12" hidden="1" customHeight="1">
      <c r="A10319" s="448"/>
    </row>
    <row r="10320" spans="1:1" s="449" customFormat="1" ht="12" hidden="1" customHeight="1">
      <c r="A10320" s="448"/>
    </row>
    <row r="10321" spans="1:1" s="449" customFormat="1" ht="12" hidden="1" customHeight="1">
      <c r="A10321" s="448"/>
    </row>
    <row r="10322" spans="1:1" s="449" customFormat="1" ht="12" hidden="1" customHeight="1">
      <c r="A10322" s="448"/>
    </row>
    <row r="10323" spans="1:1" s="449" customFormat="1" ht="12" hidden="1" customHeight="1">
      <c r="A10323" s="448"/>
    </row>
    <row r="10324" spans="1:1" s="449" customFormat="1" ht="12" hidden="1" customHeight="1">
      <c r="A10324" s="448"/>
    </row>
    <row r="10325" spans="1:1" s="449" customFormat="1" ht="12" hidden="1" customHeight="1">
      <c r="A10325" s="448"/>
    </row>
    <row r="10326" spans="1:1" s="449" customFormat="1" ht="12" hidden="1" customHeight="1">
      <c r="A10326" s="448"/>
    </row>
    <row r="10327" spans="1:1" s="449" customFormat="1" ht="12" hidden="1" customHeight="1">
      <c r="A10327" s="448"/>
    </row>
    <row r="10328" spans="1:1" s="449" customFormat="1" ht="12" hidden="1" customHeight="1">
      <c r="A10328" s="448"/>
    </row>
    <row r="10329" spans="1:1" s="449" customFormat="1" ht="12" hidden="1" customHeight="1">
      <c r="A10329" s="448"/>
    </row>
    <row r="10330" spans="1:1" s="449" customFormat="1" ht="12" hidden="1" customHeight="1">
      <c r="A10330" s="448"/>
    </row>
    <row r="10331" spans="1:1" s="449" customFormat="1" ht="12" hidden="1" customHeight="1">
      <c r="A10331" s="448"/>
    </row>
    <row r="10332" spans="1:1" s="449" customFormat="1" ht="12" hidden="1" customHeight="1">
      <c r="A10332" s="448"/>
    </row>
    <row r="10333" spans="1:1" s="449" customFormat="1" ht="12" hidden="1" customHeight="1">
      <c r="A10333" s="448"/>
    </row>
    <row r="10334" spans="1:1" s="449" customFormat="1" ht="12" hidden="1" customHeight="1">
      <c r="A10334" s="448"/>
    </row>
    <row r="10335" spans="1:1" s="449" customFormat="1" ht="12" hidden="1" customHeight="1">
      <c r="A10335" s="448"/>
    </row>
    <row r="10336" spans="1:1" s="449" customFormat="1" ht="12" hidden="1" customHeight="1">
      <c r="A10336" s="448"/>
    </row>
    <row r="10337" spans="1:1" s="449" customFormat="1" ht="12" hidden="1" customHeight="1">
      <c r="A10337" s="448"/>
    </row>
    <row r="10338" spans="1:1" s="449" customFormat="1" ht="12" hidden="1" customHeight="1">
      <c r="A10338" s="448"/>
    </row>
    <row r="10339" spans="1:1" s="449" customFormat="1" ht="12" hidden="1" customHeight="1">
      <c r="A10339" s="448"/>
    </row>
    <row r="10340" spans="1:1" s="449" customFormat="1" ht="12" hidden="1" customHeight="1">
      <c r="A10340" s="448"/>
    </row>
    <row r="10341" spans="1:1" s="449" customFormat="1" ht="12" hidden="1" customHeight="1">
      <c r="A10341" s="448"/>
    </row>
    <row r="10342" spans="1:1" s="449" customFormat="1" ht="12" hidden="1" customHeight="1">
      <c r="A10342" s="448"/>
    </row>
    <row r="10343" spans="1:1" s="449" customFormat="1" ht="12" hidden="1" customHeight="1">
      <c r="A10343" s="448"/>
    </row>
    <row r="10344" spans="1:1" s="449" customFormat="1" ht="12" hidden="1" customHeight="1">
      <c r="A10344" s="448"/>
    </row>
    <row r="10345" spans="1:1" s="449" customFormat="1" ht="12" hidden="1" customHeight="1">
      <c r="A10345" s="448"/>
    </row>
    <row r="10346" spans="1:1" s="449" customFormat="1" ht="12" hidden="1" customHeight="1">
      <c r="A10346" s="448"/>
    </row>
    <row r="10347" spans="1:1" s="449" customFormat="1" ht="12" hidden="1" customHeight="1">
      <c r="A10347" s="448"/>
    </row>
    <row r="10348" spans="1:1" s="449" customFormat="1" ht="12" hidden="1" customHeight="1">
      <c r="A10348" s="448"/>
    </row>
    <row r="10349" spans="1:1" s="449" customFormat="1" ht="12" hidden="1" customHeight="1">
      <c r="A10349" s="448"/>
    </row>
    <row r="10350" spans="1:1" s="449" customFormat="1" ht="12" hidden="1" customHeight="1">
      <c r="A10350" s="448"/>
    </row>
    <row r="10351" spans="1:1" s="449" customFormat="1" ht="12" hidden="1" customHeight="1">
      <c r="A10351" s="448"/>
    </row>
    <row r="10352" spans="1:1" s="449" customFormat="1" ht="12" hidden="1" customHeight="1">
      <c r="A10352" s="448"/>
    </row>
    <row r="10353" spans="1:1" s="449" customFormat="1" ht="12" hidden="1" customHeight="1">
      <c r="A10353" s="448"/>
    </row>
    <row r="10354" spans="1:1" s="449" customFormat="1" ht="12" hidden="1" customHeight="1">
      <c r="A10354" s="448"/>
    </row>
    <row r="10355" spans="1:1" s="449" customFormat="1" ht="12" hidden="1" customHeight="1">
      <c r="A10355" s="448"/>
    </row>
    <row r="10356" spans="1:1" s="449" customFormat="1" ht="12" hidden="1" customHeight="1">
      <c r="A10356" s="448"/>
    </row>
    <row r="10357" spans="1:1" s="449" customFormat="1" ht="12" hidden="1" customHeight="1">
      <c r="A10357" s="448"/>
    </row>
    <row r="10358" spans="1:1" s="449" customFormat="1" ht="12" hidden="1" customHeight="1">
      <c r="A10358" s="448"/>
    </row>
    <row r="10359" spans="1:1" s="449" customFormat="1" ht="12" hidden="1" customHeight="1">
      <c r="A10359" s="448"/>
    </row>
    <row r="10360" spans="1:1" s="449" customFormat="1" ht="12" hidden="1" customHeight="1">
      <c r="A10360" s="448"/>
    </row>
    <row r="10361" spans="1:1" s="449" customFormat="1" ht="12" hidden="1" customHeight="1">
      <c r="A10361" s="448"/>
    </row>
    <row r="10362" spans="1:1" s="449" customFormat="1" ht="12" hidden="1" customHeight="1">
      <c r="A10362" s="448"/>
    </row>
    <row r="10363" spans="1:1" s="449" customFormat="1" ht="12" hidden="1" customHeight="1">
      <c r="A10363" s="448"/>
    </row>
    <row r="10364" spans="1:1" s="449" customFormat="1" ht="12" hidden="1" customHeight="1">
      <c r="A10364" s="448"/>
    </row>
    <row r="10365" spans="1:1" s="449" customFormat="1" ht="12" hidden="1" customHeight="1">
      <c r="A10365" s="448"/>
    </row>
    <row r="10366" spans="1:1" s="449" customFormat="1" ht="12" hidden="1" customHeight="1">
      <c r="A10366" s="448"/>
    </row>
    <row r="10367" spans="1:1" s="449" customFormat="1" ht="12" hidden="1" customHeight="1">
      <c r="A10367" s="448"/>
    </row>
    <row r="10368" spans="1:1" s="449" customFormat="1" ht="12" hidden="1" customHeight="1">
      <c r="A10368" s="448"/>
    </row>
    <row r="10369" spans="1:1" s="449" customFormat="1" ht="12" hidden="1" customHeight="1">
      <c r="A10369" s="448"/>
    </row>
    <row r="10370" spans="1:1" s="449" customFormat="1" ht="12" hidden="1" customHeight="1">
      <c r="A10370" s="448"/>
    </row>
    <row r="10371" spans="1:1" s="449" customFormat="1" ht="12" hidden="1" customHeight="1">
      <c r="A10371" s="448"/>
    </row>
    <row r="10372" spans="1:1" s="449" customFormat="1" ht="12" hidden="1" customHeight="1">
      <c r="A10372" s="448"/>
    </row>
    <row r="10373" spans="1:1" s="449" customFormat="1" ht="12" hidden="1" customHeight="1">
      <c r="A10373" s="448"/>
    </row>
    <row r="10374" spans="1:1" s="449" customFormat="1" ht="12" hidden="1" customHeight="1">
      <c r="A10374" s="448"/>
    </row>
    <row r="10375" spans="1:1" s="449" customFormat="1" ht="12" hidden="1" customHeight="1">
      <c r="A10375" s="448"/>
    </row>
    <row r="10376" spans="1:1" s="449" customFormat="1" ht="12" hidden="1" customHeight="1">
      <c r="A10376" s="448"/>
    </row>
    <row r="10377" spans="1:1" s="449" customFormat="1" ht="12" hidden="1" customHeight="1">
      <c r="A10377" s="448"/>
    </row>
    <row r="10378" spans="1:1" s="449" customFormat="1" ht="12" hidden="1" customHeight="1">
      <c r="A10378" s="448"/>
    </row>
    <row r="10379" spans="1:1" s="449" customFormat="1" ht="12" hidden="1" customHeight="1">
      <c r="A10379" s="448"/>
    </row>
    <row r="10380" spans="1:1" s="449" customFormat="1" ht="12" hidden="1" customHeight="1">
      <c r="A10380" s="448"/>
    </row>
    <row r="10381" spans="1:1" s="449" customFormat="1" ht="12" hidden="1" customHeight="1">
      <c r="A10381" s="448"/>
    </row>
    <row r="10382" spans="1:1" s="449" customFormat="1" ht="12" hidden="1" customHeight="1">
      <c r="A10382" s="448"/>
    </row>
    <row r="10383" spans="1:1" s="449" customFormat="1" ht="12" hidden="1" customHeight="1">
      <c r="A10383" s="448"/>
    </row>
    <row r="10384" spans="1:1" s="449" customFormat="1" ht="12" hidden="1" customHeight="1">
      <c r="A10384" s="448"/>
    </row>
    <row r="10385" spans="1:1" s="449" customFormat="1" ht="12" hidden="1" customHeight="1">
      <c r="A10385" s="448"/>
    </row>
    <row r="10386" spans="1:1" s="449" customFormat="1" ht="12" hidden="1" customHeight="1">
      <c r="A10386" s="448"/>
    </row>
    <row r="10387" spans="1:1" s="449" customFormat="1" ht="12" hidden="1" customHeight="1">
      <c r="A10387" s="448"/>
    </row>
    <row r="10388" spans="1:1" s="449" customFormat="1" ht="12" hidden="1" customHeight="1">
      <c r="A10388" s="448"/>
    </row>
    <row r="10389" spans="1:1" s="449" customFormat="1" ht="12" hidden="1" customHeight="1">
      <c r="A10389" s="448"/>
    </row>
    <row r="10390" spans="1:1" s="449" customFormat="1" ht="12" hidden="1" customHeight="1">
      <c r="A10390" s="448"/>
    </row>
    <row r="10391" spans="1:1" s="449" customFormat="1" ht="12" hidden="1" customHeight="1">
      <c r="A10391" s="448"/>
    </row>
    <row r="10392" spans="1:1" s="449" customFormat="1" ht="12" hidden="1" customHeight="1">
      <c r="A10392" s="448"/>
    </row>
    <row r="10393" spans="1:1" s="449" customFormat="1" ht="12" hidden="1" customHeight="1">
      <c r="A10393" s="448"/>
    </row>
    <row r="10394" spans="1:1" s="449" customFormat="1" ht="12" hidden="1" customHeight="1">
      <c r="A10394" s="448"/>
    </row>
    <row r="10395" spans="1:1" s="449" customFormat="1" ht="12" hidden="1" customHeight="1">
      <c r="A10395" s="448"/>
    </row>
    <row r="10396" spans="1:1" s="449" customFormat="1" ht="12" hidden="1" customHeight="1">
      <c r="A10396" s="448"/>
    </row>
    <row r="10397" spans="1:1" s="449" customFormat="1" ht="12" hidden="1" customHeight="1">
      <c r="A10397" s="448"/>
    </row>
    <row r="10398" spans="1:1" s="449" customFormat="1" ht="12" hidden="1" customHeight="1">
      <c r="A10398" s="448"/>
    </row>
    <row r="10399" spans="1:1" s="449" customFormat="1" ht="12" hidden="1" customHeight="1">
      <c r="A10399" s="448"/>
    </row>
    <row r="10400" spans="1:1" s="449" customFormat="1" ht="12" hidden="1" customHeight="1">
      <c r="A10400" s="448"/>
    </row>
    <row r="10401" spans="1:1" s="449" customFormat="1" ht="12" hidden="1" customHeight="1">
      <c r="A10401" s="448"/>
    </row>
    <row r="10402" spans="1:1" s="449" customFormat="1" ht="12" hidden="1" customHeight="1">
      <c r="A10402" s="448"/>
    </row>
    <row r="10403" spans="1:1" s="449" customFormat="1" ht="12" hidden="1" customHeight="1">
      <c r="A10403" s="448"/>
    </row>
    <row r="10404" spans="1:1" s="449" customFormat="1" ht="12" hidden="1" customHeight="1">
      <c r="A10404" s="448"/>
    </row>
    <row r="10405" spans="1:1" s="449" customFormat="1" ht="12" hidden="1" customHeight="1">
      <c r="A10405" s="448"/>
    </row>
    <row r="10406" spans="1:1" s="449" customFormat="1" ht="12" hidden="1" customHeight="1">
      <c r="A10406" s="448"/>
    </row>
    <row r="10407" spans="1:1" s="449" customFormat="1" ht="12" hidden="1" customHeight="1">
      <c r="A10407" s="448"/>
    </row>
    <row r="10408" spans="1:1" s="449" customFormat="1" ht="12" hidden="1" customHeight="1">
      <c r="A10408" s="448"/>
    </row>
    <row r="10409" spans="1:1" s="449" customFormat="1" ht="12" hidden="1" customHeight="1">
      <c r="A10409" s="448"/>
    </row>
    <row r="10410" spans="1:1" s="449" customFormat="1" ht="12" hidden="1" customHeight="1">
      <c r="A10410" s="448"/>
    </row>
    <row r="10411" spans="1:1" s="449" customFormat="1" ht="12" hidden="1" customHeight="1">
      <c r="A10411" s="448"/>
    </row>
    <row r="10412" spans="1:1" s="449" customFormat="1" ht="12" hidden="1" customHeight="1">
      <c r="A10412" s="448"/>
    </row>
    <row r="10413" spans="1:1" s="449" customFormat="1" ht="12" hidden="1" customHeight="1">
      <c r="A10413" s="448"/>
    </row>
    <row r="10414" spans="1:1" s="449" customFormat="1" ht="12" hidden="1" customHeight="1">
      <c r="A10414" s="448"/>
    </row>
    <row r="10415" spans="1:1" s="449" customFormat="1" ht="12" hidden="1" customHeight="1">
      <c r="A10415" s="448"/>
    </row>
    <row r="10416" spans="1:1" s="449" customFormat="1" ht="12" hidden="1" customHeight="1">
      <c r="A10416" s="448"/>
    </row>
    <row r="10417" spans="1:1" s="449" customFormat="1" ht="12" hidden="1" customHeight="1">
      <c r="A10417" s="448"/>
    </row>
    <row r="10418" spans="1:1" s="449" customFormat="1" ht="12" hidden="1" customHeight="1">
      <c r="A10418" s="448"/>
    </row>
    <row r="10419" spans="1:1" s="449" customFormat="1" ht="12" hidden="1" customHeight="1">
      <c r="A10419" s="448"/>
    </row>
    <row r="10420" spans="1:1" s="449" customFormat="1" ht="12" hidden="1" customHeight="1">
      <c r="A10420" s="448"/>
    </row>
    <row r="10421" spans="1:1" s="449" customFormat="1" ht="12" hidden="1" customHeight="1">
      <c r="A10421" s="448"/>
    </row>
    <row r="10422" spans="1:1" s="449" customFormat="1" ht="12" hidden="1" customHeight="1">
      <c r="A10422" s="448"/>
    </row>
    <row r="10423" spans="1:1" s="449" customFormat="1" ht="12" hidden="1" customHeight="1">
      <c r="A10423" s="448"/>
    </row>
    <row r="10424" spans="1:1" s="449" customFormat="1" ht="12" hidden="1" customHeight="1">
      <c r="A10424" s="448"/>
    </row>
    <row r="10425" spans="1:1" s="449" customFormat="1" ht="12" hidden="1" customHeight="1">
      <c r="A10425" s="448"/>
    </row>
    <row r="10426" spans="1:1" s="449" customFormat="1" ht="12" hidden="1" customHeight="1">
      <c r="A10426" s="448"/>
    </row>
    <row r="10427" spans="1:1" s="449" customFormat="1" ht="12" hidden="1" customHeight="1">
      <c r="A10427" s="448"/>
    </row>
    <row r="10428" spans="1:1" s="449" customFormat="1" ht="12" hidden="1" customHeight="1">
      <c r="A10428" s="448"/>
    </row>
    <row r="10429" spans="1:1" s="449" customFormat="1" ht="12" hidden="1" customHeight="1">
      <c r="A10429" s="448"/>
    </row>
    <row r="10430" spans="1:1" s="449" customFormat="1" ht="12" hidden="1" customHeight="1">
      <c r="A10430" s="448"/>
    </row>
    <row r="10431" spans="1:1" s="449" customFormat="1" ht="12" hidden="1" customHeight="1">
      <c r="A10431" s="448"/>
    </row>
    <row r="10432" spans="1:1" s="449" customFormat="1" ht="12" hidden="1" customHeight="1">
      <c r="A10432" s="448"/>
    </row>
    <row r="10433" spans="1:1" s="449" customFormat="1" ht="12" hidden="1" customHeight="1">
      <c r="A10433" s="448"/>
    </row>
    <row r="10434" spans="1:1" s="449" customFormat="1" ht="12" hidden="1" customHeight="1">
      <c r="A10434" s="448"/>
    </row>
    <row r="10435" spans="1:1" s="449" customFormat="1" ht="12" hidden="1" customHeight="1">
      <c r="A10435" s="448"/>
    </row>
    <row r="10436" spans="1:1" s="449" customFormat="1" ht="12" hidden="1" customHeight="1">
      <c r="A10436" s="448"/>
    </row>
    <row r="10437" spans="1:1" s="449" customFormat="1" ht="12" hidden="1" customHeight="1">
      <c r="A10437" s="448"/>
    </row>
    <row r="10438" spans="1:1" s="449" customFormat="1" ht="12" hidden="1" customHeight="1">
      <c r="A10438" s="448"/>
    </row>
    <row r="10439" spans="1:1" s="449" customFormat="1" ht="12" hidden="1" customHeight="1">
      <c r="A10439" s="448"/>
    </row>
    <row r="10440" spans="1:1" s="449" customFormat="1" ht="12" hidden="1" customHeight="1">
      <c r="A10440" s="448"/>
    </row>
    <row r="10441" spans="1:1" s="449" customFormat="1" ht="12" hidden="1" customHeight="1">
      <c r="A10441" s="448"/>
    </row>
    <row r="10442" spans="1:1" s="449" customFormat="1" ht="12" hidden="1" customHeight="1">
      <c r="A10442" s="448"/>
    </row>
    <row r="10443" spans="1:1" s="449" customFormat="1" ht="12" hidden="1" customHeight="1">
      <c r="A10443" s="448"/>
    </row>
    <row r="10444" spans="1:1" s="449" customFormat="1" ht="12" hidden="1" customHeight="1">
      <c r="A10444" s="448"/>
    </row>
    <row r="10445" spans="1:1" s="449" customFormat="1" ht="12" hidden="1" customHeight="1">
      <c r="A10445" s="448"/>
    </row>
    <row r="10446" spans="1:1" s="449" customFormat="1" ht="12" hidden="1" customHeight="1">
      <c r="A10446" s="448"/>
    </row>
    <row r="10447" spans="1:1" s="449" customFormat="1" ht="12" hidden="1" customHeight="1">
      <c r="A10447" s="448"/>
    </row>
    <row r="10448" spans="1:1" s="449" customFormat="1" ht="12" hidden="1" customHeight="1">
      <c r="A10448" s="448"/>
    </row>
    <row r="10449" spans="1:1" s="449" customFormat="1" ht="12" hidden="1" customHeight="1">
      <c r="A10449" s="448"/>
    </row>
    <row r="10450" spans="1:1" s="449" customFormat="1" ht="12" hidden="1" customHeight="1">
      <c r="A10450" s="448"/>
    </row>
    <row r="10451" spans="1:1" s="449" customFormat="1" ht="12" hidden="1" customHeight="1">
      <c r="A10451" s="448"/>
    </row>
    <row r="10452" spans="1:1" s="449" customFormat="1" ht="12" hidden="1" customHeight="1">
      <c r="A10452" s="448"/>
    </row>
    <row r="10453" spans="1:1" s="449" customFormat="1" ht="12" hidden="1" customHeight="1">
      <c r="A10453" s="448"/>
    </row>
    <row r="10454" spans="1:1" s="449" customFormat="1" ht="12" hidden="1" customHeight="1">
      <c r="A10454" s="448"/>
    </row>
    <row r="10455" spans="1:1" s="449" customFormat="1" ht="12" hidden="1" customHeight="1">
      <c r="A10455" s="448"/>
    </row>
    <row r="10456" spans="1:1" s="449" customFormat="1" ht="12" hidden="1" customHeight="1">
      <c r="A10456" s="448"/>
    </row>
    <row r="10457" spans="1:1" s="449" customFormat="1" ht="12" hidden="1" customHeight="1">
      <c r="A10457" s="448"/>
    </row>
    <row r="10458" spans="1:1" s="449" customFormat="1" ht="12" hidden="1" customHeight="1">
      <c r="A10458" s="448"/>
    </row>
    <row r="10459" spans="1:1" s="449" customFormat="1" ht="12" hidden="1" customHeight="1">
      <c r="A10459" s="448"/>
    </row>
    <row r="10460" spans="1:1" s="449" customFormat="1" ht="12" hidden="1" customHeight="1">
      <c r="A10460" s="448"/>
    </row>
    <row r="10461" spans="1:1" s="449" customFormat="1" ht="12" hidden="1" customHeight="1">
      <c r="A10461" s="448"/>
    </row>
    <row r="10462" spans="1:1" s="449" customFormat="1" ht="12" hidden="1" customHeight="1">
      <c r="A10462" s="448"/>
    </row>
    <row r="10463" spans="1:1" s="449" customFormat="1" ht="12" hidden="1" customHeight="1">
      <c r="A10463" s="448"/>
    </row>
    <row r="10464" spans="1:1" s="449" customFormat="1" ht="12" hidden="1" customHeight="1">
      <c r="A10464" s="448"/>
    </row>
    <row r="10465" spans="1:1" s="449" customFormat="1" ht="12" hidden="1" customHeight="1">
      <c r="A10465" s="448"/>
    </row>
    <row r="10466" spans="1:1" s="449" customFormat="1" ht="12" hidden="1" customHeight="1">
      <c r="A10466" s="448"/>
    </row>
    <row r="10467" spans="1:1" s="449" customFormat="1" ht="12" hidden="1" customHeight="1">
      <c r="A10467" s="448"/>
    </row>
    <row r="10468" spans="1:1" s="449" customFormat="1" ht="12" hidden="1" customHeight="1">
      <c r="A10468" s="448"/>
    </row>
    <row r="10469" spans="1:1" s="449" customFormat="1" ht="12" hidden="1" customHeight="1">
      <c r="A10469" s="448"/>
    </row>
    <row r="10470" spans="1:1" s="449" customFormat="1" ht="12" hidden="1" customHeight="1">
      <c r="A10470" s="448"/>
    </row>
    <row r="10471" spans="1:1" s="449" customFormat="1" ht="12" hidden="1" customHeight="1">
      <c r="A10471" s="448"/>
    </row>
    <row r="10472" spans="1:1" s="449" customFormat="1" ht="12" hidden="1" customHeight="1">
      <c r="A10472" s="448"/>
    </row>
    <row r="10473" spans="1:1" s="449" customFormat="1" ht="12" hidden="1" customHeight="1">
      <c r="A10473" s="448"/>
    </row>
    <row r="10474" spans="1:1" s="449" customFormat="1" ht="12" hidden="1" customHeight="1">
      <c r="A10474" s="448"/>
    </row>
    <row r="10475" spans="1:1" s="449" customFormat="1" ht="12" hidden="1" customHeight="1">
      <c r="A10475" s="448"/>
    </row>
    <row r="10476" spans="1:1" s="449" customFormat="1" ht="12" hidden="1" customHeight="1">
      <c r="A10476" s="448"/>
    </row>
    <row r="10477" spans="1:1" s="449" customFormat="1" ht="12" hidden="1" customHeight="1">
      <c r="A10477" s="448"/>
    </row>
    <row r="10478" spans="1:1" s="449" customFormat="1" ht="12" hidden="1" customHeight="1">
      <c r="A10478" s="448"/>
    </row>
    <row r="10479" spans="1:1" s="449" customFormat="1" ht="12" hidden="1" customHeight="1">
      <c r="A10479" s="448"/>
    </row>
    <row r="10480" spans="1:1" s="449" customFormat="1" ht="12" hidden="1" customHeight="1">
      <c r="A10480" s="448"/>
    </row>
    <row r="10481" spans="1:1" s="449" customFormat="1" ht="12" hidden="1" customHeight="1">
      <c r="A10481" s="448"/>
    </row>
    <row r="10482" spans="1:1" s="449" customFormat="1" ht="12" hidden="1" customHeight="1">
      <c r="A10482" s="448"/>
    </row>
    <row r="10483" spans="1:1" s="449" customFormat="1" ht="12" hidden="1" customHeight="1">
      <c r="A10483" s="448"/>
    </row>
    <row r="10484" spans="1:1" s="449" customFormat="1" ht="12" hidden="1" customHeight="1">
      <c r="A10484" s="448"/>
    </row>
    <row r="10485" spans="1:1" s="449" customFormat="1" ht="12" hidden="1" customHeight="1">
      <c r="A10485" s="448"/>
    </row>
    <row r="10486" spans="1:1" s="449" customFormat="1" ht="12" hidden="1" customHeight="1">
      <c r="A10486" s="448"/>
    </row>
    <row r="10487" spans="1:1" s="449" customFormat="1" ht="12" hidden="1" customHeight="1">
      <c r="A10487" s="448"/>
    </row>
    <row r="10488" spans="1:1" s="449" customFormat="1" ht="12" hidden="1" customHeight="1">
      <c r="A10488" s="448"/>
    </row>
    <row r="10489" spans="1:1" s="449" customFormat="1" ht="12" hidden="1" customHeight="1">
      <c r="A10489" s="448"/>
    </row>
    <row r="10490" spans="1:1" s="449" customFormat="1" ht="12" hidden="1" customHeight="1">
      <c r="A10490" s="448"/>
    </row>
    <row r="10491" spans="1:1" s="449" customFormat="1" ht="12" hidden="1" customHeight="1">
      <c r="A10491" s="448"/>
    </row>
    <row r="10492" spans="1:1" s="449" customFormat="1" ht="12" hidden="1" customHeight="1">
      <c r="A10492" s="448"/>
    </row>
    <row r="10493" spans="1:1" s="449" customFormat="1" ht="12" hidden="1" customHeight="1">
      <c r="A10493" s="448"/>
    </row>
    <row r="10494" spans="1:1" s="449" customFormat="1" ht="12" hidden="1" customHeight="1">
      <c r="A10494" s="448"/>
    </row>
    <row r="10495" spans="1:1" s="449" customFormat="1" ht="12" hidden="1" customHeight="1">
      <c r="A10495" s="448"/>
    </row>
    <row r="10496" spans="1:1" s="449" customFormat="1" ht="12" hidden="1" customHeight="1">
      <c r="A10496" s="448"/>
    </row>
    <row r="10497" spans="1:1" s="449" customFormat="1" ht="12" hidden="1" customHeight="1">
      <c r="A10497" s="448"/>
    </row>
    <row r="10498" spans="1:1" s="449" customFormat="1" ht="12" hidden="1" customHeight="1">
      <c r="A10498" s="448"/>
    </row>
    <row r="10499" spans="1:1" s="449" customFormat="1" ht="12" hidden="1" customHeight="1">
      <c r="A10499" s="448"/>
    </row>
    <row r="10500" spans="1:1" s="449" customFormat="1" ht="12" hidden="1" customHeight="1">
      <c r="A10500" s="448"/>
    </row>
    <row r="10501" spans="1:1" s="449" customFormat="1" ht="12" hidden="1" customHeight="1">
      <c r="A10501" s="448"/>
    </row>
    <row r="10502" spans="1:1" s="449" customFormat="1" ht="12" hidden="1" customHeight="1">
      <c r="A10502" s="448"/>
    </row>
    <row r="10503" spans="1:1" s="449" customFormat="1" ht="12" hidden="1" customHeight="1">
      <c r="A10503" s="448"/>
    </row>
    <row r="10504" spans="1:1" s="449" customFormat="1" ht="12" hidden="1" customHeight="1">
      <c r="A10504" s="448"/>
    </row>
    <row r="10505" spans="1:1" s="449" customFormat="1" ht="12" hidden="1" customHeight="1">
      <c r="A10505" s="448"/>
    </row>
    <row r="10506" spans="1:1" s="449" customFormat="1" ht="12" hidden="1" customHeight="1">
      <c r="A10506" s="448"/>
    </row>
    <row r="10507" spans="1:1" s="449" customFormat="1" ht="12" hidden="1" customHeight="1">
      <c r="A10507" s="448"/>
    </row>
    <row r="10508" spans="1:1" s="449" customFormat="1" ht="12" hidden="1" customHeight="1">
      <c r="A10508" s="448"/>
    </row>
    <row r="10509" spans="1:1" s="449" customFormat="1" ht="12" hidden="1" customHeight="1">
      <c r="A10509" s="448"/>
    </row>
    <row r="10510" spans="1:1" s="449" customFormat="1" ht="12" hidden="1" customHeight="1">
      <c r="A10510" s="448"/>
    </row>
    <row r="10511" spans="1:1" s="449" customFormat="1" ht="12" hidden="1" customHeight="1">
      <c r="A10511" s="448"/>
    </row>
    <row r="10512" spans="1:1" s="449" customFormat="1" ht="12" hidden="1" customHeight="1">
      <c r="A10512" s="448"/>
    </row>
    <row r="10513" spans="1:1" s="449" customFormat="1" ht="12" hidden="1" customHeight="1">
      <c r="A10513" s="448"/>
    </row>
    <row r="10514" spans="1:1" s="449" customFormat="1" ht="12" hidden="1" customHeight="1">
      <c r="A10514" s="448"/>
    </row>
    <row r="10515" spans="1:1" s="449" customFormat="1" ht="12" hidden="1" customHeight="1">
      <c r="A10515" s="448"/>
    </row>
    <row r="10516" spans="1:1" s="449" customFormat="1" ht="12" hidden="1" customHeight="1">
      <c r="A10516" s="448"/>
    </row>
    <row r="10517" spans="1:1" s="449" customFormat="1" ht="12" hidden="1" customHeight="1">
      <c r="A10517" s="448"/>
    </row>
    <row r="10518" spans="1:1" s="449" customFormat="1" ht="12" hidden="1" customHeight="1">
      <c r="A10518" s="448"/>
    </row>
    <row r="10519" spans="1:1" s="449" customFormat="1" ht="12" hidden="1" customHeight="1">
      <c r="A10519" s="448"/>
    </row>
    <row r="10520" spans="1:1" s="449" customFormat="1" ht="12" hidden="1" customHeight="1">
      <c r="A10520" s="448"/>
    </row>
    <row r="10521" spans="1:1" s="449" customFormat="1" ht="12" hidden="1" customHeight="1">
      <c r="A10521" s="448"/>
    </row>
    <row r="10522" spans="1:1" s="449" customFormat="1" ht="12" hidden="1" customHeight="1">
      <c r="A10522" s="448"/>
    </row>
    <row r="10523" spans="1:1" s="449" customFormat="1" ht="12" hidden="1" customHeight="1">
      <c r="A10523" s="448"/>
    </row>
    <row r="10524" spans="1:1" s="449" customFormat="1" ht="12" hidden="1" customHeight="1">
      <c r="A10524" s="448"/>
    </row>
    <row r="10525" spans="1:1" s="449" customFormat="1" ht="12" hidden="1" customHeight="1">
      <c r="A10525" s="448"/>
    </row>
    <row r="10526" spans="1:1" s="449" customFormat="1" ht="12" hidden="1" customHeight="1">
      <c r="A10526" s="448"/>
    </row>
    <row r="10527" spans="1:1" s="449" customFormat="1" ht="12" hidden="1" customHeight="1">
      <c r="A10527" s="448"/>
    </row>
    <row r="10528" spans="1:1" s="449" customFormat="1" ht="12" hidden="1" customHeight="1">
      <c r="A10528" s="448"/>
    </row>
    <row r="10529" spans="1:1" s="449" customFormat="1" ht="12" hidden="1" customHeight="1">
      <c r="A10529" s="448"/>
    </row>
    <row r="10530" spans="1:1" s="449" customFormat="1" ht="12" hidden="1" customHeight="1">
      <c r="A10530" s="448"/>
    </row>
    <row r="10531" spans="1:1" s="449" customFormat="1" ht="12" hidden="1" customHeight="1">
      <c r="A10531" s="448"/>
    </row>
    <row r="10532" spans="1:1" s="449" customFormat="1" ht="12" hidden="1" customHeight="1">
      <c r="A10532" s="448"/>
    </row>
    <row r="10533" spans="1:1" s="449" customFormat="1" ht="12" hidden="1" customHeight="1">
      <c r="A10533" s="448"/>
    </row>
    <row r="10534" spans="1:1" s="449" customFormat="1" ht="12" hidden="1" customHeight="1">
      <c r="A10534" s="448"/>
    </row>
    <row r="10535" spans="1:1" s="449" customFormat="1" ht="12" hidden="1" customHeight="1">
      <c r="A10535" s="448"/>
    </row>
    <row r="10536" spans="1:1" s="449" customFormat="1" ht="12" hidden="1" customHeight="1">
      <c r="A10536" s="448"/>
    </row>
    <row r="10537" spans="1:1" s="449" customFormat="1" ht="12" hidden="1" customHeight="1">
      <c r="A10537" s="448"/>
    </row>
    <row r="10538" spans="1:1" s="449" customFormat="1" ht="12" hidden="1" customHeight="1">
      <c r="A10538" s="448"/>
    </row>
    <row r="10539" spans="1:1" s="449" customFormat="1" ht="12" hidden="1" customHeight="1">
      <c r="A10539" s="448"/>
    </row>
    <row r="10540" spans="1:1" s="449" customFormat="1" ht="12" hidden="1" customHeight="1">
      <c r="A10540" s="448"/>
    </row>
    <row r="10541" spans="1:1" s="449" customFormat="1" ht="12" hidden="1" customHeight="1">
      <c r="A10541" s="448"/>
    </row>
    <row r="10542" spans="1:1" s="449" customFormat="1" ht="12" hidden="1" customHeight="1">
      <c r="A10542" s="448"/>
    </row>
    <row r="10543" spans="1:1" s="449" customFormat="1" ht="12" hidden="1" customHeight="1">
      <c r="A10543" s="448"/>
    </row>
    <row r="10544" spans="1:1" s="449" customFormat="1" ht="12" hidden="1" customHeight="1">
      <c r="A10544" s="448"/>
    </row>
    <row r="10545" spans="1:1" s="449" customFormat="1" ht="12" hidden="1" customHeight="1">
      <c r="A10545" s="448"/>
    </row>
    <row r="10546" spans="1:1" s="449" customFormat="1" ht="12" hidden="1" customHeight="1">
      <c r="A10546" s="448"/>
    </row>
    <row r="10547" spans="1:1" s="449" customFormat="1" ht="12" hidden="1" customHeight="1">
      <c r="A10547" s="448"/>
    </row>
    <row r="10548" spans="1:1" s="449" customFormat="1" ht="12" hidden="1" customHeight="1">
      <c r="A10548" s="448"/>
    </row>
    <row r="10549" spans="1:1" s="449" customFormat="1" ht="12" hidden="1" customHeight="1">
      <c r="A10549" s="448"/>
    </row>
    <row r="10550" spans="1:1" s="449" customFormat="1" ht="12" hidden="1" customHeight="1">
      <c r="A10550" s="448"/>
    </row>
    <row r="10551" spans="1:1" s="449" customFormat="1" ht="12" hidden="1" customHeight="1">
      <c r="A10551" s="448"/>
    </row>
    <row r="10552" spans="1:1" s="449" customFormat="1" ht="12" hidden="1" customHeight="1">
      <c r="A10552" s="448"/>
    </row>
    <row r="10553" spans="1:1" s="449" customFormat="1" ht="12" hidden="1" customHeight="1">
      <c r="A10553" s="448"/>
    </row>
    <row r="10554" spans="1:1" s="449" customFormat="1" ht="12" hidden="1" customHeight="1">
      <c r="A10554" s="448"/>
    </row>
    <row r="10555" spans="1:1" s="449" customFormat="1" ht="12" hidden="1" customHeight="1">
      <c r="A10555" s="448"/>
    </row>
    <row r="10556" spans="1:1" s="449" customFormat="1" ht="12" hidden="1" customHeight="1">
      <c r="A10556" s="448"/>
    </row>
    <row r="10557" spans="1:1" s="449" customFormat="1" ht="12" hidden="1" customHeight="1">
      <c r="A10557" s="448"/>
    </row>
    <row r="10558" spans="1:1" s="449" customFormat="1" ht="12" hidden="1" customHeight="1">
      <c r="A10558" s="448"/>
    </row>
    <row r="10559" spans="1:1" s="449" customFormat="1" ht="12" hidden="1" customHeight="1">
      <c r="A10559" s="448"/>
    </row>
    <row r="10560" spans="1:1" s="449" customFormat="1" ht="12" hidden="1" customHeight="1">
      <c r="A10560" s="448"/>
    </row>
    <row r="10561" spans="1:1" s="449" customFormat="1" ht="12" hidden="1" customHeight="1">
      <c r="A10561" s="448"/>
    </row>
    <row r="10562" spans="1:1" s="449" customFormat="1" ht="12" hidden="1" customHeight="1">
      <c r="A10562" s="448"/>
    </row>
    <row r="10563" spans="1:1" s="449" customFormat="1" ht="12" hidden="1" customHeight="1">
      <c r="A10563" s="448"/>
    </row>
    <row r="10564" spans="1:1" s="449" customFormat="1" ht="12" hidden="1" customHeight="1">
      <c r="A10564" s="448"/>
    </row>
    <row r="10565" spans="1:1" s="449" customFormat="1" ht="12" hidden="1" customHeight="1">
      <c r="A10565" s="448"/>
    </row>
    <row r="10566" spans="1:1" s="449" customFormat="1" ht="12" hidden="1" customHeight="1">
      <c r="A10566" s="448"/>
    </row>
    <row r="10567" spans="1:1" s="449" customFormat="1" ht="12" hidden="1" customHeight="1">
      <c r="A10567" s="448"/>
    </row>
    <row r="10568" spans="1:1" s="449" customFormat="1" ht="12" hidden="1" customHeight="1">
      <c r="A10568" s="448"/>
    </row>
    <row r="10569" spans="1:1" s="449" customFormat="1" ht="12" hidden="1" customHeight="1">
      <c r="A10569" s="448"/>
    </row>
    <row r="10570" spans="1:1" s="449" customFormat="1" ht="12" hidden="1" customHeight="1">
      <c r="A10570" s="448"/>
    </row>
    <row r="10571" spans="1:1" s="449" customFormat="1" ht="12" hidden="1" customHeight="1">
      <c r="A10571" s="448"/>
    </row>
    <row r="10572" spans="1:1" s="449" customFormat="1" ht="12" hidden="1" customHeight="1">
      <c r="A10572" s="448"/>
    </row>
    <row r="10573" spans="1:1" s="449" customFormat="1" ht="12" hidden="1" customHeight="1">
      <c r="A10573" s="448"/>
    </row>
    <row r="10574" spans="1:1" s="449" customFormat="1" ht="12" hidden="1" customHeight="1">
      <c r="A10574" s="448"/>
    </row>
    <row r="10575" spans="1:1" s="449" customFormat="1" ht="12" hidden="1" customHeight="1">
      <c r="A10575" s="448"/>
    </row>
    <row r="10576" spans="1:1" s="449" customFormat="1" ht="12" hidden="1" customHeight="1">
      <c r="A10576" s="448"/>
    </row>
    <row r="10577" spans="1:1" s="449" customFormat="1" ht="12" hidden="1" customHeight="1">
      <c r="A10577" s="448"/>
    </row>
    <row r="10578" spans="1:1" s="449" customFormat="1" ht="12" hidden="1" customHeight="1">
      <c r="A10578" s="448"/>
    </row>
    <row r="10579" spans="1:1" s="449" customFormat="1" ht="12" hidden="1" customHeight="1">
      <c r="A10579" s="448"/>
    </row>
    <row r="10580" spans="1:1" s="449" customFormat="1" ht="12" hidden="1" customHeight="1">
      <c r="A10580" s="448"/>
    </row>
    <row r="10581" spans="1:1" s="449" customFormat="1" ht="12" hidden="1" customHeight="1">
      <c r="A10581" s="448"/>
    </row>
    <row r="10582" spans="1:1" s="449" customFormat="1" ht="12" hidden="1" customHeight="1">
      <c r="A10582" s="448"/>
    </row>
    <row r="10583" spans="1:1" s="449" customFormat="1" ht="12" hidden="1" customHeight="1">
      <c r="A10583" s="448"/>
    </row>
    <row r="10584" spans="1:1" s="449" customFormat="1" ht="12" hidden="1" customHeight="1">
      <c r="A10584" s="448"/>
    </row>
    <row r="10585" spans="1:1" s="449" customFormat="1" ht="12" hidden="1" customHeight="1">
      <c r="A10585" s="448"/>
    </row>
    <row r="10586" spans="1:1" s="449" customFormat="1" ht="12" hidden="1" customHeight="1">
      <c r="A10586" s="448"/>
    </row>
    <row r="10587" spans="1:1" s="449" customFormat="1" ht="12" hidden="1" customHeight="1">
      <c r="A10587" s="448"/>
    </row>
    <row r="10588" spans="1:1" s="449" customFormat="1" ht="12" hidden="1" customHeight="1">
      <c r="A10588" s="448"/>
    </row>
    <row r="10589" spans="1:1" s="449" customFormat="1" ht="12" hidden="1" customHeight="1">
      <c r="A10589" s="448"/>
    </row>
    <row r="10590" spans="1:1" s="449" customFormat="1" ht="12" hidden="1" customHeight="1">
      <c r="A10590" s="448"/>
    </row>
    <row r="10591" spans="1:1" s="449" customFormat="1" ht="12" hidden="1" customHeight="1">
      <c r="A10591" s="448"/>
    </row>
    <row r="10592" spans="1:1" s="449" customFormat="1" ht="12" hidden="1" customHeight="1">
      <c r="A10592" s="448"/>
    </row>
    <row r="10593" spans="1:1" s="449" customFormat="1" ht="12" hidden="1" customHeight="1">
      <c r="A10593" s="448"/>
    </row>
    <row r="10594" spans="1:1" s="449" customFormat="1" ht="12" hidden="1" customHeight="1">
      <c r="A10594" s="448"/>
    </row>
    <row r="10595" spans="1:1" s="449" customFormat="1" ht="12" hidden="1" customHeight="1">
      <c r="A10595" s="448"/>
    </row>
    <row r="10596" spans="1:1" s="449" customFormat="1" ht="12" hidden="1" customHeight="1">
      <c r="A10596" s="448"/>
    </row>
    <row r="10597" spans="1:1" s="449" customFormat="1" ht="12" hidden="1" customHeight="1">
      <c r="A10597" s="448"/>
    </row>
    <row r="10598" spans="1:1" s="449" customFormat="1" ht="12" hidden="1" customHeight="1">
      <c r="A10598" s="448"/>
    </row>
    <row r="10599" spans="1:1" s="449" customFormat="1" ht="12" hidden="1" customHeight="1">
      <c r="A10599" s="448"/>
    </row>
    <row r="10600" spans="1:1" s="449" customFormat="1" ht="12" hidden="1" customHeight="1">
      <c r="A10600" s="448"/>
    </row>
    <row r="10601" spans="1:1" s="449" customFormat="1" ht="12" hidden="1" customHeight="1">
      <c r="A10601" s="448"/>
    </row>
    <row r="10602" spans="1:1" s="449" customFormat="1" ht="12" hidden="1" customHeight="1">
      <c r="A10602" s="448"/>
    </row>
    <row r="10603" spans="1:1" s="449" customFormat="1" ht="12" hidden="1" customHeight="1">
      <c r="A10603" s="448"/>
    </row>
    <row r="10604" spans="1:1" s="449" customFormat="1" ht="12" hidden="1" customHeight="1">
      <c r="A10604" s="448"/>
    </row>
    <row r="10605" spans="1:1" s="449" customFormat="1" ht="12" hidden="1" customHeight="1">
      <c r="A10605" s="448"/>
    </row>
    <row r="10606" spans="1:1" s="449" customFormat="1" ht="12" hidden="1" customHeight="1">
      <c r="A10606" s="448"/>
    </row>
    <row r="10607" spans="1:1" s="449" customFormat="1" ht="12" hidden="1" customHeight="1">
      <c r="A10607" s="448"/>
    </row>
    <row r="10608" spans="1:1" s="449" customFormat="1" ht="12" hidden="1" customHeight="1">
      <c r="A10608" s="448"/>
    </row>
    <row r="10609" spans="1:1" s="449" customFormat="1" ht="12" hidden="1" customHeight="1">
      <c r="A10609" s="448"/>
    </row>
    <row r="10610" spans="1:1" s="449" customFormat="1" ht="12" hidden="1" customHeight="1">
      <c r="A10610" s="448"/>
    </row>
    <row r="10611" spans="1:1" s="449" customFormat="1" ht="12" hidden="1" customHeight="1">
      <c r="A10611" s="448"/>
    </row>
    <row r="10612" spans="1:1" s="449" customFormat="1" ht="12" hidden="1" customHeight="1">
      <c r="A10612" s="448"/>
    </row>
    <row r="10613" spans="1:1" s="449" customFormat="1" ht="12" hidden="1" customHeight="1">
      <c r="A10613" s="448"/>
    </row>
    <row r="10614" spans="1:1" s="449" customFormat="1" ht="12" hidden="1" customHeight="1">
      <c r="A10614" s="448"/>
    </row>
    <row r="10615" spans="1:1" s="449" customFormat="1" ht="12" hidden="1" customHeight="1">
      <c r="A10615" s="448"/>
    </row>
    <row r="10616" spans="1:1" s="449" customFormat="1" ht="12" hidden="1" customHeight="1">
      <c r="A10616" s="448"/>
    </row>
    <row r="10617" spans="1:1" s="449" customFormat="1" ht="12" hidden="1" customHeight="1">
      <c r="A10617" s="448"/>
    </row>
    <row r="10618" spans="1:1" s="449" customFormat="1" ht="12" hidden="1" customHeight="1">
      <c r="A10618" s="448"/>
    </row>
    <row r="10619" spans="1:1" s="449" customFormat="1" ht="12" hidden="1" customHeight="1">
      <c r="A10619" s="448"/>
    </row>
    <row r="10620" spans="1:1" s="449" customFormat="1" ht="12" hidden="1" customHeight="1">
      <c r="A10620" s="448"/>
    </row>
    <row r="10621" spans="1:1" s="449" customFormat="1" ht="12" hidden="1" customHeight="1">
      <c r="A10621" s="448"/>
    </row>
    <row r="10622" spans="1:1" s="449" customFormat="1" ht="12" hidden="1" customHeight="1">
      <c r="A10622" s="448"/>
    </row>
    <row r="10623" spans="1:1" s="449" customFormat="1" ht="12" hidden="1" customHeight="1">
      <c r="A10623" s="448"/>
    </row>
    <row r="10624" spans="1:1" s="449" customFormat="1" ht="12" hidden="1" customHeight="1">
      <c r="A10624" s="448"/>
    </row>
    <row r="10625" spans="1:1" s="449" customFormat="1" ht="12" hidden="1" customHeight="1">
      <c r="A10625" s="448"/>
    </row>
    <row r="10626" spans="1:1" s="449" customFormat="1" ht="12" hidden="1" customHeight="1">
      <c r="A10626" s="448"/>
    </row>
    <row r="10627" spans="1:1" s="449" customFormat="1" ht="12" hidden="1" customHeight="1">
      <c r="A10627" s="448"/>
    </row>
    <row r="10628" spans="1:1" s="449" customFormat="1" ht="12" hidden="1" customHeight="1">
      <c r="A10628" s="448"/>
    </row>
    <row r="10629" spans="1:1" s="449" customFormat="1" ht="12" hidden="1" customHeight="1">
      <c r="A10629" s="448"/>
    </row>
    <row r="10630" spans="1:1" s="449" customFormat="1" ht="12" hidden="1" customHeight="1">
      <c r="A10630" s="448"/>
    </row>
    <row r="10631" spans="1:1" s="449" customFormat="1" ht="12" hidden="1" customHeight="1">
      <c r="A10631" s="448"/>
    </row>
    <row r="10632" spans="1:1" s="449" customFormat="1" ht="12" hidden="1" customHeight="1">
      <c r="A10632" s="448"/>
    </row>
    <row r="10633" spans="1:1" s="449" customFormat="1" ht="12" hidden="1" customHeight="1">
      <c r="A10633" s="448"/>
    </row>
    <row r="10634" spans="1:1" s="449" customFormat="1" ht="12" hidden="1" customHeight="1">
      <c r="A10634" s="448"/>
    </row>
    <row r="10635" spans="1:1" s="449" customFormat="1" ht="12" hidden="1" customHeight="1">
      <c r="A10635" s="448"/>
    </row>
    <row r="10636" spans="1:1" s="449" customFormat="1" ht="12" hidden="1" customHeight="1">
      <c r="A10636" s="448"/>
    </row>
    <row r="10637" spans="1:1" s="449" customFormat="1" ht="12" hidden="1" customHeight="1">
      <c r="A10637" s="448"/>
    </row>
    <row r="10638" spans="1:1" s="449" customFormat="1" ht="12" hidden="1" customHeight="1">
      <c r="A10638" s="448"/>
    </row>
    <row r="10639" spans="1:1" s="449" customFormat="1" ht="12" hidden="1" customHeight="1">
      <c r="A10639" s="448"/>
    </row>
    <row r="10640" spans="1:1" s="449" customFormat="1" ht="12" hidden="1" customHeight="1">
      <c r="A10640" s="448"/>
    </row>
    <row r="10641" spans="1:1" s="449" customFormat="1" ht="12" hidden="1" customHeight="1">
      <c r="A10641" s="448"/>
    </row>
    <row r="10642" spans="1:1" s="449" customFormat="1" ht="12" hidden="1" customHeight="1">
      <c r="A10642" s="448"/>
    </row>
    <row r="10643" spans="1:1" s="449" customFormat="1" ht="12" hidden="1" customHeight="1">
      <c r="A10643" s="448"/>
    </row>
    <row r="10644" spans="1:1" s="449" customFormat="1" ht="12" hidden="1" customHeight="1">
      <c r="A10644" s="448"/>
    </row>
    <row r="10645" spans="1:1" s="449" customFormat="1" ht="12" hidden="1" customHeight="1">
      <c r="A10645" s="448"/>
    </row>
    <row r="10646" spans="1:1" s="449" customFormat="1" ht="12" hidden="1" customHeight="1">
      <c r="A10646" s="448"/>
    </row>
    <row r="10647" spans="1:1" s="449" customFormat="1" ht="12" hidden="1" customHeight="1">
      <c r="A10647" s="448"/>
    </row>
    <row r="10648" spans="1:1" s="449" customFormat="1" ht="12" hidden="1" customHeight="1">
      <c r="A10648" s="448"/>
    </row>
    <row r="10649" spans="1:1" s="449" customFormat="1" ht="12" hidden="1" customHeight="1">
      <c r="A10649" s="448"/>
    </row>
    <row r="10650" spans="1:1" s="449" customFormat="1" ht="12" hidden="1" customHeight="1">
      <c r="A10650" s="448"/>
    </row>
    <row r="10651" spans="1:1" s="449" customFormat="1" ht="12" hidden="1" customHeight="1">
      <c r="A10651" s="448"/>
    </row>
    <row r="10652" spans="1:1" s="449" customFormat="1" ht="12" hidden="1" customHeight="1">
      <c r="A10652" s="448"/>
    </row>
    <row r="10653" spans="1:1" s="449" customFormat="1" ht="12" hidden="1" customHeight="1">
      <c r="A10653" s="448"/>
    </row>
    <row r="10654" spans="1:1" s="449" customFormat="1" ht="12" hidden="1" customHeight="1">
      <c r="A10654" s="448"/>
    </row>
    <row r="10655" spans="1:1" s="449" customFormat="1" ht="12" hidden="1" customHeight="1">
      <c r="A10655" s="448"/>
    </row>
    <row r="10656" spans="1:1" s="449" customFormat="1" ht="12" hidden="1" customHeight="1">
      <c r="A10656" s="448"/>
    </row>
    <row r="10657" spans="1:1" s="449" customFormat="1" ht="12" hidden="1" customHeight="1">
      <c r="A10657" s="448"/>
    </row>
    <row r="10658" spans="1:1" s="449" customFormat="1" ht="12" hidden="1" customHeight="1">
      <c r="A10658" s="448"/>
    </row>
    <row r="10659" spans="1:1" s="449" customFormat="1" ht="12" hidden="1" customHeight="1">
      <c r="A10659" s="448"/>
    </row>
    <row r="10660" spans="1:1" s="449" customFormat="1" ht="12" hidden="1" customHeight="1">
      <c r="A10660" s="448"/>
    </row>
    <row r="10661" spans="1:1" s="449" customFormat="1" ht="12" hidden="1" customHeight="1">
      <c r="A10661" s="448"/>
    </row>
    <row r="10662" spans="1:1" s="449" customFormat="1" ht="12" hidden="1" customHeight="1">
      <c r="A10662" s="448"/>
    </row>
    <row r="10663" spans="1:1" s="449" customFormat="1" ht="12" hidden="1" customHeight="1">
      <c r="A10663" s="448"/>
    </row>
    <row r="10664" spans="1:1" s="449" customFormat="1" ht="12" hidden="1" customHeight="1">
      <c r="A10664" s="448"/>
    </row>
    <row r="10665" spans="1:1" s="449" customFormat="1" ht="12" hidden="1" customHeight="1">
      <c r="A10665" s="448"/>
    </row>
    <row r="10666" spans="1:1" s="449" customFormat="1" ht="12" hidden="1" customHeight="1">
      <c r="A10666" s="448"/>
    </row>
    <row r="10667" spans="1:1" s="449" customFormat="1" ht="12" hidden="1" customHeight="1">
      <c r="A10667" s="448"/>
    </row>
    <row r="10668" spans="1:1" s="449" customFormat="1" ht="12" hidden="1" customHeight="1">
      <c r="A10668" s="448"/>
    </row>
    <row r="10669" spans="1:1" s="449" customFormat="1" ht="12" hidden="1" customHeight="1">
      <c r="A10669" s="448"/>
    </row>
    <row r="10670" spans="1:1" s="449" customFormat="1" ht="12" hidden="1" customHeight="1">
      <c r="A10670" s="448"/>
    </row>
    <row r="10671" spans="1:1" s="449" customFormat="1" ht="12" hidden="1" customHeight="1">
      <c r="A10671" s="448"/>
    </row>
    <row r="10672" spans="1:1" s="449" customFormat="1" ht="12" hidden="1" customHeight="1">
      <c r="A10672" s="448"/>
    </row>
    <row r="10673" spans="1:1" s="449" customFormat="1" ht="12" hidden="1" customHeight="1">
      <c r="A10673" s="448"/>
    </row>
    <row r="10674" spans="1:1" s="449" customFormat="1" ht="12" hidden="1" customHeight="1">
      <c r="A10674" s="448"/>
    </row>
    <row r="10675" spans="1:1" s="449" customFormat="1" ht="12" hidden="1" customHeight="1">
      <c r="A10675" s="448"/>
    </row>
    <row r="10676" spans="1:1" s="449" customFormat="1" ht="12" hidden="1" customHeight="1">
      <c r="A10676" s="448"/>
    </row>
    <row r="10677" spans="1:1" s="449" customFormat="1" ht="12" hidden="1" customHeight="1">
      <c r="A10677" s="448"/>
    </row>
    <row r="10678" spans="1:1" s="449" customFormat="1" ht="12" hidden="1" customHeight="1">
      <c r="A10678" s="448"/>
    </row>
    <row r="10679" spans="1:1" s="449" customFormat="1" ht="12" hidden="1" customHeight="1">
      <c r="A10679" s="448"/>
    </row>
    <row r="10680" spans="1:1" s="449" customFormat="1" ht="12" hidden="1" customHeight="1">
      <c r="A10680" s="448"/>
    </row>
    <row r="10681" spans="1:1" s="449" customFormat="1" ht="12" hidden="1" customHeight="1">
      <c r="A10681" s="448"/>
    </row>
    <row r="10682" spans="1:1" s="449" customFormat="1" ht="12" hidden="1" customHeight="1">
      <c r="A10682" s="448"/>
    </row>
    <row r="10683" spans="1:1" s="449" customFormat="1" ht="12" hidden="1" customHeight="1">
      <c r="A10683" s="448"/>
    </row>
    <row r="10684" spans="1:1" s="449" customFormat="1" ht="12" hidden="1" customHeight="1">
      <c r="A10684" s="448"/>
    </row>
    <row r="10685" spans="1:1" s="449" customFormat="1" ht="12" hidden="1" customHeight="1">
      <c r="A10685" s="448"/>
    </row>
    <row r="10686" spans="1:1" s="449" customFormat="1" ht="12" hidden="1" customHeight="1">
      <c r="A10686" s="448"/>
    </row>
    <row r="10687" spans="1:1" s="449" customFormat="1" ht="12" hidden="1" customHeight="1">
      <c r="A10687" s="448"/>
    </row>
    <row r="10688" spans="1:1" s="449" customFormat="1" ht="12" hidden="1" customHeight="1">
      <c r="A10688" s="448"/>
    </row>
    <row r="10689" spans="1:1" s="449" customFormat="1" ht="12" hidden="1" customHeight="1">
      <c r="A10689" s="448"/>
    </row>
    <row r="10690" spans="1:1" s="449" customFormat="1" ht="12" hidden="1" customHeight="1">
      <c r="A10690" s="448"/>
    </row>
    <row r="10691" spans="1:1" s="449" customFormat="1" ht="12" hidden="1" customHeight="1">
      <c r="A10691" s="448"/>
    </row>
    <row r="10692" spans="1:1" s="449" customFormat="1" ht="12" hidden="1" customHeight="1">
      <c r="A10692" s="448"/>
    </row>
    <row r="10693" spans="1:1" s="449" customFormat="1" ht="12" hidden="1" customHeight="1">
      <c r="A10693" s="448"/>
    </row>
    <row r="10694" spans="1:1" s="449" customFormat="1" ht="12" hidden="1" customHeight="1">
      <c r="A10694" s="448"/>
    </row>
    <row r="10695" spans="1:1" s="449" customFormat="1" ht="12" hidden="1" customHeight="1">
      <c r="A10695" s="448"/>
    </row>
    <row r="10696" spans="1:1" s="449" customFormat="1" ht="12" hidden="1" customHeight="1">
      <c r="A10696" s="448"/>
    </row>
    <row r="10697" spans="1:1" s="449" customFormat="1" ht="12" hidden="1" customHeight="1">
      <c r="A10697" s="448"/>
    </row>
    <row r="10698" spans="1:1" s="449" customFormat="1" ht="12" hidden="1" customHeight="1">
      <c r="A10698" s="448"/>
    </row>
    <row r="10699" spans="1:1" s="449" customFormat="1" ht="12" hidden="1" customHeight="1">
      <c r="A10699" s="448"/>
    </row>
    <row r="10700" spans="1:1" s="449" customFormat="1" ht="12" hidden="1" customHeight="1">
      <c r="A10700" s="448"/>
    </row>
    <row r="10701" spans="1:1" s="449" customFormat="1" ht="12" hidden="1" customHeight="1">
      <c r="A10701" s="448"/>
    </row>
    <row r="10702" spans="1:1" s="449" customFormat="1" ht="12" hidden="1" customHeight="1">
      <c r="A10702" s="448"/>
    </row>
    <row r="10703" spans="1:1" s="449" customFormat="1" ht="12" hidden="1" customHeight="1">
      <c r="A10703" s="448"/>
    </row>
    <row r="10704" spans="1:1" s="449" customFormat="1" ht="12" hidden="1" customHeight="1">
      <c r="A10704" s="448"/>
    </row>
    <row r="10705" spans="1:1" s="449" customFormat="1" ht="12" hidden="1" customHeight="1">
      <c r="A10705" s="448"/>
    </row>
    <row r="10706" spans="1:1" s="449" customFormat="1" ht="12" hidden="1" customHeight="1">
      <c r="A10706" s="448"/>
    </row>
    <row r="10707" spans="1:1" s="449" customFormat="1" ht="12" hidden="1" customHeight="1">
      <c r="A10707" s="448"/>
    </row>
    <row r="10708" spans="1:1" s="449" customFormat="1" ht="12" hidden="1" customHeight="1">
      <c r="A10708" s="448"/>
    </row>
    <row r="10709" spans="1:1" s="449" customFormat="1" ht="12" hidden="1" customHeight="1">
      <c r="A10709" s="448"/>
    </row>
    <row r="10710" spans="1:1" s="449" customFormat="1" ht="12" hidden="1" customHeight="1">
      <c r="A10710" s="448"/>
    </row>
    <row r="10711" spans="1:1" s="449" customFormat="1" ht="12" hidden="1" customHeight="1">
      <c r="A10711" s="448"/>
    </row>
    <row r="10712" spans="1:1" s="449" customFormat="1" ht="12" hidden="1" customHeight="1">
      <c r="A10712" s="448"/>
    </row>
    <row r="10713" spans="1:1" s="449" customFormat="1" ht="12" hidden="1" customHeight="1">
      <c r="A10713" s="448"/>
    </row>
    <row r="10714" spans="1:1" s="449" customFormat="1" ht="12" hidden="1" customHeight="1">
      <c r="A10714" s="448"/>
    </row>
    <row r="10715" spans="1:1" s="449" customFormat="1" ht="12" hidden="1" customHeight="1">
      <c r="A10715" s="448"/>
    </row>
    <row r="10716" spans="1:1" s="449" customFormat="1" ht="12" hidden="1" customHeight="1">
      <c r="A10716" s="448"/>
    </row>
    <row r="10717" spans="1:1" s="449" customFormat="1" ht="12" hidden="1" customHeight="1">
      <c r="A10717" s="448"/>
    </row>
    <row r="10718" spans="1:1" s="449" customFormat="1" ht="12" hidden="1" customHeight="1">
      <c r="A10718" s="448"/>
    </row>
    <row r="10719" spans="1:1" s="449" customFormat="1" ht="12" hidden="1" customHeight="1">
      <c r="A10719" s="448"/>
    </row>
    <row r="10720" spans="1:1" s="449" customFormat="1" ht="12" hidden="1" customHeight="1">
      <c r="A10720" s="448"/>
    </row>
    <row r="10721" spans="1:1" s="449" customFormat="1" ht="12" hidden="1" customHeight="1">
      <c r="A10721" s="448"/>
    </row>
    <row r="10722" spans="1:1" s="449" customFormat="1" ht="12" hidden="1" customHeight="1">
      <c r="A10722" s="448"/>
    </row>
    <row r="10723" spans="1:1" s="449" customFormat="1" ht="12" hidden="1" customHeight="1">
      <c r="A10723" s="448"/>
    </row>
    <row r="10724" spans="1:1" s="449" customFormat="1" ht="12" hidden="1" customHeight="1">
      <c r="A10724" s="448"/>
    </row>
    <row r="10725" spans="1:1" s="449" customFormat="1" ht="12" hidden="1" customHeight="1">
      <c r="A10725" s="448"/>
    </row>
    <row r="10726" spans="1:1" s="449" customFormat="1" ht="12" hidden="1" customHeight="1">
      <c r="A10726" s="448"/>
    </row>
    <row r="10727" spans="1:1" s="449" customFormat="1" ht="12" hidden="1" customHeight="1">
      <c r="A10727" s="448"/>
    </row>
    <row r="10728" spans="1:1" s="449" customFormat="1" ht="12" hidden="1" customHeight="1">
      <c r="A10728" s="448"/>
    </row>
    <row r="10729" spans="1:1" s="449" customFormat="1" ht="12" hidden="1" customHeight="1">
      <c r="A10729" s="448"/>
    </row>
    <row r="10730" spans="1:1" s="449" customFormat="1" ht="12" hidden="1" customHeight="1">
      <c r="A10730" s="448"/>
    </row>
    <row r="10731" spans="1:1" s="449" customFormat="1" ht="12" hidden="1" customHeight="1">
      <c r="A10731" s="448"/>
    </row>
    <row r="10732" spans="1:1" s="449" customFormat="1" ht="12" hidden="1" customHeight="1">
      <c r="A10732" s="448"/>
    </row>
    <row r="10733" spans="1:1" s="449" customFormat="1" ht="12" hidden="1" customHeight="1">
      <c r="A10733" s="448"/>
    </row>
    <row r="10734" spans="1:1" s="449" customFormat="1" ht="12" hidden="1" customHeight="1">
      <c r="A10734" s="448"/>
    </row>
    <row r="10735" spans="1:1" s="449" customFormat="1" ht="12" hidden="1" customHeight="1">
      <c r="A10735" s="448"/>
    </row>
    <row r="10736" spans="1:1" s="449" customFormat="1" ht="12" hidden="1" customHeight="1">
      <c r="A10736" s="448"/>
    </row>
    <row r="10737" spans="1:1" s="449" customFormat="1" ht="12" hidden="1" customHeight="1">
      <c r="A10737" s="448"/>
    </row>
    <row r="10738" spans="1:1" s="449" customFormat="1" ht="12" hidden="1" customHeight="1">
      <c r="A10738" s="448"/>
    </row>
    <row r="10739" spans="1:1" s="449" customFormat="1" ht="12" hidden="1" customHeight="1">
      <c r="A10739" s="448"/>
    </row>
    <row r="10740" spans="1:1" s="449" customFormat="1" ht="12" hidden="1" customHeight="1">
      <c r="A10740" s="448"/>
    </row>
    <row r="10741" spans="1:1" s="449" customFormat="1" ht="12" hidden="1" customHeight="1">
      <c r="A10741" s="448"/>
    </row>
    <row r="10742" spans="1:1" s="449" customFormat="1" ht="12" hidden="1" customHeight="1">
      <c r="A10742" s="448"/>
    </row>
    <row r="10743" spans="1:1" s="449" customFormat="1" ht="12" hidden="1" customHeight="1">
      <c r="A10743" s="448"/>
    </row>
    <row r="10744" spans="1:1" s="449" customFormat="1" ht="12" hidden="1" customHeight="1">
      <c r="A10744" s="448"/>
    </row>
    <row r="10745" spans="1:1" s="449" customFormat="1" ht="12" hidden="1" customHeight="1">
      <c r="A10745" s="448"/>
    </row>
    <row r="10746" spans="1:1" s="449" customFormat="1" ht="12" hidden="1" customHeight="1">
      <c r="A10746" s="448"/>
    </row>
    <row r="10747" spans="1:1" s="449" customFormat="1" ht="12" hidden="1" customHeight="1">
      <c r="A10747" s="448"/>
    </row>
    <row r="10748" spans="1:1" s="449" customFormat="1" ht="12" hidden="1" customHeight="1">
      <c r="A10748" s="448"/>
    </row>
    <row r="10749" spans="1:1" s="449" customFormat="1" ht="12" hidden="1" customHeight="1">
      <c r="A10749" s="448"/>
    </row>
    <row r="10750" spans="1:1" s="449" customFormat="1" ht="12" hidden="1" customHeight="1">
      <c r="A10750" s="448"/>
    </row>
    <row r="10751" spans="1:1" s="449" customFormat="1" ht="12" hidden="1" customHeight="1">
      <c r="A10751" s="448"/>
    </row>
    <row r="10752" spans="1:1" s="449" customFormat="1" ht="12" hidden="1" customHeight="1">
      <c r="A10752" s="448"/>
    </row>
    <row r="10753" spans="1:1" s="449" customFormat="1" ht="12" hidden="1" customHeight="1">
      <c r="A10753" s="448"/>
    </row>
    <row r="10754" spans="1:1" s="449" customFormat="1" ht="12" hidden="1" customHeight="1">
      <c r="A10754" s="448"/>
    </row>
    <row r="10755" spans="1:1" s="449" customFormat="1" ht="12" hidden="1" customHeight="1">
      <c r="A10755" s="448"/>
    </row>
    <row r="10756" spans="1:1" s="449" customFormat="1" ht="12" hidden="1" customHeight="1">
      <c r="A10756" s="448"/>
    </row>
    <row r="10757" spans="1:1" s="449" customFormat="1" ht="12" hidden="1" customHeight="1">
      <c r="A10757" s="448"/>
    </row>
    <row r="10758" spans="1:1" s="449" customFormat="1" ht="12" hidden="1" customHeight="1">
      <c r="A10758" s="448"/>
    </row>
    <row r="10759" spans="1:1" s="449" customFormat="1" ht="12" hidden="1" customHeight="1">
      <c r="A10759" s="448"/>
    </row>
    <row r="10760" spans="1:1" s="449" customFormat="1" ht="12" hidden="1" customHeight="1">
      <c r="A10760" s="448"/>
    </row>
    <row r="10761" spans="1:1" s="449" customFormat="1" ht="12" hidden="1" customHeight="1">
      <c r="A10761" s="448"/>
    </row>
    <row r="10762" spans="1:1" s="449" customFormat="1" ht="12" hidden="1" customHeight="1">
      <c r="A10762" s="448"/>
    </row>
    <row r="10763" spans="1:1" s="449" customFormat="1" ht="12" hidden="1" customHeight="1">
      <c r="A10763" s="448"/>
    </row>
    <row r="10764" spans="1:1" s="449" customFormat="1" ht="12" hidden="1" customHeight="1">
      <c r="A10764" s="448"/>
    </row>
    <row r="10765" spans="1:1" s="449" customFormat="1" ht="12" hidden="1" customHeight="1">
      <c r="A10765" s="448"/>
    </row>
    <row r="10766" spans="1:1" s="449" customFormat="1" ht="12" hidden="1" customHeight="1">
      <c r="A10766" s="448"/>
    </row>
    <row r="10767" spans="1:1" s="449" customFormat="1" ht="12" hidden="1" customHeight="1">
      <c r="A10767" s="448"/>
    </row>
    <row r="10768" spans="1:1" s="449" customFormat="1" ht="12" hidden="1" customHeight="1">
      <c r="A10768" s="448"/>
    </row>
    <row r="10769" spans="1:1" s="449" customFormat="1" ht="12" hidden="1" customHeight="1">
      <c r="A10769" s="448"/>
    </row>
    <row r="10770" spans="1:1" s="449" customFormat="1" ht="12" hidden="1" customHeight="1">
      <c r="A10770" s="448"/>
    </row>
    <row r="10771" spans="1:1" s="449" customFormat="1" ht="12" hidden="1" customHeight="1">
      <c r="A10771" s="448"/>
    </row>
    <row r="10772" spans="1:1" s="449" customFormat="1" ht="12" hidden="1" customHeight="1">
      <c r="A10772" s="448"/>
    </row>
    <row r="10773" spans="1:1" s="449" customFormat="1" ht="12" hidden="1" customHeight="1">
      <c r="A10773" s="448"/>
    </row>
    <row r="10774" spans="1:1" s="449" customFormat="1" ht="12" hidden="1" customHeight="1">
      <c r="A10774" s="448"/>
    </row>
    <row r="10775" spans="1:1" s="449" customFormat="1" ht="12" hidden="1" customHeight="1">
      <c r="A10775" s="448"/>
    </row>
    <row r="10776" spans="1:1" s="449" customFormat="1" ht="12" hidden="1" customHeight="1">
      <c r="A10776" s="448"/>
    </row>
    <row r="10777" spans="1:1" s="449" customFormat="1" ht="12" hidden="1" customHeight="1">
      <c r="A10777" s="448"/>
    </row>
    <row r="10778" spans="1:1" s="449" customFormat="1" ht="12" hidden="1" customHeight="1">
      <c r="A10778" s="448"/>
    </row>
    <row r="10779" spans="1:1" s="449" customFormat="1" ht="12" hidden="1" customHeight="1">
      <c r="A10779" s="448"/>
    </row>
    <row r="10780" spans="1:1" s="449" customFormat="1" ht="12" hidden="1" customHeight="1">
      <c r="A10780" s="448"/>
    </row>
    <row r="10781" spans="1:1" s="449" customFormat="1" ht="12" hidden="1" customHeight="1">
      <c r="A10781" s="448"/>
    </row>
    <row r="10782" spans="1:1" s="449" customFormat="1" ht="12" hidden="1" customHeight="1">
      <c r="A10782" s="448"/>
    </row>
    <row r="10783" spans="1:1" s="449" customFormat="1" ht="12" hidden="1" customHeight="1">
      <c r="A10783" s="448"/>
    </row>
    <row r="10784" spans="1:1" s="449" customFormat="1" ht="12" hidden="1" customHeight="1">
      <c r="A10784" s="448"/>
    </row>
    <row r="10785" spans="1:1" s="449" customFormat="1" ht="12" hidden="1" customHeight="1">
      <c r="A10785" s="448"/>
    </row>
    <row r="10786" spans="1:1" s="449" customFormat="1" ht="12" hidden="1" customHeight="1">
      <c r="A10786" s="448"/>
    </row>
    <row r="10787" spans="1:1" s="449" customFormat="1" ht="12" hidden="1" customHeight="1">
      <c r="A10787" s="448"/>
    </row>
    <row r="10788" spans="1:1" s="449" customFormat="1" ht="12" hidden="1" customHeight="1">
      <c r="A10788" s="448"/>
    </row>
    <row r="10789" spans="1:1" s="449" customFormat="1" ht="12" hidden="1" customHeight="1">
      <c r="A10789" s="448"/>
    </row>
    <row r="10790" spans="1:1" s="449" customFormat="1" ht="12" hidden="1" customHeight="1">
      <c r="A10790" s="448"/>
    </row>
    <row r="10791" spans="1:1" s="449" customFormat="1" ht="12" hidden="1" customHeight="1">
      <c r="A10791" s="448"/>
    </row>
    <row r="10792" spans="1:1" s="449" customFormat="1" ht="12" hidden="1" customHeight="1">
      <c r="A10792" s="448"/>
    </row>
    <row r="10793" spans="1:1" s="449" customFormat="1" ht="12" hidden="1" customHeight="1">
      <c r="A10793" s="448"/>
    </row>
    <row r="10794" spans="1:1" s="449" customFormat="1" ht="12" hidden="1" customHeight="1">
      <c r="A10794" s="448"/>
    </row>
    <row r="10795" spans="1:1" s="449" customFormat="1" ht="12" hidden="1" customHeight="1">
      <c r="A10795" s="448"/>
    </row>
    <row r="10796" spans="1:1" s="449" customFormat="1" ht="12" hidden="1" customHeight="1">
      <c r="A10796" s="448"/>
    </row>
    <row r="10797" spans="1:1" s="449" customFormat="1" ht="12" hidden="1" customHeight="1">
      <c r="A10797" s="448"/>
    </row>
    <row r="10798" spans="1:1" s="449" customFormat="1" ht="12" hidden="1" customHeight="1">
      <c r="A10798" s="448"/>
    </row>
    <row r="10799" spans="1:1" s="449" customFormat="1" ht="12" hidden="1" customHeight="1">
      <c r="A10799" s="448"/>
    </row>
    <row r="10800" spans="1:1" s="449" customFormat="1" ht="12" hidden="1" customHeight="1">
      <c r="A10800" s="448"/>
    </row>
    <row r="10801" spans="1:1" s="449" customFormat="1" ht="12" hidden="1" customHeight="1">
      <c r="A10801" s="448"/>
    </row>
    <row r="10802" spans="1:1" s="449" customFormat="1" ht="12" hidden="1" customHeight="1">
      <c r="A10802" s="448"/>
    </row>
    <row r="10803" spans="1:1" s="449" customFormat="1" ht="12" hidden="1" customHeight="1">
      <c r="A10803" s="448"/>
    </row>
    <row r="10804" spans="1:1" s="449" customFormat="1" ht="12" hidden="1" customHeight="1">
      <c r="A10804" s="448"/>
    </row>
    <row r="10805" spans="1:1" s="449" customFormat="1" ht="12" hidden="1" customHeight="1">
      <c r="A10805" s="448"/>
    </row>
    <row r="10806" spans="1:1" s="449" customFormat="1" ht="12" hidden="1" customHeight="1">
      <c r="A10806" s="448"/>
    </row>
    <row r="10807" spans="1:1" s="449" customFormat="1" ht="12" hidden="1" customHeight="1">
      <c r="A10807" s="448"/>
    </row>
    <row r="10808" spans="1:1" s="449" customFormat="1" ht="12" hidden="1" customHeight="1">
      <c r="A10808" s="448"/>
    </row>
    <row r="10809" spans="1:1" s="449" customFormat="1" ht="12" hidden="1" customHeight="1">
      <c r="A10809" s="448"/>
    </row>
    <row r="10810" spans="1:1" s="449" customFormat="1" ht="12" hidden="1" customHeight="1">
      <c r="A10810" s="448"/>
    </row>
    <row r="10811" spans="1:1" s="449" customFormat="1" ht="12" hidden="1" customHeight="1">
      <c r="A10811" s="448"/>
    </row>
    <row r="10812" spans="1:1" s="449" customFormat="1" ht="12" hidden="1" customHeight="1">
      <c r="A10812" s="448"/>
    </row>
    <row r="10813" spans="1:1" s="449" customFormat="1" ht="12" hidden="1" customHeight="1">
      <c r="A10813" s="448"/>
    </row>
    <row r="10814" spans="1:1" s="449" customFormat="1" ht="12" hidden="1" customHeight="1">
      <c r="A10814" s="448"/>
    </row>
    <row r="10815" spans="1:1" s="449" customFormat="1" ht="12" hidden="1" customHeight="1">
      <c r="A10815" s="448"/>
    </row>
    <row r="10816" spans="1:1" s="449" customFormat="1" ht="12" hidden="1" customHeight="1">
      <c r="A10816" s="448"/>
    </row>
    <row r="10817" spans="1:1" s="449" customFormat="1" ht="12" hidden="1" customHeight="1">
      <c r="A10817" s="448"/>
    </row>
    <row r="10818" spans="1:1" s="449" customFormat="1" ht="12" hidden="1" customHeight="1">
      <c r="A10818" s="448"/>
    </row>
    <row r="10819" spans="1:1" s="449" customFormat="1" ht="12" hidden="1" customHeight="1">
      <c r="A10819" s="448"/>
    </row>
    <row r="10820" spans="1:1" s="449" customFormat="1" ht="12" hidden="1" customHeight="1">
      <c r="A10820" s="448"/>
    </row>
    <row r="10821" spans="1:1" s="449" customFormat="1" ht="12" hidden="1" customHeight="1">
      <c r="A10821" s="448"/>
    </row>
    <row r="10822" spans="1:1" s="449" customFormat="1" ht="12" hidden="1" customHeight="1">
      <c r="A10822" s="448"/>
    </row>
    <row r="10823" spans="1:1" s="449" customFormat="1" ht="12" hidden="1" customHeight="1">
      <c r="A10823" s="448"/>
    </row>
    <row r="10824" spans="1:1" s="449" customFormat="1" ht="12" hidden="1" customHeight="1">
      <c r="A10824" s="448"/>
    </row>
    <row r="10825" spans="1:1" s="449" customFormat="1" ht="12" hidden="1" customHeight="1">
      <c r="A10825" s="448"/>
    </row>
    <row r="10826" spans="1:1" s="449" customFormat="1" ht="12" hidden="1" customHeight="1">
      <c r="A10826" s="448"/>
    </row>
    <row r="10827" spans="1:1" s="449" customFormat="1" ht="12" hidden="1" customHeight="1">
      <c r="A10827" s="448"/>
    </row>
    <row r="10828" spans="1:1" s="449" customFormat="1" ht="12" hidden="1" customHeight="1">
      <c r="A10828" s="448"/>
    </row>
    <row r="10829" spans="1:1" s="449" customFormat="1" ht="12" hidden="1" customHeight="1">
      <c r="A10829" s="448"/>
    </row>
    <row r="10830" spans="1:1" s="449" customFormat="1" ht="12" hidden="1" customHeight="1">
      <c r="A10830" s="448"/>
    </row>
    <row r="10831" spans="1:1" s="449" customFormat="1" ht="12" hidden="1" customHeight="1">
      <c r="A10831" s="448"/>
    </row>
    <row r="10832" spans="1:1" s="449" customFormat="1" ht="12" hidden="1" customHeight="1">
      <c r="A10832" s="448"/>
    </row>
    <row r="10833" spans="1:1" s="449" customFormat="1" ht="12" hidden="1" customHeight="1">
      <c r="A10833" s="448"/>
    </row>
    <row r="10834" spans="1:1" s="449" customFormat="1" ht="12" hidden="1" customHeight="1">
      <c r="A10834" s="448"/>
    </row>
    <row r="10835" spans="1:1" s="449" customFormat="1" ht="12" hidden="1" customHeight="1">
      <c r="A10835" s="448"/>
    </row>
    <row r="10836" spans="1:1" s="449" customFormat="1" ht="12" hidden="1" customHeight="1">
      <c r="A10836" s="448"/>
    </row>
    <row r="10837" spans="1:1" s="449" customFormat="1" ht="12" hidden="1" customHeight="1">
      <c r="A10837" s="448"/>
    </row>
    <row r="10838" spans="1:1" s="449" customFormat="1" ht="12" hidden="1" customHeight="1">
      <c r="A10838" s="448"/>
    </row>
    <row r="10839" spans="1:1" s="449" customFormat="1" ht="12" hidden="1" customHeight="1">
      <c r="A10839" s="448"/>
    </row>
    <row r="10840" spans="1:1" s="449" customFormat="1" ht="12" hidden="1" customHeight="1">
      <c r="A10840" s="448"/>
    </row>
    <row r="10841" spans="1:1" s="449" customFormat="1" ht="12" hidden="1" customHeight="1">
      <c r="A10841" s="448"/>
    </row>
    <row r="10842" spans="1:1" s="449" customFormat="1" ht="12" hidden="1" customHeight="1">
      <c r="A10842" s="448"/>
    </row>
    <row r="10843" spans="1:1" s="449" customFormat="1" ht="12" hidden="1" customHeight="1">
      <c r="A10843" s="448"/>
    </row>
    <row r="10844" spans="1:1" s="449" customFormat="1" ht="12" hidden="1" customHeight="1">
      <c r="A10844" s="448"/>
    </row>
    <row r="10845" spans="1:1" s="449" customFormat="1" ht="12" hidden="1" customHeight="1">
      <c r="A10845" s="448"/>
    </row>
    <row r="10846" spans="1:1" s="449" customFormat="1" ht="12" hidden="1" customHeight="1">
      <c r="A10846" s="448"/>
    </row>
    <row r="10847" spans="1:1" s="449" customFormat="1" ht="12" hidden="1" customHeight="1">
      <c r="A10847" s="448"/>
    </row>
    <row r="10848" spans="1:1" s="449" customFormat="1" ht="12" hidden="1" customHeight="1">
      <c r="A10848" s="448"/>
    </row>
    <row r="10849" spans="1:1" s="449" customFormat="1" ht="12" hidden="1" customHeight="1">
      <c r="A10849" s="448"/>
    </row>
    <row r="10850" spans="1:1" s="449" customFormat="1" ht="12" hidden="1" customHeight="1">
      <c r="A10850" s="448"/>
    </row>
    <row r="10851" spans="1:1" s="449" customFormat="1" ht="12" hidden="1" customHeight="1">
      <c r="A10851" s="448"/>
    </row>
    <row r="10852" spans="1:1" s="449" customFormat="1" ht="12" hidden="1" customHeight="1">
      <c r="A10852" s="448"/>
    </row>
    <row r="10853" spans="1:1" s="449" customFormat="1" ht="12" hidden="1" customHeight="1">
      <c r="A10853" s="448"/>
    </row>
    <row r="10854" spans="1:1" s="449" customFormat="1" ht="12" hidden="1" customHeight="1">
      <c r="A10854" s="448"/>
    </row>
    <row r="10855" spans="1:1" s="449" customFormat="1" ht="12" hidden="1" customHeight="1">
      <c r="A10855" s="448"/>
    </row>
    <row r="10856" spans="1:1" s="449" customFormat="1" ht="12" hidden="1" customHeight="1">
      <c r="A10856" s="448"/>
    </row>
    <row r="10857" spans="1:1" s="449" customFormat="1" ht="12" hidden="1" customHeight="1">
      <c r="A10857" s="448"/>
    </row>
    <row r="10858" spans="1:1" s="449" customFormat="1" ht="12" hidden="1" customHeight="1">
      <c r="A10858" s="448"/>
    </row>
    <row r="10859" spans="1:1" s="449" customFormat="1" ht="12" hidden="1" customHeight="1">
      <c r="A10859" s="448"/>
    </row>
    <row r="10860" spans="1:1" s="449" customFormat="1" ht="12" hidden="1" customHeight="1">
      <c r="A10860" s="448"/>
    </row>
    <row r="10861" spans="1:1" s="449" customFormat="1" ht="12" hidden="1" customHeight="1">
      <c r="A10861" s="448"/>
    </row>
    <row r="10862" spans="1:1" s="449" customFormat="1" ht="12" hidden="1" customHeight="1">
      <c r="A10862" s="448"/>
    </row>
    <row r="10863" spans="1:1" s="449" customFormat="1" ht="12" hidden="1" customHeight="1">
      <c r="A10863" s="448"/>
    </row>
    <row r="10864" spans="1:1" s="449" customFormat="1" ht="12" hidden="1" customHeight="1">
      <c r="A10864" s="448"/>
    </row>
    <row r="10865" spans="1:1" s="449" customFormat="1" ht="12" hidden="1" customHeight="1">
      <c r="A10865" s="448"/>
    </row>
    <row r="10866" spans="1:1" s="449" customFormat="1" ht="12" hidden="1" customHeight="1">
      <c r="A10866" s="448"/>
    </row>
    <row r="10867" spans="1:1" s="449" customFormat="1" ht="12" hidden="1" customHeight="1">
      <c r="A10867" s="448"/>
    </row>
    <row r="10868" spans="1:1" s="449" customFormat="1" ht="12" hidden="1" customHeight="1">
      <c r="A10868" s="448"/>
    </row>
    <row r="10869" spans="1:1" s="449" customFormat="1" ht="12" hidden="1" customHeight="1">
      <c r="A10869" s="448"/>
    </row>
    <row r="10870" spans="1:1" s="449" customFormat="1" ht="12" hidden="1" customHeight="1">
      <c r="A10870" s="448"/>
    </row>
    <row r="10871" spans="1:1" s="449" customFormat="1" ht="12" hidden="1" customHeight="1">
      <c r="A10871" s="448"/>
    </row>
    <row r="10872" spans="1:1" s="449" customFormat="1" ht="12" hidden="1" customHeight="1">
      <c r="A10872" s="448"/>
    </row>
    <row r="10873" spans="1:1" s="449" customFormat="1" ht="12" hidden="1" customHeight="1">
      <c r="A10873" s="448"/>
    </row>
    <row r="10874" spans="1:1" s="449" customFormat="1" ht="12" hidden="1" customHeight="1">
      <c r="A10874" s="448"/>
    </row>
    <row r="10875" spans="1:1" s="449" customFormat="1" ht="12" hidden="1" customHeight="1">
      <c r="A10875" s="448"/>
    </row>
    <row r="10876" spans="1:1" s="449" customFormat="1" ht="12" hidden="1" customHeight="1">
      <c r="A10876" s="448"/>
    </row>
    <row r="10877" spans="1:1" s="449" customFormat="1" ht="12" hidden="1" customHeight="1">
      <c r="A10877" s="448"/>
    </row>
    <row r="10878" spans="1:1" s="449" customFormat="1" ht="12" hidden="1" customHeight="1">
      <c r="A10878" s="448"/>
    </row>
    <row r="10879" spans="1:1" s="449" customFormat="1" ht="12" hidden="1" customHeight="1">
      <c r="A10879" s="448"/>
    </row>
    <row r="10880" spans="1:1" s="449" customFormat="1" ht="12" hidden="1" customHeight="1">
      <c r="A10880" s="448"/>
    </row>
    <row r="10881" spans="1:1" s="449" customFormat="1" ht="12" hidden="1" customHeight="1">
      <c r="A10881" s="448"/>
    </row>
    <row r="10882" spans="1:1" s="449" customFormat="1" ht="12" hidden="1" customHeight="1">
      <c r="A10882" s="448"/>
    </row>
    <row r="10883" spans="1:1" s="449" customFormat="1" ht="12" hidden="1" customHeight="1">
      <c r="A10883" s="448"/>
    </row>
    <row r="10884" spans="1:1" s="449" customFormat="1" ht="12" hidden="1" customHeight="1">
      <c r="A10884" s="448"/>
    </row>
    <row r="10885" spans="1:1" s="449" customFormat="1" ht="12" hidden="1" customHeight="1">
      <c r="A10885" s="448"/>
    </row>
    <row r="10886" spans="1:1" s="449" customFormat="1" ht="12" hidden="1" customHeight="1">
      <c r="A10886" s="448"/>
    </row>
    <row r="10887" spans="1:1" s="449" customFormat="1" ht="12" hidden="1" customHeight="1">
      <c r="A10887" s="448"/>
    </row>
    <row r="10888" spans="1:1" s="449" customFormat="1" ht="12" hidden="1" customHeight="1">
      <c r="A10888" s="448"/>
    </row>
    <row r="10889" spans="1:1" s="449" customFormat="1" ht="12" hidden="1" customHeight="1">
      <c r="A10889" s="448"/>
    </row>
    <row r="10890" spans="1:1" s="449" customFormat="1" ht="12" hidden="1" customHeight="1">
      <c r="A10890" s="448"/>
    </row>
    <row r="10891" spans="1:1" s="449" customFormat="1" ht="12" hidden="1" customHeight="1">
      <c r="A10891" s="448"/>
    </row>
    <row r="10892" spans="1:1" s="449" customFormat="1" ht="12" hidden="1" customHeight="1">
      <c r="A10892" s="448"/>
    </row>
    <row r="10893" spans="1:1" s="449" customFormat="1" ht="12" hidden="1" customHeight="1">
      <c r="A10893" s="448"/>
    </row>
    <row r="10894" spans="1:1" s="449" customFormat="1" ht="12" hidden="1" customHeight="1">
      <c r="A10894" s="448"/>
    </row>
    <row r="10895" spans="1:1" s="449" customFormat="1" ht="12" hidden="1" customHeight="1">
      <c r="A10895" s="448"/>
    </row>
    <row r="10896" spans="1:1" s="449" customFormat="1" ht="12" hidden="1" customHeight="1">
      <c r="A10896" s="448"/>
    </row>
    <row r="10897" spans="1:1" s="449" customFormat="1" ht="12" hidden="1" customHeight="1">
      <c r="A10897" s="448"/>
    </row>
    <row r="10898" spans="1:1" s="449" customFormat="1" ht="12" hidden="1" customHeight="1">
      <c r="A10898" s="448"/>
    </row>
    <row r="10899" spans="1:1" s="449" customFormat="1" ht="12" hidden="1" customHeight="1">
      <c r="A10899" s="448"/>
    </row>
    <row r="10900" spans="1:1" s="449" customFormat="1" ht="12" hidden="1" customHeight="1">
      <c r="A10900" s="448"/>
    </row>
    <row r="10901" spans="1:1" s="449" customFormat="1" ht="12" hidden="1" customHeight="1">
      <c r="A10901" s="448"/>
    </row>
    <row r="10902" spans="1:1" s="449" customFormat="1" ht="12" hidden="1" customHeight="1">
      <c r="A10902" s="448"/>
    </row>
    <row r="10903" spans="1:1" s="449" customFormat="1" ht="12" hidden="1" customHeight="1">
      <c r="A10903" s="448"/>
    </row>
    <row r="10904" spans="1:1" s="449" customFormat="1" ht="12" hidden="1" customHeight="1">
      <c r="A10904" s="448"/>
    </row>
    <row r="10905" spans="1:1" s="449" customFormat="1" ht="12" hidden="1" customHeight="1">
      <c r="A10905" s="448"/>
    </row>
    <row r="10906" spans="1:1" s="449" customFormat="1" ht="12" hidden="1" customHeight="1">
      <c r="A10906" s="448"/>
    </row>
    <row r="10907" spans="1:1" s="449" customFormat="1" ht="12" hidden="1" customHeight="1">
      <c r="A10907" s="448"/>
    </row>
    <row r="10908" spans="1:1" s="449" customFormat="1" ht="12" hidden="1" customHeight="1">
      <c r="A10908" s="448"/>
    </row>
    <row r="10909" spans="1:1" s="449" customFormat="1" ht="12" hidden="1" customHeight="1">
      <c r="A10909" s="448"/>
    </row>
    <row r="10910" spans="1:1" s="449" customFormat="1" ht="12" hidden="1" customHeight="1">
      <c r="A10910" s="448"/>
    </row>
    <row r="10911" spans="1:1" s="449" customFormat="1" ht="12" hidden="1" customHeight="1">
      <c r="A10911" s="448"/>
    </row>
    <row r="10912" spans="1:1" s="449" customFormat="1" ht="12" hidden="1" customHeight="1">
      <c r="A10912" s="448"/>
    </row>
    <row r="10913" spans="1:1" s="449" customFormat="1" ht="12" hidden="1" customHeight="1">
      <c r="A10913" s="448"/>
    </row>
    <row r="10914" spans="1:1" s="449" customFormat="1" ht="12" hidden="1" customHeight="1">
      <c r="A10914" s="448"/>
    </row>
    <row r="10915" spans="1:1" s="449" customFormat="1" ht="12" hidden="1" customHeight="1">
      <c r="A10915" s="448"/>
    </row>
    <row r="10916" spans="1:1" s="449" customFormat="1" ht="12" hidden="1" customHeight="1">
      <c r="A10916" s="448"/>
    </row>
    <row r="10917" spans="1:1" s="449" customFormat="1" ht="12" hidden="1" customHeight="1">
      <c r="A10917" s="448"/>
    </row>
    <row r="10918" spans="1:1" s="449" customFormat="1" ht="12" hidden="1" customHeight="1">
      <c r="A10918" s="448"/>
    </row>
    <row r="10919" spans="1:1" s="449" customFormat="1" ht="12" hidden="1" customHeight="1">
      <c r="A10919" s="448"/>
    </row>
    <row r="10920" spans="1:1" s="449" customFormat="1" ht="12" hidden="1" customHeight="1">
      <c r="A10920" s="448"/>
    </row>
    <row r="10921" spans="1:1" s="449" customFormat="1" ht="12" hidden="1" customHeight="1">
      <c r="A10921" s="448"/>
    </row>
    <row r="10922" spans="1:1" s="449" customFormat="1" ht="12" hidden="1" customHeight="1">
      <c r="A10922" s="448"/>
    </row>
    <row r="10923" spans="1:1" s="449" customFormat="1" ht="12" hidden="1" customHeight="1">
      <c r="A10923" s="448"/>
    </row>
    <row r="10924" spans="1:1" s="449" customFormat="1" ht="12" hidden="1" customHeight="1">
      <c r="A10924" s="448"/>
    </row>
    <row r="10925" spans="1:1" s="449" customFormat="1" ht="12" hidden="1" customHeight="1">
      <c r="A10925" s="448"/>
    </row>
    <row r="10926" spans="1:1" s="449" customFormat="1" ht="12" hidden="1" customHeight="1">
      <c r="A10926" s="448"/>
    </row>
    <row r="10927" spans="1:1" s="449" customFormat="1" ht="12" hidden="1" customHeight="1">
      <c r="A10927" s="448"/>
    </row>
    <row r="10928" spans="1:1" s="449" customFormat="1" ht="12" hidden="1" customHeight="1">
      <c r="A10928" s="448"/>
    </row>
    <row r="10929" spans="1:1" s="449" customFormat="1" ht="12" hidden="1" customHeight="1">
      <c r="A10929" s="448"/>
    </row>
    <row r="10930" spans="1:1" s="449" customFormat="1" ht="12" hidden="1" customHeight="1">
      <c r="A10930" s="448"/>
    </row>
    <row r="10931" spans="1:1" s="449" customFormat="1" ht="12" hidden="1" customHeight="1">
      <c r="A10931" s="448"/>
    </row>
    <row r="10932" spans="1:1" s="449" customFormat="1" ht="12" hidden="1" customHeight="1">
      <c r="A10932" s="448"/>
    </row>
    <row r="10933" spans="1:1" s="449" customFormat="1" ht="12" hidden="1" customHeight="1">
      <c r="A10933" s="448"/>
    </row>
    <row r="10934" spans="1:1" s="449" customFormat="1" ht="12" hidden="1" customHeight="1">
      <c r="A10934" s="448"/>
    </row>
    <row r="10935" spans="1:1" s="449" customFormat="1" ht="12" hidden="1" customHeight="1">
      <c r="A10935" s="448"/>
    </row>
    <row r="10936" spans="1:1" s="449" customFormat="1" ht="12" hidden="1" customHeight="1">
      <c r="A10936" s="448"/>
    </row>
    <row r="10937" spans="1:1" s="449" customFormat="1" ht="12" hidden="1" customHeight="1">
      <c r="A10937" s="448"/>
    </row>
    <row r="10938" spans="1:1" s="449" customFormat="1" ht="12" hidden="1" customHeight="1">
      <c r="A10938" s="448"/>
    </row>
    <row r="10939" spans="1:1" s="449" customFormat="1" ht="12" hidden="1" customHeight="1">
      <c r="A10939" s="448"/>
    </row>
    <row r="10940" spans="1:1" s="449" customFormat="1" ht="12" hidden="1" customHeight="1">
      <c r="A10940" s="448"/>
    </row>
    <row r="10941" spans="1:1" s="449" customFormat="1" ht="12" hidden="1" customHeight="1">
      <c r="A10941" s="448"/>
    </row>
    <row r="10942" spans="1:1" s="449" customFormat="1" ht="12" hidden="1" customHeight="1">
      <c r="A10942" s="448"/>
    </row>
    <row r="10943" spans="1:1" s="449" customFormat="1" ht="12" hidden="1" customHeight="1">
      <c r="A10943" s="448"/>
    </row>
    <row r="10944" spans="1:1" s="449" customFormat="1" ht="12" hidden="1" customHeight="1">
      <c r="A10944" s="448"/>
    </row>
    <row r="10945" spans="1:1" s="449" customFormat="1" ht="12" hidden="1" customHeight="1">
      <c r="A10945" s="448"/>
    </row>
    <row r="10946" spans="1:1" s="449" customFormat="1" ht="12" hidden="1" customHeight="1">
      <c r="A10946" s="448"/>
    </row>
    <row r="10947" spans="1:1" s="449" customFormat="1" ht="12" hidden="1" customHeight="1">
      <c r="A10947" s="448"/>
    </row>
    <row r="10948" spans="1:1" s="449" customFormat="1" ht="12" hidden="1" customHeight="1">
      <c r="A10948" s="448"/>
    </row>
    <row r="10949" spans="1:1" s="449" customFormat="1" ht="12" hidden="1" customHeight="1">
      <c r="A10949" s="448"/>
    </row>
    <row r="10950" spans="1:1" s="449" customFormat="1" ht="12" hidden="1" customHeight="1">
      <c r="A10950" s="448"/>
    </row>
    <row r="10951" spans="1:1" s="449" customFormat="1" ht="12" hidden="1" customHeight="1">
      <c r="A10951" s="448"/>
    </row>
    <row r="10952" spans="1:1" s="449" customFormat="1" ht="12" hidden="1" customHeight="1">
      <c r="A10952" s="448"/>
    </row>
    <row r="10953" spans="1:1" s="449" customFormat="1" ht="12" hidden="1" customHeight="1">
      <c r="A10953" s="448"/>
    </row>
    <row r="10954" spans="1:1" s="449" customFormat="1" ht="12" hidden="1" customHeight="1">
      <c r="A10954" s="448"/>
    </row>
    <row r="10955" spans="1:1" s="449" customFormat="1" ht="12" hidden="1" customHeight="1">
      <c r="A10955" s="448"/>
    </row>
    <row r="10956" spans="1:1" s="449" customFormat="1" ht="12" hidden="1" customHeight="1">
      <c r="A10956" s="448"/>
    </row>
    <row r="10957" spans="1:1" s="449" customFormat="1" ht="12" hidden="1" customHeight="1">
      <c r="A10957" s="448"/>
    </row>
    <row r="10958" spans="1:1" s="449" customFormat="1" ht="12" hidden="1" customHeight="1">
      <c r="A10958" s="448"/>
    </row>
    <row r="10959" spans="1:1" s="449" customFormat="1" ht="12" hidden="1" customHeight="1">
      <c r="A10959" s="448"/>
    </row>
    <row r="10960" spans="1:1" s="449" customFormat="1" ht="12" hidden="1" customHeight="1">
      <c r="A10960" s="448"/>
    </row>
    <row r="10961" spans="1:1" s="449" customFormat="1" ht="12" hidden="1" customHeight="1">
      <c r="A10961" s="448"/>
    </row>
    <row r="10962" spans="1:1" s="449" customFormat="1" ht="12" hidden="1" customHeight="1">
      <c r="A10962" s="448"/>
    </row>
    <row r="10963" spans="1:1" s="449" customFormat="1" ht="12" hidden="1" customHeight="1">
      <c r="A10963" s="448"/>
    </row>
    <row r="10964" spans="1:1" s="449" customFormat="1" ht="12" hidden="1" customHeight="1">
      <c r="A10964" s="448"/>
    </row>
    <row r="10965" spans="1:1" s="449" customFormat="1" ht="12" hidden="1" customHeight="1">
      <c r="A10965" s="448"/>
    </row>
    <row r="10966" spans="1:1" s="449" customFormat="1" ht="12" hidden="1" customHeight="1">
      <c r="A10966" s="448"/>
    </row>
    <row r="10967" spans="1:1" s="449" customFormat="1" ht="12" hidden="1" customHeight="1">
      <c r="A10967" s="448"/>
    </row>
    <row r="10968" spans="1:1" s="449" customFormat="1" ht="12" hidden="1" customHeight="1">
      <c r="A10968" s="448"/>
    </row>
    <row r="10969" spans="1:1" s="449" customFormat="1" ht="12" hidden="1" customHeight="1">
      <c r="A10969" s="448"/>
    </row>
    <row r="10970" spans="1:1" s="449" customFormat="1" ht="12" hidden="1" customHeight="1">
      <c r="A10970" s="448"/>
    </row>
    <row r="10971" spans="1:1" s="449" customFormat="1" ht="12" hidden="1" customHeight="1">
      <c r="A10971" s="448"/>
    </row>
    <row r="10972" spans="1:1" s="449" customFormat="1" ht="12" hidden="1" customHeight="1">
      <c r="A10972" s="448"/>
    </row>
    <row r="10973" spans="1:1" s="449" customFormat="1" ht="12" hidden="1" customHeight="1">
      <c r="A10973" s="448"/>
    </row>
    <row r="10974" spans="1:1" s="449" customFormat="1" ht="12" hidden="1" customHeight="1">
      <c r="A10974" s="448"/>
    </row>
    <row r="10975" spans="1:1" s="449" customFormat="1" ht="12" hidden="1" customHeight="1">
      <c r="A10975" s="448"/>
    </row>
    <row r="10976" spans="1:1" s="449" customFormat="1" ht="12" hidden="1" customHeight="1">
      <c r="A10976" s="448"/>
    </row>
    <row r="10977" spans="1:1" s="449" customFormat="1" ht="12" hidden="1" customHeight="1">
      <c r="A10977" s="448"/>
    </row>
    <row r="10978" spans="1:1" s="449" customFormat="1" ht="12" hidden="1" customHeight="1">
      <c r="A10978" s="448"/>
    </row>
    <row r="10979" spans="1:1" s="449" customFormat="1" ht="12" hidden="1" customHeight="1">
      <c r="A10979" s="448"/>
    </row>
    <row r="10980" spans="1:1" s="449" customFormat="1" ht="12" hidden="1" customHeight="1">
      <c r="A10980" s="448"/>
    </row>
    <row r="10981" spans="1:1" s="449" customFormat="1" ht="12" hidden="1" customHeight="1">
      <c r="A10981" s="448"/>
    </row>
    <row r="10982" spans="1:1" s="449" customFormat="1" ht="12" hidden="1" customHeight="1">
      <c r="A10982" s="448"/>
    </row>
    <row r="10983" spans="1:1" s="449" customFormat="1" ht="12" hidden="1" customHeight="1">
      <c r="A10983" s="448"/>
    </row>
    <row r="10984" spans="1:1" s="449" customFormat="1" ht="12" hidden="1" customHeight="1">
      <c r="A10984" s="448"/>
    </row>
    <row r="10985" spans="1:1" s="449" customFormat="1" ht="12" hidden="1" customHeight="1">
      <c r="A10985" s="448"/>
    </row>
    <row r="10986" spans="1:1" s="449" customFormat="1" ht="12" hidden="1" customHeight="1">
      <c r="A10986" s="448"/>
    </row>
    <row r="10987" spans="1:1" s="449" customFormat="1" ht="12" hidden="1" customHeight="1">
      <c r="A10987" s="448"/>
    </row>
    <row r="10988" spans="1:1" s="449" customFormat="1" ht="12" hidden="1" customHeight="1">
      <c r="A10988" s="448"/>
    </row>
    <row r="10989" spans="1:1" s="449" customFormat="1" ht="12" hidden="1" customHeight="1">
      <c r="A10989" s="448"/>
    </row>
    <row r="10990" spans="1:1" s="449" customFormat="1" ht="12" hidden="1" customHeight="1">
      <c r="A10990" s="448"/>
    </row>
    <row r="10991" spans="1:1" s="449" customFormat="1" ht="12" hidden="1" customHeight="1">
      <c r="A10991" s="448"/>
    </row>
    <row r="10992" spans="1:1" s="449" customFormat="1" ht="12" hidden="1" customHeight="1">
      <c r="A10992" s="448"/>
    </row>
    <row r="10993" spans="1:1" s="449" customFormat="1" ht="12" hidden="1" customHeight="1">
      <c r="A10993" s="448"/>
    </row>
    <row r="10994" spans="1:1" s="449" customFormat="1" ht="12" hidden="1" customHeight="1">
      <c r="A10994" s="448"/>
    </row>
    <row r="10995" spans="1:1" s="449" customFormat="1" ht="12" hidden="1" customHeight="1">
      <c r="A10995" s="448"/>
    </row>
    <row r="10996" spans="1:1" s="449" customFormat="1" ht="12" hidden="1" customHeight="1">
      <c r="A10996" s="448"/>
    </row>
    <row r="10997" spans="1:1" s="449" customFormat="1" ht="12" hidden="1" customHeight="1">
      <c r="A10997" s="448"/>
    </row>
    <row r="10998" spans="1:1" s="449" customFormat="1" ht="12" hidden="1" customHeight="1">
      <c r="A10998" s="448"/>
    </row>
    <row r="10999" spans="1:1" s="449" customFormat="1" ht="12" hidden="1" customHeight="1">
      <c r="A10999" s="448"/>
    </row>
    <row r="11000" spans="1:1" s="449" customFormat="1" ht="12" hidden="1" customHeight="1">
      <c r="A11000" s="448"/>
    </row>
    <row r="11001" spans="1:1" s="449" customFormat="1" ht="12" hidden="1" customHeight="1">
      <c r="A11001" s="448"/>
    </row>
    <row r="11002" spans="1:1" s="449" customFormat="1" ht="12" hidden="1" customHeight="1">
      <c r="A11002" s="448"/>
    </row>
    <row r="11003" spans="1:1" s="449" customFormat="1" ht="12" hidden="1" customHeight="1">
      <c r="A11003" s="448"/>
    </row>
    <row r="11004" spans="1:1" s="449" customFormat="1" ht="12" hidden="1" customHeight="1">
      <c r="A11004" s="448"/>
    </row>
    <row r="11005" spans="1:1" s="449" customFormat="1" ht="12" hidden="1" customHeight="1">
      <c r="A11005" s="448"/>
    </row>
    <row r="11006" spans="1:1" s="449" customFormat="1" ht="12" hidden="1" customHeight="1">
      <c r="A11006" s="448"/>
    </row>
    <row r="11007" spans="1:1" s="449" customFormat="1" ht="12" hidden="1" customHeight="1">
      <c r="A11007" s="448"/>
    </row>
    <row r="11008" spans="1:1" s="449" customFormat="1" ht="12" hidden="1" customHeight="1">
      <c r="A11008" s="448"/>
    </row>
    <row r="11009" spans="1:1" s="449" customFormat="1" ht="12" hidden="1" customHeight="1">
      <c r="A11009" s="448"/>
    </row>
    <row r="11010" spans="1:1" s="449" customFormat="1" ht="12" hidden="1" customHeight="1">
      <c r="A11010" s="448"/>
    </row>
    <row r="11011" spans="1:1" s="449" customFormat="1" ht="12" hidden="1" customHeight="1">
      <c r="A11011" s="448"/>
    </row>
    <row r="11012" spans="1:1" s="449" customFormat="1" ht="12" hidden="1" customHeight="1">
      <c r="A11012" s="448"/>
    </row>
    <row r="11013" spans="1:1" s="449" customFormat="1" ht="12" hidden="1" customHeight="1">
      <c r="A11013" s="448"/>
    </row>
    <row r="11014" spans="1:1" s="449" customFormat="1" ht="12" hidden="1" customHeight="1">
      <c r="A11014" s="448"/>
    </row>
    <row r="11015" spans="1:1" s="449" customFormat="1" ht="12" hidden="1" customHeight="1">
      <c r="A11015" s="448"/>
    </row>
    <row r="11016" spans="1:1" s="449" customFormat="1" ht="12" hidden="1" customHeight="1">
      <c r="A11016" s="448"/>
    </row>
    <row r="11017" spans="1:1" s="449" customFormat="1" ht="12" hidden="1" customHeight="1">
      <c r="A11017" s="448"/>
    </row>
    <row r="11018" spans="1:1" s="449" customFormat="1" ht="12" hidden="1" customHeight="1">
      <c r="A11018" s="448"/>
    </row>
    <row r="11019" spans="1:1" s="449" customFormat="1" ht="12" hidden="1" customHeight="1">
      <c r="A11019" s="448"/>
    </row>
    <row r="11020" spans="1:1" s="449" customFormat="1" ht="12" hidden="1" customHeight="1">
      <c r="A11020" s="448"/>
    </row>
    <row r="11021" spans="1:1" s="449" customFormat="1" ht="12" hidden="1" customHeight="1">
      <c r="A11021" s="448"/>
    </row>
    <row r="11022" spans="1:1" s="449" customFormat="1" ht="12" hidden="1" customHeight="1">
      <c r="A11022" s="448"/>
    </row>
    <row r="11023" spans="1:1" s="449" customFormat="1" ht="12" hidden="1" customHeight="1">
      <c r="A11023" s="448"/>
    </row>
    <row r="11024" spans="1:1" s="449" customFormat="1" ht="12" hidden="1" customHeight="1">
      <c r="A11024" s="448"/>
    </row>
    <row r="11025" spans="1:1" s="449" customFormat="1" ht="12" hidden="1" customHeight="1">
      <c r="A11025" s="448"/>
    </row>
    <row r="11026" spans="1:1" s="449" customFormat="1" ht="12" hidden="1" customHeight="1">
      <c r="A11026" s="448"/>
    </row>
    <row r="11027" spans="1:1" s="449" customFormat="1" ht="12" hidden="1" customHeight="1">
      <c r="A11027" s="448"/>
    </row>
    <row r="11028" spans="1:1" s="449" customFormat="1" ht="12" hidden="1" customHeight="1">
      <c r="A11028" s="448"/>
    </row>
    <row r="11029" spans="1:1" s="449" customFormat="1" ht="12" hidden="1" customHeight="1">
      <c r="A11029" s="448"/>
    </row>
    <row r="11030" spans="1:1" s="449" customFormat="1" ht="12" hidden="1" customHeight="1">
      <c r="A11030" s="448"/>
    </row>
    <row r="11031" spans="1:1" s="449" customFormat="1" ht="12" hidden="1" customHeight="1">
      <c r="A11031" s="448"/>
    </row>
    <row r="11032" spans="1:1" s="449" customFormat="1" ht="12" hidden="1" customHeight="1">
      <c r="A11032" s="448"/>
    </row>
    <row r="11033" spans="1:1" s="449" customFormat="1" ht="12" hidden="1" customHeight="1">
      <c r="A11033" s="448"/>
    </row>
    <row r="11034" spans="1:1" s="449" customFormat="1" ht="12" hidden="1" customHeight="1">
      <c r="A11034" s="448"/>
    </row>
    <row r="11035" spans="1:1" s="449" customFormat="1" ht="12" hidden="1" customHeight="1">
      <c r="A11035" s="448"/>
    </row>
    <row r="11036" spans="1:1" s="449" customFormat="1" ht="12" hidden="1" customHeight="1">
      <c r="A11036" s="448"/>
    </row>
    <row r="11037" spans="1:1" s="449" customFormat="1" ht="12" hidden="1" customHeight="1">
      <c r="A11037" s="448"/>
    </row>
    <row r="11038" spans="1:1" s="449" customFormat="1" ht="12" hidden="1" customHeight="1">
      <c r="A11038" s="448"/>
    </row>
    <row r="11039" spans="1:1" s="449" customFormat="1" ht="12" hidden="1" customHeight="1">
      <c r="A11039" s="448"/>
    </row>
    <row r="11040" spans="1:1" s="449" customFormat="1" ht="12" hidden="1" customHeight="1">
      <c r="A11040" s="448"/>
    </row>
    <row r="11041" spans="1:1" s="449" customFormat="1" ht="12" hidden="1" customHeight="1">
      <c r="A11041" s="448"/>
    </row>
    <row r="11042" spans="1:1" s="449" customFormat="1" ht="12" hidden="1" customHeight="1">
      <c r="A11042" s="448"/>
    </row>
    <row r="11043" spans="1:1" s="449" customFormat="1" ht="12" hidden="1" customHeight="1">
      <c r="A11043" s="448"/>
    </row>
    <row r="11044" spans="1:1" s="449" customFormat="1" ht="12" hidden="1" customHeight="1">
      <c r="A11044" s="448"/>
    </row>
    <row r="11045" spans="1:1" s="449" customFormat="1" ht="12" hidden="1" customHeight="1">
      <c r="A11045" s="448"/>
    </row>
    <row r="11046" spans="1:1" s="449" customFormat="1" ht="12" hidden="1" customHeight="1">
      <c r="A11046" s="448"/>
    </row>
    <row r="11047" spans="1:1" s="449" customFormat="1" ht="12" hidden="1" customHeight="1">
      <c r="A11047" s="448"/>
    </row>
    <row r="11048" spans="1:1" s="449" customFormat="1" ht="12" hidden="1" customHeight="1">
      <c r="A11048" s="448"/>
    </row>
    <row r="11049" spans="1:1" s="449" customFormat="1" ht="12" hidden="1" customHeight="1">
      <c r="A11049" s="448"/>
    </row>
    <row r="11050" spans="1:1" s="449" customFormat="1" ht="12" hidden="1" customHeight="1">
      <c r="A11050" s="448"/>
    </row>
    <row r="11051" spans="1:1" s="449" customFormat="1" ht="12" hidden="1" customHeight="1">
      <c r="A11051" s="448"/>
    </row>
    <row r="11052" spans="1:1" s="449" customFormat="1" ht="12" hidden="1" customHeight="1">
      <c r="A11052" s="448"/>
    </row>
    <row r="11053" spans="1:1" s="449" customFormat="1" ht="12" hidden="1" customHeight="1">
      <c r="A11053" s="448"/>
    </row>
    <row r="11054" spans="1:1" s="449" customFormat="1" ht="12" hidden="1" customHeight="1">
      <c r="A11054" s="448"/>
    </row>
    <row r="11055" spans="1:1" s="449" customFormat="1" ht="12" hidden="1" customHeight="1">
      <c r="A11055" s="448"/>
    </row>
    <row r="11056" spans="1:1" s="449" customFormat="1" ht="12" hidden="1" customHeight="1">
      <c r="A11056" s="448"/>
    </row>
    <row r="11057" spans="1:1" s="449" customFormat="1" ht="12" hidden="1" customHeight="1">
      <c r="A11057" s="448"/>
    </row>
    <row r="11058" spans="1:1" s="449" customFormat="1" ht="12" hidden="1" customHeight="1">
      <c r="A11058" s="448"/>
    </row>
    <row r="11059" spans="1:1" s="449" customFormat="1" ht="12" hidden="1" customHeight="1">
      <c r="A11059" s="448"/>
    </row>
    <row r="11060" spans="1:1" s="449" customFormat="1" ht="12" hidden="1" customHeight="1">
      <c r="A11060" s="448"/>
    </row>
    <row r="11061" spans="1:1" s="449" customFormat="1" ht="12" hidden="1" customHeight="1">
      <c r="A11061" s="448"/>
    </row>
    <row r="11062" spans="1:1" s="449" customFormat="1" ht="12" hidden="1" customHeight="1">
      <c r="A11062" s="448"/>
    </row>
    <row r="11063" spans="1:1" s="449" customFormat="1" ht="12" hidden="1" customHeight="1">
      <c r="A11063" s="448"/>
    </row>
    <row r="11064" spans="1:1" s="449" customFormat="1" ht="12" hidden="1" customHeight="1">
      <c r="A11064" s="448"/>
    </row>
    <row r="11065" spans="1:1" s="449" customFormat="1" ht="12" hidden="1" customHeight="1">
      <c r="A11065" s="448"/>
    </row>
    <row r="11066" spans="1:1" s="449" customFormat="1" ht="12" hidden="1" customHeight="1">
      <c r="A11066" s="448"/>
    </row>
    <row r="11067" spans="1:1" s="449" customFormat="1" ht="12" hidden="1" customHeight="1">
      <c r="A11067" s="448"/>
    </row>
    <row r="11068" spans="1:1" s="449" customFormat="1" ht="12" hidden="1" customHeight="1">
      <c r="A11068" s="448"/>
    </row>
    <row r="11069" spans="1:1" s="449" customFormat="1" ht="12" hidden="1" customHeight="1">
      <c r="A11069" s="448"/>
    </row>
    <row r="11070" spans="1:1" s="449" customFormat="1" ht="12" hidden="1" customHeight="1">
      <c r="A11070" s="448"/>
    </row>
    <row r="11071" spans="1:1" s="449" customFormat="1" ht="12" hidden="1" customHeight="1">
      <c r="A11071" s="448"/>
    </row>
    <row r="11072" spans="1:1" s="449" customFormat="1" ht="12" hidden="1" customHeight="1">
      <c r="A11072" s="448"/>
    </row>
    <row r="11073" spans="1:1" s="449" customFormat="1" ht="12" hidden="1" customHeight="1">
      <c r="A11073" s="448"/>
    </row>
    <row r="11074" spans="1:1" s="449" customFormat="1" ht="12" hidden="1" customHeight="1">
      <c r="A11074" s="448"/>
    </row>
    <row r="11075" spans="1:1" s="449" customFormat="1" ht="12" hidden="1" customHeight="1">
      <c r="A11075" s="448"/>
    </row>
    <row r="11076" spans="1:1" s="449" customFormat="1" ht="12" hidden="1" customHeight="1">
      <c r="A11076" s="448"/>
    </row>
    <row r="11077" spans="1:1" s="449" customFormat="1" ht="12" hidden="1" customHeight="1">
      <c r="A11077" s="448"/>
    </row>
    <row r="11078" spans="1:1" s="449" customFormat="1" ht="12" hidden="1" customHeight="1">
      <c r="A11078" s="448"/>
    </row>
    <row r="11079" spans="1:1" s="449" customFormat="1" ht="12" hidden="1" customHeight="1">
      <c r="A11079" s="448"/>
    </row>
    <row r="11080" spans="1:1" s="449" customFormat="1" ht="12" hidden="1" customHeight="1">
      <c r="A11080" s="448"/>
    </row>
    <row r="11081" spans="1:1" s="449" customFormat="1" ht="12" hidden="1" customHeight="1">
      <c r="A11081" s="448"/>
    </row>
    <row r="11082" spans="1:1" s="449" customFormat="1" ht="12" hidden="1" customHeight="1">
      <c r="A11082" s="448"/>
    </row>
    <row r="11083" spans="1:1" s="449" customFormat="1" ht="12" hidden="1" customHeight="1">
      <c r="A11083" s="448"/>
    </row>
    <row r="11084" spans="1:1" s="449" customFormat="1" ht="12" hidden="1" customHeight="1">
      <c r="A11084" s="448"/>
    </row>
    <row r="11085" spans="1:1" s="449" customFormat="1" ht="12" hidden="1" customHeight="1">
      <c r="A11085" s="448"/>
    </row>
    <row r="11086" spans="1:1" s="449" customFormat="1" ht="12" hidden="1" customHeight="1">
      <c r="A11086" s="448"/>
    </row>
    <row r="11087" spans="1:1" s="449" customFormat="1" ht="12" hidden="1" customHeight="1">
      <c r="A11087" s="448"/>
    </row>
    <row r="11088" spans="1:1" s="449" customFormat="1" ht="12" hidden="1" customHeight="1">
      <c r="A11088" s="448"/>
    </row>
    <row r="11089" spans="1:1" s="449" customFormat="1" ht="12" hidden="1" customHeight="1">
      <c r="A11089" s="448"/>
    </row>
    <row r="11090" spans="1:1" s="449" customFormat="1" ht="12" hidden="1" customHeight="1">
      <c r="A11090" s="448"/>
    </row>
    <row r="11091" spans="1:1" s="449" customFormat="1" ht="12" hidden="1" customHeight="1">
      <c r="A11091" s="448"/>
    </row>
    <row r="11092" spans="1:1" s="449" customFormat="1" ht="12" hidden="1" customHeight="1">
      <c r="A11092" s="448"/>
    </row>
    <row r="11093" spans="1:1" s="449" customFormat="1" ht="12" hidden="1" customHeight="1">
      <c r="A11093" s="448"/>
    </row>
    <row r="11094" spans="1:1" s="449" customFormat="1" ht="12" hidden="1" customHeight="1">
      <c r="A11094" s="448"/>
    </row>
    <row r="11095" spans="1:1" s="449" customFormat="1" ht="12" hidden="1" customHeight="1">
      <c r="A11095" s="448"/>
    </row>
    <row r="11096" spans="1:1" s="449" customFormat="1" ht="12" hidden="1" customHeight="1">
      <c r="A11096" s="448"/>
    </row>
    <row r="11097" spans="1:1" s="449" customFormat="1" ht="12" hidden="1" customHeight="1">
      <c r="A11097" s="448"/>
    </row>
    <row r="11098" spans="1:1" s="449" customFormat="1" ht="12" hidden="1" customHeight="1">
      <c r="A11098" s="448"/>
    </row>
    <row r="11099" spans="1:1" s="449" customFormat="1" ht="12" hidden="1" customHeight="1">
      <c r="A11099" s="448"/>
    </row>
    <row r="11100" spans="1:1" s="449" customFormat="1" ht="12" hidden="1" customHeight="1">
      <c r="A11100" s="448"/>
    </row>
    <row r="11101" spans="1:1" s="449" customFormat="1" ht="12" hidden="1" customHeight="1">
      <c r="A11101" s="448"/>
    </row>
    <row r="11102" spans="1:1" s="449" customFormat="1" ht="12" hidden="1" customHeight="1">
      <c r="A11102" s="448"/>
    </row>
    <row r="11103" spans="1:1" s="449" customFormat="1" ht="12" hidden="1" customHeight="1">
      <c r="A11103" s="448"/>
    </row>
    <row r="11104" spans="1:1" s="449" customFormat="1" ht="12" hidden="1" customHeight="1">
      <c r="A11104" s="448"/>
    </row>
    <row r="11105" spans="1:1" s="449" customFormat="1" ht="12" hidden="1" customHeight="1">
      <c r="A11105" s="448"/>
    </row>
    <row r="11106" spans="1:1" s="449" customFormat="1" ht="12" hidden="1" customHeight="1">
      <c r="A11106" s="448"/>
    </row>
    <row r="11107" spans="1:1" s="449" customFormat="1" ht="12" hidden="1" customHeight="1">
      <c r="A11107" s="448"/>
    </row>
    <row r="11108" spans="1:1" s="449" customFormat="1" ht="12" hidden="1" customHeight="1">
      <c r="A11108" s="448"/>
    </row>
    <row r="11109" spans="1:1" s="449" customFormat="1" ht="12" hidden="1" customHeight="1">
      <c r="A11109" s="448"/>
    </row>
    <row r="11110" spans="1:1" s="449" customFormat="1" ht="12" hidden="1" customHeight="1">
      <c r="A11110" s="448"/>
    </row>
    <row r="11111" spans="1:1" s="449" customFormat="1" ht="12" hidden="1" customHeight="1">
      <c r="A11111" s="448"/>
    </row>
    <row r="11112" spans="1:1" s="449" customFormat="1" ht="12" hidden="1" customHeight="1">
      <c r="A11112" s="448"/>
    </row>
    <row r="11113" spans="1:1" s="449" customFormat="1" ht="12" hidden="1" customHeight="1">
      <c r="A11113" s="448"/>
    </row>
    <row r="11114" spans="1:1" s="449" customFormat="1" ht="12" hidden="1" customHeight="1">
      <c r="A11114" s="448"/>
    </row>
    <row r="11115" spans="1:1" s="449" customFormat="1" ht="12" hidden="1" customHeight="1">
      <c r="A11115" s="448"/>
    </row>
    <row r="11116" spans="1:1" s="449" customFormat="1" ht="12" hidden="1" customHeight="1">
      <c r="A11116" s="448"/>
    </row>
    <row r="11117" spans="1:1" s="449" customFormat="1" ht="12" hidden="1" customHeight="1">
      <c r="A11117" s="448"/>
    </row>
    <row r="11118" spans="1:1" s="449" customFormat="1" ht="12" hidden="1" customHeight="1">
      <c r="A11118" s="448"/>
    </row>
    <row r="11119" spans="1:1" s="449" customFormat="1" ht="12" hidden="1" customHeight="1">
      <c r="A11119" s="448"/>
    </row>
    <row r="11120" spans="1:1" s="449" customFormat="1" ht="12" hidden="1" customHeight="1">
      <c r="A11120" s="448"/>
    </row>
    <row r="11121" spans="1:1" s="449" customFormat="1" ht="12" hidden="1" customHeight="1">
      <c r="A11121" s="448"/>
    </row>
    <row r="11122" spans="1:1" s="449" customFormat="1" ht="12" hidden="1" customHeight="1">
      <c r="A11122" s="448"/>
    </row>
    <row r="11123" spans="1:1" s="449" customFormat="1" ht="12" hidden="1" customHeight="1">
      <c r="A11123" s="448"/>
    </row>
    <row r="11124" spans="1:1" s="449" customFormat="1" ht="12" hidden="1" customHeight="1">
      <c r="A11124" s="448"/>
    </row>
    <row r="11125" spans="1:1" s="449" customFormat="1" ht="12" hidden="1" customHeight="1">
      <c r="A11125" s="448"/>
    </row>
    <row r="11126" spans="1:1" s="449" customFormat="1" ht="12" hidden="1" customHeight="1">
      <c r="A11126" s="448"/>
    </row>
    <row r="11127" spans="1:1" s="449" customFormat="1" ht="12" hidden="1" customHeight="1">
      <c r="A11127" s="448"/>
    </row>
    <row r="11128" spans="1:1" s="449" customFormat="1" ht="12" hidden="1" customHeight="1">
      <c r="A11128" s="448"/>
    </row>
    <row r="11129" spans="1:1" s="449" customFormat="1" ht="12" hidden="1" customHeight="1">
      <c r="A11129" s="448"/>
    </row>
    <row r="11130" spans="1:1" s="449" customFormat="1" ht="12" hidden="1" customHeight="1">
      <c r="A11130" s="448"/>
    </row>
    <row r="11131" spans="1:1" s="449" customFormat="1" ht="12" hidden="1" customHeight="1">
      <c r="A11131" s="448"/>
    </row>
    <row r="11132" spans="1:1" s="449" customFormat="1" ht="12" hidden="1" customHeight="1">
      <c r="A11132" s="448"/>
    </row>
    <row r="11133" spans="1:1" s="449" customFormat="1" ht="12" hidden="1" customHeight="1">
      <c r="A11133" s="448"/>
    </row>
    <row r="11134" spans="1:1" s="449" customFormat="1" ht="12" hidden="1" customHeight="1">
      <c r="A11134" s="448"/>
    </row>
    <row r="11135" spans="1:1" s="449" customFormat="1" ht="12" hidden="1" customHeight="1">
      <c r="A11135" s="448"/>
    </row>
    <row r="11136" spans="1:1" s="449" customFormat="1" ht="12" hidden="1" customHeight="1">
      <c r="A11136" s="448"/>
    </row>
    <row r="11137" spans="1:1" s="449" customFormat="1" ht="12" hidden="1" customHeight="1">
      <c r="A11137" s="448"/>
    </row>
    <row r="11138" spans="1:1" s="449" customFormat="1" ht="12" hidden="1" customHeight="1">
      <c r="A11138" s="448"/>
    </row>
    <row r="11139" spans="1:1" s="449" customFormat="1" ht="12" hidden="1" customHeight="1">
      <c r="A11139" s="448"/>
    </row>
    <row r="11140" spans="1:1" s="449" customFormat="1" ht="12" hidden="1" customHeight="1">
      <c r="A11140" s="448"/>
    </row>
    <row r="11141" spans="1:1" s="449" customFormat="1" ht="12" hidden="1" customHeight="1">
      <c r="A11141" s="448"/>
    </row>
    <row r="11142" spans="1:1" s="449" customFormat="1" ht="12" hidden="1" customHeight="1">
      <c r="A11142" s="448"/>
    </row>
    <row r="11143" spans="1:1" s="449" customFormat="1" ht="12" hidden="1" customHeight="1">
      <c r="A11143" s="448"/>
    </row>
    <row r="11144" spans="1:1" s="449" customFormat="1" ht="12" hidden="1" customHeight="1">
      <c r="A11144" s="448"/>
    </row>
    <row r="11145" spans="1:1" s="449" customFormat="1" ht="12" hidden="1" customHeight="1">
      <c r="A11145" s="448"/>
    </row>
    <row r="11146" spans="1:1" s="449" customFormat="1" ht="12" hidden="1" customHeight="1">
      <c r="A11146" s="448"/>
    </row>
    <row r="11147" spans="1:1" s="449" customFormat="1" ht="12" hidden="1" customHeight="1">
      <c r="A11147" s="448"/>
    </row>
    <row r="11148" spans="1:1" s="449" customFormat="1" ht="12" hidden="1" customHeight="1">
      <c r="A11148" s="448"/>
    </row>
    <row r="11149" spans="1:1" s="449" customFormat="1" ht="12" hidden="1" customHeight="1">
      <c r="A11149" s="448"/>
    </row>
    <row r="11150" spans="1:1" s="449" customFormat="1" ht="12" hidden="1" customHeight="1">
      <c r="A11150" s="448"/>
    </row>
    <row r="11151" spans="1:1" s="449" customFormat="1" ht="12" hidden="1" customHeight="1">
      <c r="A11151" s="448"/>
    </row>
    <row r="11152" spans="1:1" s="449" customFormat="1" ht="12" hidden="1" customHeight="1">
      <c r="A11152" s="448"/>
    </row>
    <row r="11153" spans="1:1" s="449" customFormat="1" ht="12" hidden="1" customHeight="1">
      <c r="A11153" s="448"/>
    </row>
    <row r="11154" spans="1:1" s="449" customFormat="1" ht="12" hidden="1" customHeight="1">
      <c r="A11154" s="448"/>
    </row>
    <row r="11155" spans="1:1" s="449" customFormat="1" ht="12" hidden="1" customHeight="1">
      <c r="A11155" s="448"/>
    </row>
    <row r="11156" spans="1:1" s="449" customFormat="1" ht="12" hidden="1" customHeight="1">
      <c r="A11156" s="448"/>
    </row>
    <row r="11157" spans="1:1" s="449" customFormat="1" ht="12" hidden="1" customHeight="1">
      <c r="A11157" s="448"/>
    </row>
    <row r="11158" spans="1:1" s="449" customFormat="1" ht="12" hidden="1" customHeight="1">
      <c r="A11158" s="448"/>
    </row>
    <row r="11159" spans="1:1" s="449" customFormat="1" ht="12" hidden="1" customHeight="1">
      <c r="A11159" s="448"/>
    </row>
    <row r="11160" spans="1:1" s="449" customFormat="1" ht="12" hidden="1" customHeight="1">
      <c r="A11160" s="448"/>
    </row>
    <row r="11161" spans="1:1" s="449" customFormat="1" ht="12" hidden="1" customHeight="1">
      <c r="A11161" s="448"/>
    </row>
    <row r="11162" spans="1:1" s="449" customFormat="1" ht="12" hidden="1" customHeight="1">
      <c r="A11162" s="448"/>
    </row>
    <row r="11163" spans="1:1" s="449" customFormat="1" ht="12" hidden="1" customHeight="1">
      <c r="A11163" s="448"/>
    </row>
    <row r="11164" spans="1:1" s="449" customFormat="1" ht="12" hidden="1" customHeight="1">
      <c r="A11164" s="448"/>
    </row>
    <row r="11165" spans="1:1" s="449" customFormat="1" ht="12" hidden="1" customHeight="1">
      <c r="A11165" s="448"/>
    </row>
    <row r="11166" spans="1:1" s="449" customFormat="1" ht="12" hidden="1" customHeight="1">
      <c r="A11166" s="448"/>
    </row>
    <row r="11167" spans="1:1" s="449" customFormat="1" ht="12" hidden="1" customHeight="1">
      <c r="A11167" s="448"/>
    </row>
    <row r="11168" spans="1:1" s="449" customFormat="1" ht="12" hidden="1" customHeight="1">
      <c r="A11168" s="448"/>
    </row>
    <row r="11169" spans="1:1" s="449" customFormat="1" ht="12" hidden="1" customHeight="1">
      <c r="A11169" s="448"/>
    </row>
    <row r="11170" spans="1:1" s="449" customFormat="1" ht="12" hidden="1" customHeight="1">
      <c r="A11170" s="448"/>
    </row>
    <row r="11171" spans="1:1" s="449" customFormat="1" ht="12" hidden="1" customHeight="1">
      <c r="A11171" s="448"/>
    </row>
    <row r="11172" spans="1:1" s="449" customFormat="1" ht="12" hidden="1" customHeight="1">
      <c r="A11172" s="448"/>
    </row>
    <row r="11173" spans="1:1" s="449" customFormat="1" ht="12" hidden="1" customHeight="1">
      <c r="A11173" s="448"/>
    </row>
    <row r="11174" spans="1:1" s="449" customFormat="1" ht="12" hidden="1" customHeight="1">
      <c r="A11174" s="448"/>
    </row>
    <row r="11175" spans="1:1" s="449" customFormat="1" ht="12" hidden="1" customHeight="1">
      <c r="A11175" s="448"/>
    </row>
    <row r="11176" spans="1:1" s="449" customFormat="1" ht="12" hidden="1" customHeight="1">
      <c r="A11176" s="448"/>
    </row>
    <row r="11177" spans="1:1" s="449" customFormat="1" ht="12" hidden="1" customHeight="1">
      <c r="A11177" s="448"/>
    </row>
    <row r="11178" spans="1:1" s="449" customFormat="1" ht="12" hidden="1" customHeight="1">
      <c r="A11178" s="448"/>
    </row>
    <row r="11179" spans="1:1" s="449" customFormat="1" ht="12" hidden="1" customHeight="1">
      <c r="A11179" s="448"/>
    </row>
    <row r="11180" spans="1:1" s="449" customFormat="1" ht="12" hidden="1" customHeight="1">
      <c r="A11180" s="448"/>
    </row>
    <row r="11181" spans="1:1" s="449" customFormat="1" ht="12" hidden="1" customHeight="1">
      <c r="A11181" s="448"/>
    </row>
    <row r="11182" spans="1:1" s="449" customFormat="1" ht="12" hidden="1" customHeight="1">
      <c r="A11182" s="448"/>
    </row>
    <row r="11183" spans="1:1" s="449" customFormat="1" ht="12" hidden="1" customHeight="1">
      <c r="A11183" s="448"/>
    </row>
    <row r="11184" spans="1:1" s="449" customFormat="1" ht="12" hidden="1" customHeight="1">
      <c r="A11184" s="448"/>
    </row>
    <row r="11185" spans="1:1" s="449" customFormat="1" ht="12" hidden="1" customHeight="1">
      <c r="A11185" s="448"/>
    </row>
    <row r="11186" spans="1:1" s="449" customFormat="1" ht="12" hidden="1" customHeight="1">
      <c r="A11186" s="448"/>
    </row>
    <row r="11187" spans="1:1" s="449" customFormat="1" ht="12" hidden="1" customHeight="1">
      <c r="A11187" s="448"/>
    </row>
    <row r="11188" spans="1:1" s="449" customFormat="1" ht="12" hidden="1" customHeight="1">
      <c r="A11188" s="448"/>
    </row>
    <row r="11189" spans="1:1" s="449" customFormat="1" ht="12" hidden="1" customHeight="1">
      <c r="A11189" s="448"/>
    </row>
    <row r="11190" spans="1:1" s="449" customFormat="1" ht="12" hidden="1" customHeight="1">
      <c r="A11190" s="448"/>
    </row>
    <row r="11191" spans="1:1" s="449" customFormat="1" ht="12" hidden="1" customHeight="1">
      <c r="A11191" s="448"/>
    </row>
    <row r="11192" spans="1:1" s="449" customFormat="1" ht="12" hidden="1" customHeight="1">
      <c r="A11192" s="448"/>
    </row>
    <row r="11193" spans="1:1" s="449" customFormat="1" ht="12" hidden="1" customHeight="1">
      <c r="A11193" s="448"/>
    </row>
    <row r="11194" spans="1:1" s="449" customFormat="1" ht="12" hidden="1" customHeight="1">
      <c r="A11194" s="448"/>
    </row>
    <row r="11195" spans="1:1" s="449" customFormat="1" ht="12" hidden="1" customHeight="1">
      <c r="A11195" s="448"/>
    </row>
    <row r="11196" spans="1:1" s="449" customFormat="1" ht="12" hidden="1" customHeight="1">
      <c r="A11196" s="448"/>
    </row>
    <row r="11197" spans="1:1" s="449" customFormat="1" ht="12" hidden="1" customHeight="1">
      <c r="A11197" s="448"/>
    </row>
    <row r="11198" spans="1:1" s="449" customFormat="1" ht="12" hidden="1" customHeight="1">
      <c r="A11198" s="448"/>
    </row>
    <row r="11199" spans="1:1" s="449" customFormat="1" ht="12" hidden="1" customHeight="1">
      <c r="A11199" s="448"/>
    </row>
    <row r="11200" spans="1:1" s="449" customFormat="1" ht="12" hidden="1" customHeight="1">
      <c r="A11200" s="448"/>
    </row>
    <row r="11201" spans="1:1" s="449" customFormat="1" ht="12" hidden="1" customHeight="1">
      <c r="A11201" s="448"/>
    </row>
    <row r="11202" spans="1:1" s="449" customFormat="1" ht="12" hidden="1" customHeight="1">
      <c r="A11202" s="448"/>
    </row>
    <row r="11203" spans="1:1" s="449" customFormat="1" ht="12" hidden="1" customHeight="1">
      <c r="A11203" s="448"/>
    </row>
    <row r="11204" spans="1:1" s="449" customFormat="1" ht="12" hidden="1" customHeight="1">
      <c r="A11204" s="448"/>
    </row>
    <row r="11205" spans="1:1" s="449" customFormat="1" ht="12" hidden="1" customHeight="1">
      <c r="A11205" s="448"/>
    </row>
    <row r="11206" spans="1:1" s="449" customFormat="1" ht="12" hidden="1" customHeight="1">
      <c r="A11206" s="448"/>
    </row>
    <row r="11207" spans="1:1" s="449" customFormat="1" ht="12" hidden="1" customHeight="1">
      <c r="A11207" s="448"/>
    </row>
    <row r="11208" spans="1:1" s="449" customFormat="1" ht="12" hidden="1" customHeight="1">
      <c r="A11208" s="448"/>
    </row>
    <row r="11209" spans="1:1" s="449" customFormat="1" ht="12" hidden="1" customHeight="1">
      <c r="A11209" s="448"/>
    </row>
    <row r="11210" spans="1:1" s="449" customFormat="1" ht="12" hidden="1" customHeight="1">
      <c r="A11210" s="448"/>
    </row>
    <row r="11211" spans="1:1" s="449" customFormat="1" ht="12" hidden="1" customHeight="1">
      <c r="A11211" s="448"/>
    </row>
    <row r="11212" spans="1:1" s="449" customFormat="1" ht="12" hidden="1" customHeight="1">
      <c r="A11212" s="448"/>
    </row>
    <row r="11213" spans="1:1" s="449" customFormat="1" ht="12" hidden="1" customHeight="1">
      <c r="A11213" s="448"/>
    </row>
    <row r="11214" spans="1:1" s="449" customFormat="1" ht="12" hidden="1" customHeight="1">
      <c r="A11214" s="448"/>
    </row>
    <row r="11215" spans="1:1" s="449" customFormat="1" ht="12" hidden="1" customHeight="1">
      <c r="A11215" s="448"/>
    </row>
    <row r="11216" spans="1:1" s="449" customFormat="1" ht="12" hidden="1" customHeight="1">
      <c r="A11216" s="448"/>
    </row>
    <row r="11217" spans="1:1" s="449" customFormat="1" ht="12" hidden="1" customHeight="1">
      <c r="A11217" s="448"/>
    </row>
    <row r="11218" spans="1:1" s="449" customFormat="1" ht="12" hidden="1" customHeight="1">
      <c r="A11218" s="448"/>
    </row>
    <row r="11219" spans="1:1" s="449" customFormat="1" ht="12" hidden="1" customHeight="1">
      <c r="A11219" s="448"/>
    </row>
    <row r="11220" spans="1:1" s="449" customFormat="1" ht="12" hidden="1" customHeight="1">
      <c r="A11220" s="448"/>
    </row>
    <row r="11221" spans="1:1" s="449" customFormat="1" ht="12" hidden="1" customHeight="1">
      <c r="A11221" s="448"/>
    </row>
    <row r="11222" spans="1:1" s="449" customFormat="1" ht="12" hidden="1" customHeight="1">
      <c r="A11222" s="448"/>
    </row>
    <row r="11223" spans="1:1" s="449" customFormat="1" ht="12" hidden="1" customHeight="1">
      <c r="A11223" s="448"/>
    </row>
    <row r="11224" spans="1:1" s="449" customFormat="1" ht="12" hidden="1" customHeight="1">
      <c r="A11224" s="448"/>
    </row>
    <row r="11225" spans="1:1" s="449" customFormat="1" ht="12" hidden="1" customHeight="1">
      <c r="A11225" s="448"/>
    </row>
    <row r="11226" spans="1:1" s="449" customFormat="1" ht="12" hidden="1" customHeight="1">
      <c r="A11226" s="448"/>
    </row>
    <row r="11227" spans="1:1" s="449" customFormat="1" ht="12" hidden="1" customHeight="1">
      <c r="A11227" s="448"/>
    </row>
    <row r="11228" spans="1:1" s="449" customFormat="1" ht="12" hidden="1" customHeight="1">
      <c r="A11228" s="448"/>
    </row>
    <row r="11229" spans="1:1" s="449" customFormat="1" ht="12" hidden="1" customHeight="1">
      <c r="A11229" s="448"/>
    </row>
    <row r="11230" spans="1:1" s="449" customFormat="1" ht="12" hidden="1" customHeight="1">
      <c r="A11230" s="448"/>
    </row>
    <row r="11231" spans="1:1" s="449" customFormat="1" ht="12" hidden="1" customHeight="1">
      <c r="A11231" s="448"/>
    </row>
    <row r="11232" spans="1:1" s="449" customFormat="1" ht="12" hidden="1" customHeight="1">
      <c r="A11232" s="448"/>
    </row>
    <row r="11233" spans="1:1" s="449" customFormat="1" ht="12" hidden="1" customHeight="1">
      <c r="A11233" s="448"/>
    </row>
    <row r="11234" spans="1:1" s="449" customFormat="1" ht="12" hidden="1" customHeight="1">
      <c r="A11234" s="448"/>
    </row>
    <row r="11235" spans="1:1" s="449" customFormat="1" ht="12" hidden="1" customHeight="1">
      <c r="A11235" s="448"/>
    </row>
    <row r="11236" spans="1:1" s="449" customFormat="1" ht="12" hidden="1" customHeight="1">
      <c r="A11236" s="448"/>
    </row>
    <row r="11237" spans="1:1" s="449" customFormat="1" ht="12" hidden="1" customHeight="1">
      <c r="A11237" s="448"/>
    </row>
    <row r="11238" spans="1:1" s="449" customFormat="1" ht="12" hidden="1" customHeight="1">
      <c r="A11238" s="448"/>
    </row>
    <row r="11239" spans="1:1" s="449" customFormat="1" ht="12" hidden="1" customHeight="1">
      <c r="A11239" s="448"/>
    </row>
    <row r="11240" spans="1:1" s="449" customFormat="1" ht="12" hidden="1" customHeight="1">
      <c r="A11240" s="448"/>
    </row>
    <row r="11241" spans="1:1" s="449" customFormat="1" ht="12" hidden="1" customHeight="1">
      <c r="A11241" s="448"/>
    </row>
    <row r="11242" spans="1:1" s="449" customFormat="1" ht="12" hidden="1" customHeight="1">
      <c r="A11242" s="448"/>
    </row>
    <row r="11243" spans="1:1" s="449" customFormat="1" ht="12" hidden="1" customHeight="1">
      <c r="A11243" s="448"/>
    </row>
    <row r="11244" spans="1:1" s="449" customFormat="1" ht="12" hidden="1" customHeight="1">
      <c r="A11244" s="448"/>
    </row>
    <row r="11245" spans="1:1" s="449" customFormat="1" ht="12" hidden="1" customHeight="1">
      <c r="A11245" s="448"/>
    </row>
    <row r="11246" spans="1:1" s="449" customFormat="1" ht="12" hidden="1" customHeight="1">
      <c r="A11246" s="448"/>
    </row>
    <row r="11247" spans="1:1" s="449" customFormat="1" ht="12" hidden="1" customHeight="1">
      <c r="A11247" s="448"/>
    </row>
    <row r="11248" spans="1:1" s="449" customFormat="1" ht="12" hidden="1" customHeight="1">
      <c r="A11248" s="448"/>
    </row>
    <row r="11249" spans="1:1" s="449" customFormat="1" ht="12" hidden="1" customHeight="1">
      <c r="A11249" s="448"/>
    </row>
    <row r="11250" spans="1:1" s="449" customFormat="1" ht="12" hidden="1" customHeight="1">
      <c r="A11250" s="448"/>
    </row>
    <row r="11251" spans="1:1" s="449" customFormat="1" ht="12" hidden="1" customHeight="1">
      <c r="A11251" s="448"/>
    </row>
    <row r="11252" spans="1:1" s="449" customFormat="1" ht="12" hidden="1" customHeight="1">
      <c r="A11252" s="448"/>
    </row>
    <row r="11253" spans="1:1" s="449" customFormat="1" ht="12" hidden="1" customHeight="1">
      <c r="A11253" s="448"/>
    </row>
    <row r="11254" spans="1:1" s="449" customFormat="1" ht="12" hidden="1" customHeight="1">
      <c r="A11254" s="448"/>
    </row>
    <row r="11255" spans="1:1" s="449" customFormat="1" ht="12" hidden="1" customHeight="1">
      <c r="A11255" s="448"/>
    </row>
    <row r="11256" spans="1:1" s="449" customFormat="1" ht="12" hidden="1" customHeight="1">
      <c r="A11256" s="448"/>
    </row>
    <row r="11257" spans="1:1" s="449" customFormat="1" ht="12" hidden="1" customHeight="1">
      <c r="A11257" s="448"/>
    </row>
    <row r="11258" spans="1:1" s="449" customFormat="1" ht="12" hidden="1" customHeight="1">
      <c r="A11258" s="448"/>
    </row>
    <row r="11259" spans="1:1" s="449" customFormat="1" ht="12" hidden="1" customHeight="1">
      <c r="A11259" s="448"/>
    </row>
    <row r="11260" spans="1:1" s="449" customFormat="1" ht="12" hidden="1" customHeight="1">
      <c r="A11260" s="448"/>
    </row>
    <row r="11261" spans="1:1" s="449" customFormat="1" ht="12" hidden="1" customHeight="1">
      <c r="A11261" s="448"/>
    </row>
    <row r="11262" spans="1:1" s="449" customFormat="1" ht="12" hidden="1" customHeight="1">
      <c r="A11262" s="448"/>
    </row>
    <row r="11263" spans="1:1" s="449" customFormat="1" ht="12" hidden="1" customHeight="1">
      <c r="A11263" s="448"/>
    </row>
    <row r="11264" spans="1:1" s="449" customFormat="1" ht="12" hidden="1" customHeight="1">
      <c r="A11264" s="448"/>
    </row>
    <row r="11265" spans="1:1" s="449" customFormat="1" ht="12" hidden="1" customHeight="1">
      <c r="A11265" s="448"/>
    </row>
    <row r="11266" spans="1:1" s="449" customFormat="1" ht="12" hidden="1" customHeight="1">
      <c r="A11266" s="448"/>
    </row>
    <row r="11267" spans="1:1" s="449" customFormat="1" ht="12" hidden="1" customHeight="1">
      <c r="A11267" s="448"/>
    </row>
    <row r="11268" spans="1:1" s="449" customFormat="1" ht="12" hidden="1" customHeight="1">
      <c r="A11268" s="448"/>
    </row>
    <row r="11269" spans="1:1" s="449" customFormat="1" ht="12" hidden="1" customHeight="1">
      <c r="A11269" s="448"/>
    </row>
    <row r="11270" spans="1:1" s="449" customFormat="1" ht="12" hidden="1" customHeight="1">
      <c r="A11270" s="448"/>
    </row>
    <row r="11271" spans="1:1" s="449" customFormat="1" ht="12" hidden="1" customHeight="1">
      <c r="A11271" s="448"/>
    </row>
    <row r="11272" spans="1:1" s="449" customFormat="1" ht="12" hidden="1" customHeight="1">
      <c r="A11272" s="448"/>
    </row>
    <row r="11273" spans="1:1" s="449" customFormat="1" ht="12" hidden="1" customHeight="1">
      <c r="A11273" s="448"/>
    </row>
    <row r="11274" spans="1:1" s="449" customFormat="1" ht="12" hidden="1" customHeight="1">
      <c r="A11274" s="448"/>
    </row>
    <row r="11275" spans="1:1" s="449" customFormat="1" ht="12" hidden="1" customHeight="1">
      <c r="A11275" s="448"/>
    </row>
    <row r="11276" spans="1:1" s="449" customFormat="1" ht="12" hidden="1" customHeight="1">
      <c r="A11276" s="448"/>
    </row>
    <row r="11277" spans="1:1" s="449" customFormat="1" ht="12" hidden="1" customHeight="1">
      <c r="A11277" s="448"/>
    </row>
    <row r="11278" spans="1:1" s="449" customFormat="1" ht="12" hidden="1" customHeight="1">
      <c r="A11278" s="448"/>
    </row>
    <row r="11279" spans="1:1" s="449" customFormat="1" ht="12" hidden="1" customHeight="1">
      <c r="A11279" s="448"/>
    </row>
    <row r="11280" spans="1:1" s="449" customFormat="1" ht="12" hidden="1" customHeight="1">
      <c r="A11280" s="448"/>
    </row>
    <row r="11281" spans="1:1" s="449" customFormat="1" ht="12" hidden="1" customHeight="1">
      <c r="A11281" s="448"/>
    </row>
    <row r="11282" spans="1:1" s="449" customFormat="1" ht="12" hidden="1" customHeight="1">
      <c r="A11282" s="448"/>
    </row>
    <row r="11283" spans="1:1" s="449" customFormat="1" ht="12" hidden="1" customHeight="1">
      <c r="A11283" s="448"/>
    </row>
    <row r="11284" spans="1:1" s="449" customFormat="1" ht="12" hidden="1" customHeight="1">
      <c r="A11284" s="448"/>
    </row>
    <row r="11285" spans="1:1" s="449" customFormat="1" ht="12" hidden="1" customHeight="1">
      <c r="A11285" s="448"/>
    </row>
    <row r="11286" spans="1:1" s="449" customFormat="1" ht="12" hidden="1" customHeight="1">
      <c r="A11286" s="448"/>
    </row>
    <row r="11287" spans="1:1" s="449" customFormat="1" ht="12" hidden="1" customHeight="1">
      <c r="A11287" s="448"/>
    </row>
    <row r="11288" spans="1:1" s="449" customFormat="1" ht="12" hidden="1" customHeight="1">
      <c r="A11288" s="448"/>
    </row>
    <row r="11289" spans="1:1" s="449" customFormat="1" ht="12" hidden="1" customHeight="1">
      <c r="A11289" s="448"/>
    </row>
    <row r="11290" spans="1:1" s="449" customFormat="1" ht="12" hidden="1" customHeight="1">
      <c r="A11290" s="448"/>
    </row>
    <row r="11291" spans="1:1" s="449" customFormat="1" ht="12" hidden="1" customHeight="1">
      <c r="A11291" s="448"/>
    </row>
    <row r="11292" spans="1:1" s="449" customFormat="1" ht="12" hidden="1" customHeight="1">
      <c r="A11292" s="448"/>
    </row>
    <row r="11293" spans="1:1" s="449" customFormat="1" ht="12" hidden="1" customHeight="1">
      <c r="A11293" s="448"/>
    </row>
    <row r="11294" spans="1:1" s="449" customFormat="1" ht="12" hidden="1" customHeight="1">
      <c r="A11294" s="448"/>
    </row>
    <row r="11295" spans="1:1" s="449" customFormat="1" ht="12" hidden="1" customHeight="1">
      <c r="A11295" s="448"/>
    </row>
    <row r="11296" spans="1:1" s="449" customFormat="1" ht="12" hidden="1" customHeight="1">
      <c r="A11296" s="448"/>
    </row>
    <row r="11297" spans="1:1" s="449" customFormat="1" ht="12" hidden="1" customHeight="1">
      <c r="A11297" s="448"/>
    </row>
    <row r="11298" spans="1:1" s="449" customFormat="1" ht="12" hidden="1" customHeight="1">
      <c r="A11298" s="448"/>
    </row>
    <row r="11299" spans="1:1" s="449" customFormat="1" ht="12" hidden="1" customHeight="1">
      <c r="A11299" s="448"/>
    </row>
    <row r="11300" spans="1:1" s="449" customFormat="1" ht="12" hidden="1" customHeight="1">
      <c r="A11300" s="448"/>
    </row>
    <row r="11301" spans="1:1" s="449" customFormat="1" ht="12" hidden="1" customHeight="1">
      <c r="A11301" s="448"/>
    </row>
    <row r="11302" spans="1:1" s="449" customFormat="1" ht="12" hidden="1" customHeight="1">
      <c r="A11302" s="448"/>
    </row>
    <row r="11303" spans="1:1" s="449" customFormat="1" ht="12" hidden="1" customHeight="1">
      <c r="A11303" s="448"/>
    </row>
    <row r="11304" spans="1:1" s="449" customFormat="1" ht="12" hidden="1" customHeight="1">
      <c r="A11304" s="448"/>
    </row>
    <row r="11305" spans="1:1" s="449" customFormat="1" ht="12" hidden="1" customHeight="1">
      <c r="A11305" s="448"/>
    </row>
    <row r="11306" spans="1:1" s="449" customFormat="1" ht="12" hidden="1" customHeight="1">
      <c r="A11306" s="448"/>
    </row>
    <row r="11307" spans="1:1" s="449" customFormat="1" ht="12" hidden="1" customHeight="1">
      <c r="A11307" s="448"/>
    </row>
    <row r="11308" spans="1:1" s="449" customFormat="1" ht="12" hidden="1" customHeight="1">
      <c r="A11308" s="448"/>
    </row>
    <row r="11309" spans="1:1" s="449" customFormat="1" ht="12" hidden="1" customHeight="1">
      <c r="A11309" s="448"/>
    </row>
    <row r="11310" spans="1:1" s="449" customFormat="1" ht="12" hidden="1" customHeight="1">
      <c r="A11310" s="448"/>
    </row>
    <row r="11311" spans="1:1" s="449" customFormat="1" ht="12" hidden="1" customHeight="1">
      <c r="A11311" s="448"/>
    </row>
    <row r="11312" spans="1:1" s="449" customFormat="1" ht="12" hidden="1" customHeight="1">
      <c r="A11312" s="448"/>
    </row>
    <row r="11313" spans="1:1" s="449" customFormat="1" ht="12" hidden="1" customHeight="1">
      <c r="A11313" s="448"/>
    </row>
    <row r="11314" spans="1:1" s="449" customFormat="1" ht="12" hidden="1" customHeight="1">
      <c r="A11314" s="448"/>
    </row>
    <row r="11315" spans="1:1" s="449" customFormat="1" ht="12" hidden="1" customHeight="1">
      <c r="A11315" s="448"/>
    </row>
    <row r="11316" spans="1:1" s="449" customFormat="1" ht="12" hidden="1" customHeight="1">
      <c r="A11316" s="448"/>
    </row>
    <row r="11317" spans="1:1" s="449" customFormat="1" ht="12" hidden="1" customHeight="1">
      <c r="A11317" s="448"/>
    </row>
    <row r="11318" spans="1:1" s="449" customFormat="1" ht="12" hidden="1" customHeight="1">
      <c r="A11318" s="448"/>
    </row>
    <row r="11319" spans="1:1" s="449" customFormat="1" ht="12" hidden="1" customHeight="1">
      <c r="A11319" s="448"/>
    </row>
    <row r="11320" spans="1:1" s="449" customFormat="1" ht="12" hidden="1" customHeight="1">
      <c r="A11320" s="448"/>
    </row>
    <row r="11321" spans="1:1" s="449" customFormat="1" ht="12" hidden="1" customHeight="1">
      <c r="A11321" s="448"/>
    </row>
    <row r="11322" spans="1:1" s="449" customFormat="1" ht="12" hidden="1" customHeight="1">
      <c r="A11322" s="448"/>
    </row>
    <row r="11323" spans="1:1" s="449" customFormat="1" ht="12" hidden="1" customHeight="1">
      <c r="A11323" s="448"/>
    </row>
    <row r="11324" spans="1:1" s="449" customFormat="1" ht="12" hidden="1" customHeight="1">
      <c r="A11324" s="448"/>
    </row>
    <row r="11325" spans="1:1" s="449" customFormat="1" ht="12" hidden="1" customHeight="1">
      <c r="A11325" s="448"/>
    </row>
    <row r="11326" spans="1:1" s="449" customFormat="1" ht="12" hidden="1" customHeight="1">
      <c r="A11326" s="448"/>
    </row>
    <row r="11327" spans="1:1" s="449" customFormat="1" ht="12" hidden="1" customHeight="1">
      <c r="A11327" s="448"/>
    </row>
    <row r="11328" spans="1:1" s="449" customFormat="1" ht="12" hidden="1" customHeight="1">
      <c r="A11328" s="448"/>
    </row>
    <row r="11329" spans="1:1" s="449" customFormat="1" ht="12" hidden="1" customHeight="1">
      <c r="A11329" s="448"/>
    </row>
    <row r="11330" spans="1:1" s="449" customFormat="1" ht="12" hidden="1" customHeight="1">
      <c r="A11330" s="448"/>
    </row>
    <row r="11331" spans="1:1" s="449" customFormat="1" ht="12" hidden="1" customHeight="1">
      <c r="A11331" s="448"/>
    </row>
    <row r="11332" spans="1:1" s="449" customFormat="1" ht="12" hidden="1" customHeight="1">
      <c r="A11332" s="448"/>
    </row>
    <row r="11333" spans="1:1" s="449" customFormat="1" ht="12" hidden="1" customHeight="1">
      <c r="A11333" s="448"/>
    </row>
    <row r="11334" spans="1:1" s="449" customFormat="1" ht="12" hidden="1" customHeight="1">
      <c r="A11334" s="448"/>
    </row>
    <row r="11335" spans="1:1" s="449" customFormat="1" ht="12" hidden="1" customHeight="1">
      <c r="A11335" s="448"/>
    </row>
    <row r="11336" spans="1:1" s="449" customFormat="1" ht="12" hidden="1" customHeight="1">
      <c r="A11336" s="448"/>
    </row>
    <row r="11337" spans="1:1" s="449" customFormat="1" ht="12" hidden="1" customHeight="1">
      <c r="A11337" s="448"/>
    </row>
    <row r="11338" spans="1:1" s="449" customFormat="1" ht="12" hidden="1" customHeight="1">
      <c r="A11338" s="448"/>
    </row>
    <row r="11339" spans="1:1" s="449" customFormat="1" ht="12" hidden="1" customHeight="1">
      <c r="A11339" s="448"/>
    </row>
    <row r="11340" spans="1:1" s="449" customFormat="1" ht="12" hidden="1" customHeight="1">
      <c r="A11340" s="448"/>
    </row>
    <row r="11341" spans="1:1" s="449" customFormat="1" ht="12" hidden="1" customHeight="1">
      <c r="A11341" s="448"/>
    </row>
    <row r="11342" spans="1:1" s="449" customFormat="1" ht="12" hidden="1" customHeight="1">
      <c r="A11342" s="448"/>
    </row>
    <row r="11343" spans="1:1" s="449" customFormat="1" ht="12" hidden="1" customHeight="1">
      <c r="A11343" s="448"/>
    </row>
    <row r="11344" spans="1:1" s="449" customFormat="1" ht="12" hidden="1" customHeight="1">
      <c r="A11344" s="448"/>
    </row>
    <row r="11345" spans="1:1" s="449" customFormat="1" ht="12" hidden="1" customHeight="1">
      <c r="A11345" s="448"/>
    </row>
    <row r="11346" spans="1:1" s="449" customFormat="1" ht="12" hidden="1" customHeight="1">
      <c r="A11346" s="448"/>
    </row>
    <row r="11347" spans="1:1" s="449" customFormat="1" ht="12" hidden="1" customHeight="1">
      <c r="A11347" s="448"/>
    </row>
    <row r="11348" spans="1:1" s="449" customFormat="1" ht="12" hidden="1" customHeight="1">
      <c r="A11348" s="448"/>
    </row>
    <row r="11349" spans="1:1" s="449" customFormat="1" ht="12" hidden="1" customHeight="1">
      <c r="A11349" s="448"/>
    </row>
    <row r="11350" spans="1:1" s="449" customFormat="1" ht="12" hidden="1" customHeight="1">
      <c r="A11350" s="448"/>
    </row>
    <row r="11351" spans="1:1" s="449" customFormat="1" ht="12" hidden="1" customHeight="1">
      <c r="A11351" s="448"/>
    </row>
    <row r="11352" spans="1:1" s="449" customFormat="1" ht="12" hidden="1" customHeight="1">
      <c r="A11352" s="448"/>
    </row>
    <row r="11353" spans="1:1" s="449" customFormat="1" ht="12" hidden="1" customHeight="1">
      <c r="A11353" s="448"/>
    </row>
    <row r="11354" spans="1:1" s="449" customFormat="1" ht="12" hidden="1" customHeight="1">
      <c r="A11354" s="448"/>
    </row>
    <row r="11355" spans="1:1" s="449" customFormat="1" ht="12" hidden="1" customHeight="1">
      <c r="A11355" s="448"/>
    </row>
    <row r="11356" spans="1:1" s="449" customFormat="1" ht="12" hidden="1" customHeight="1">
      <c r="A11356" s="448"/>
    </row>
    <row r="11357" spans="1:1" s="449" customFormat="1" ht="12" hidden="1" customHeight="1">
      <c r="A11357" s="448"/>
    </row>
    <row r="11358" spans="1:1" s="449" customFormat="1" ht="12" hidden="1" customHeight="1">
      <c r="A11358" s="448"/>
    </row>
    <row r="11359" spans="1:1" s="449" customFormat="1" ht="12" hidden="1" customHeight="1">
      <c r="A11359" s="448"/>
    </row>
    <row r="11360" spans="1:1" s="449" customFormat="1" ht="12" hidden="1" customHeight="1">
      <c r="A11360" s="448"/>
    </row>
    <row r="11361" spans="1:1" s="449" customFormat="1" ht="12" hidden="1" customHeight="1">
      <c r="A11361" s="448"/>
    </row>
    <row r="11362" spans="1:1" s="449" customFormat="1" ht="12" hidden="1" customHeight="1">
      <c r="A11362" s="448"/>
    </row>
    <row r="11363" spans="1:1" s="449" customFormat="1" ht="12" hidden="1" customHeight="1">
      <c r="A11363" s="448"/>
    </row>
    <row r="11364" spans="1:1" s="449" customFormat="1" ht="12" hidden="1" customHeight="1">
      <c r="A11364" s="448"/>
    </row>
    <row r="11365" spans="1:1" s="449" customFormat="1" ht="12" hidden="1" customHeight="1">
      <c r="A11365" s="448"/>
    </row>
    <row r="11366" spans="1:1" s="449" customFormat="1" ht="12" hidden="1" customHeight="1">
      <c r="A11366" s="448"/>
    </row>
    <row r="11367" spans="1:1" s="449" customFormat="1" ht="12" hidden="1" customHeight="1">
      <c r="A11367" s="448"/>
    </row>
    <row r="11368" spans="1:1" s="449" customFormat="1" ht="12" hidden="1" customHeight="1">
      <c r="A11368" s="448"/>
    </row>
    <row r="11369" spans="1:1" s="449" customFormat="1" ht="12" hidden="1" customHeight="1">
      <c r="A11369" s="448"/>
    </row>
    <row r="11370" spans="1:1" s="449" customFormat="1" ht="12" hidden="1" customHeight="1">
      <c r="A11370" s="448"/>
    </row>
    <row r="11371" spans="1:1" s="449" customFormat="1" ht="12" hidden="1" customHeight="1">
      <c r="A11371" s="448"/>
    </row>
    <row r="11372" spans="1:1" s="449" customFormat="1" ht="12" hidden="1" customHeight="1">
      <c r="A11372" s="448"/>
    </row>
    <row r="11373" spans="1:1" s="449" customFormat="1" ht="12" hidden="1" customHeight="1">
      <c r="A11373" s="448"/>
    </row>
    <row r="11374" spans="1:1" s="449" customFormat="1" ht="12" hidden="1" customHeight="1">
      <c r="A11374" s="448"/>
    </row>
    <row r="11375" spans="1:1" s="449" customFormat="1" ht="12" hidden="1" customHeight="1">
      <c r="A11375" s="448"/>
    </row>
    <row r="11376" spans="1:1" s="449" customFormat="1" ht="12" hidden="1" customHeight="1">
      <c r="A11376" s="448"/>
    </row>
    <row r="11377" spans="1:1" s="449" customFormat="1" ht="12" hidden="1" customHeight="1">
      <c r="A11377" s="448"/>
    </row>
    <row r="11378" spans="1:1" s="449" customFormat="1" ht="12" hidden="1" customHeight="1">
      <c r="A11378" s="448"/>
    </row>
    <row r="11379" spans="1:1" s="449" customFormat="1" ht="12" hidden="1" customHeight="1">
      <c r="A11379" s="448"/>
    </row>
    <row r="11380" spans="1:1" s="449" customFormat="1" ht="12" hidden="1" customHeight="1">
      <c r="A11380" s="448"/>
    </row>
    <row r="11381" spans="1:1" s="449" customFormat="1" ht="12" hidden="1" customHeight="1">
      <c r="A11381" s="448"/>
    </row>
    <row r="11382" spans="1:1" s="449" customFormat="1" ht="12" hidden="1" customHeight="1">
      <c r="A11382" s="448"/>
    </row>
    <row r="11383" spans="1:1" s="449" customFormat="1" ht="12" hidden="1" customHeight="1">
      <c r="A11383" s="448"/>
    </row>
    <row r="11384" spans="1:1" s="449" customFormat="1" ht="12" hidden="1" customHeight="1">
      <c r="A11384" s="448"/>
    </row>
    <row r="11385" spans="1:1" s="449" customFormat="1" ht="12" hidden="1" customHeight="1">
      <c r="A11385" s="448"/>
    </row>
    <row r="11386" spans="1:1" s="449" customFormat="1" ht="12" hidden="1" customHeight="1">
      <c r="A11386" s="448"/>
    </row>
    <row r="11387" spans="1:1" s="449" customFormat="1" ht="12" hidden="1" customHeight="1">
      <c r="A11387" s="448"/>
    </row>
    <row r="11388" spans="1:1" s="449" customFormat="1" ht="12" hidden="1" customHeight="1">
      <c r="A11388" s="448"/>
    </row>
    <row r="11389" spans="1:1" s="449" customFormat="1" ht="12" hidden="1" customHeight="1">
      <c r="A11389" s="448"/>
    </row>
    <row r="11390" spans="1:1" s="449" customFormat="1" ht="12" hidden="1" customHeight="1">
      <c r="A11390" s="448"/>
    </row>
    <row r="11391" spans="1:1" s="449" customFormat="1" ht="12" hidden="1" customHeight="1">
      <c r="A11391" s="448"/>
    </row>
    <row r="11392" spans="1:1" s="449" customFormat="1" ht="12" hidden="1" customHeight="1">
      <c r="A11392" s="448"/>
    </row>
    <row r="11393" spans="1:1" s="449" customFormat="1" ht="12" hidden="1" customHeight="1">
      <c r="A11393" s="448"/>
    </row>
    <row r="11394" spans="1:1" s="449" customFormat="1" ht="12" hidden="1" customHeight="1">
      <c r="A11394" s="448"/>
    </row>
    <row r="11395" spans="1:1" s="449" customFormat="1" ht="12" hidden="1" customHeight="1">
      <c r="A11395" s="448"/>
    </row>
    <row r="11396" spans="1:1" s="449" customFormat="1" ht="12" hidden="1" customHeight="1">
      <c r="A11396" s="448"/>
    </row>
    <row r="11397" spans="1:1" s="449" customFormat="1" ht="12" hidden="1" customHeight="1">
      <c r="A11397" s="448"/>
    </row>
    <row r="11398" spans="1:1" s="449" customFormat="1" ht="12" hidden="1" customHeight="1">
      <c r="A11398" s="448"/>
    </row>
    <row r="11399" spans="1:1" s="449" customFormat="1" ht="12" hidden="1" customHeight="1">
      <c r="A11399" s="448"/>
    </row>
    <row r="11400" spans="1:1" s="449" customFormat="1" ht="12" hidden="1" customHeight="1">
      <c r="A11400" s="448"/>
    </row>
    <row r="11401" spans="1:1" s="449" customFormat="1" ht="12" hidden="1" customHeight="1">
      <c r="A11401" s="448"/>
    </row>
    <row r="11402" spans="1:1" s="449" customFormat="1" ht="12" hidden="1" customHeight="1">
      <c r="A11402" s="448"/>
    </row>
    <row r="11403" spans="1:1" s="449" customFormat="1" ht="12" hidden="1" customHeight="1">
      <c r="A11403" s="448"/>
    </row>
    <row r="11404" spans="1:1" s="449" customFormat="1" ht="12" hidden="1" customHeight="1">
      <c r="A11404" s="448"/>
    </row>
    <row r="11405" spans="1:1" s="449" customFormat="1" ht="12" hidden="1" customHeight="1">
      <c r="A11405" s="448"/>
    </row>
    <row r="11406" spans="1:1" s="449" customFormat="1" ht="12" hidden="1" customHeight="1">
      <c r="A11406" s="448"/>
    </row>
    <row r="11407" spans="1:1" s="449" customFormat="1" ht="12" hidden="1" customHeight="1">
      <c r="A11407" s="448"/>
    </row>
    <row r="11408" spans="1:1" s="449" customFormat="1" ht="12" hidden="1" customHeight="1">
      <c r="A11408" s="448"/>
    </row>
    <row r="11409" spans="1:1" s="449" customFormat="1" ht="12" hidden="1" customHeight="1">
      <c r="A11409" s="448"/>
    </row>
    <row r="11410" spans="1:1" s="449" customFormat="1" ht="12" hidden="1" customHeight="1">
      <c r="A11410" s="448"/>
    </row>
    <row r="11411" spans="1:1" s="449" customFormat="1" ht="12" hidden="1" customHeight="1">
      <c r="A11411" s="448"/>
    </row>
    <row r="11412" spans="1:1" s="449" customFormat="1" ht="12" hidden="1" customHeight="1">
      <c r="A11412" s="448"/>
    </row>
    <row r="11413" spans="1:1" s="449" customFormat="1" ht="12" hidden="1" customHeight="1">
      <c r="A11413" s="448"/>
    </row>
    <row r="11414" spans="1:1" s="449" customFormat="1" ht="12" hidden="1" customHeight="1">
      <c r="A11414" s="448"/>
    </row>
    <row r="11415" spans="1:1" s="449" customFormat="1" ht="12" hidden="1" customHeight="1">
      <c r="A11415" s="448"/>
    </row>
    <row r="11416" spans="1:1" s="449" customFormat="1" ht="12" hidden="1" customHeight="1">
      <c r="A11416" s="448"/>
    </row>
    <row r="11417" spans="1:1" s="449" customFormat="1" ht="12" hidden="1" customHeight="1">
      <c r="A11417" s="448"/>
    </row>
    <row r="11418" spans="1:1" s="449" customFormat="1" ht="12" hidden="1" customHeight="1">
      <c r="A11418" s="448"/>
    </row>
    <row r="11419" spans="1:1" s="449" customFormat="1" ht="12" hidden="1" customHeight="1">
      <c r="A11419" s="448"/>
    </row>
    <row r="11420" spans="1:1" s="449" customFormat="1" ht="12" hidden="1" customHeight="1">
      <c r="A11420" s="448"/>
    </row>
    <row r="11421" spans="1:1" s="449" customFormat="1" ht="12" hidden="1" customHeight="1">
      <c r="A11421" s="448"/>
    </row>
    <row r="11422" spans="1:1" s="449" customFormat="1" ht="12" hidden="1" customHeight="1">
      <c r="A11422" s="448"/>
    </row>
    <row r="11423" spans="1:1" s="449" customFormat="1" ht="12" hidden="1" customHeight="1">
      <c r="A11423" s="448"/>
    </row>
    <row r="11424" spans="1:1" s="449" customFormat="1" ht="12" hidden="1" customHeight="1">
      <c r="A11424" s="448"/>
    </row>
    <row r="11425" spans="1:1" s="449" customFormat="1" ht="12" hidden="1" customHeight="1">
      <c r="A11425" s="448"/>
    </row>
    <row r="11426" spans="1:1" s="449" customFormat="1" ht="12" hidden="1" customHeight="1">
      <c r="A11426" s="448"/>
    </row>
    <row r="11427" spans="1:1" s="449" customFormat="1" ht="12" hidden="1" customHeight="1">
      <c r="A11427" s="448"/>
    </row>
    <row r="11428" spans="1:1" s="449" customFormat="1" ht="12" hidden="1" customHeight="1">
      <c r="A11428" s="448"/>
    </row>
    <row r="11429" spans="1:1" s="449" customFormat="1" ht="12" hidden="1" customHeight="1">
      <c r="A11429" s="448"/>
    </row>
    <row r="11430" spans="1:1" s="449" customFormat="1" ht="12" hidden="1" customHeight="1">
      <c r="A11430" s="448"/>
    </row>
    <row r="11431" spans="1:1" s="449" customFormat="1" ht="12" hidden="1" customHeight="1">
      <c r="A11431" s="448"/>
    </row>
    <row r="11432" spans="1:1" s="449" customFormat="1" ht="12" hidden="1" customHeight="1">
      <c r="A11432" s="448"/>
    </row>
    <row r="11433" spans="1:1" s="449" customFormat="1" ht="12" hidden="1" customHeight="1">
      <c r="A11433" s="448"/>
    </row>
    <row r="11434" spans="1:1" s="449" customFormat="1" ht="12" hidden="1" customHeight="1">
      <c r="A11434" s="448"/>
    </row>
    <row r="11435" spans="1:1" s="449" customFormat="1" ht="12" hidden="1" customHeight="1">
      <c r="A11435" s="448"/>
    </row>
    <row r="11436" spans="1:1" s="449" customFormat="1" ht="12" hidden="1" customHeight="1">
      <c r="A11436" s="448"/>
    </row>
    <row r="11437" spans="1:1" s="449" customFormat="1" ht="12" hidden="1" customHeight="1">
      <c r="A11437" s="448"/>
    </row>
    <row r="11438" spans="1:1" s="449" customFormat="1" ht="12" hidden="1" customHeight="1">
      <c r="A11438" s="448"/>
    </row>
    <row r="11439" spans="1:1" s="449" customFormat="1" ht="12" hidden="1" customHeight="1">
      <c r="A11439" s="448"/>
    </row>
    <row r="11440" spans="1:1" s="449" customFormat="1" ht="12" hidden="1" customHeight="1">
      <c r="A11440" s="448"/>
    </row>
    <row r="11441" spans="1:1" s="449" customFormat="1" ht="12" hidden="1" customHeight="1">
      <c r="A11441" s="448"/>
    </row>
    <row r="11442" spans="1:1" s="449" customFormat="1" ht="12" hidden="1" customHeight="1">
      <c r="A11442" s="448"/>
    </row>
    <row r="11443" spans="1:1" s="449" customFormat="1" ht="12" hidden="1" customHeight="1">
      <c r="A11443" s="448"/>
    </row>
    <row r="11444" spans="1:1" s="449" customFormat="1" ht="12" hidden="1" customHeight="1">
      <c r="A11444" s="448"/>
    </row>
    <row r="11445" spans="1:1" s="449" customFormat="1" ht="12" hidden="1" customHeight="1">
      <c r="A11445" s="448"/>
    </row>
    <row r="11446" spans="1:1" s="449" customFormat="1" ht="12" hidden="1" customHeight="1">
      <c r="A11446" s="448"/>
    </row>
    <row r="11447" spans="1:1" s="449" customFormat="1" ht="12" hidden="1" customHeight="1">
      <c r="A11447" s="448"/>
    </row>
    <row r="11448" spans="1:1" s="449" customFormat="1" ht="12" hidden="1" customHeight="1">
      <c r="A11448" s="448"/>
    </row>
    <row r="11449" spans="1:1" s="449" customFormat="1" ht="12" hidden="1" customHeight="1">
      <c r="A11449" s="448"/>
    </row>
    <row r="11450" spans="1:1" s="449" customFormat="1" ht="12" hidden="1" customHeight="1">
      <c r="A11450" s="448"/>
    </row>
    <row r="11451" spans="1:1" s="449" customFormat="1" ht="12" hidden="1" customHeight="1">
      <c r="A11451" s="448"/>
    </row>
    <row r="11452" spans="1:1" s="449" customFormat="1" ht="12" hidden="1" customHeight="1">
      <c r="A11452" s="448"/>
    </row>
    <row r="11453" spans="1:1" s="449" customFormat="1" ht="12" hidden="1" customHeight="1">
      <c r="A11453" s="448"/>
    </row>
    <row r="11454" spans="1:1" s="449" customFormat="1" ht="12" hidden="1" customHeight="1">
      <c r="A11454" s="448"/>
    </row>
    <row r="11455" spans="1:1" s="449" customFormat="1" ht="12" hidden="1" customHeight="1">
      <c r="A11455" s="448"/>
    </row>
    <row r="11456" spans="1:1" s="449" customFormat="1" ht="12" hidden="1" customHeight="1">
      <c r="A11456" s="448"/>
    </row>
    <row r="11457" spans="1:1" s="449" customFormat="1" ht="12" hidden="1" customHeight="1">
      <c r="A11457" s="448"/>
    </row>
    <row r="11458" spans="1:1" s="449" customFormat="1" ht="12" hidden="1" customHeight="1">
      <c r="A11458" s="448"/>
    </row>
    <row r="11459" spans="1:1" s="449" customFormat="1" ht="12" hidden="1" customHeight="1">
      <c r="A11459" s="448"/>
    </row>
    <row r="11460" spans="1:1" s="449" customFormat="1" ht="12" hidden="1" customHeight="1">
      <c r="A11460" s="448"/>
    </row>
    <row r="11461" spans="1:1" s="449" customFormat="1" ht="12" hidden="1" customHeight="1">
      <c r="A11461" s="448"/>
    </row>
    <row r="11462" spans="1:1" s="449" customFormat="1" ht="12" hidden="1" customHeight="1">
      <c r="A11462" s="448"/>
    </row>
    <row r="11463" spans="1:1" s="449" customFormat="1" ht="12" hidden="1" customHeight="1">
      <c r="A11463" s="448"/>
    </row>
    <row r="11464" spans="1:1" s="449" customFormat="1" ht="12" hidden="1" customHeight="1">
      <c r="A11464" s="448"/>
    </row>
    <row r="11465" spans="1:1" s="449" customFormat="1" ht="12" hidden="1" customHeight="1">
      <c r="A11465" s="448"/>
    </row>
    <row r="11466" spans="1:1" s="449" customFormat="1" ht="12" hidden="1" customHeight="1">
      <c r="A11466" s="448"/>
    </row>
    <row r="11467" spans="1:1" s="449" customFormat="1" ht="12" hidden="1" customHeight="1">
      <c r="A11467" s="448"/>
    </row>
    <row r="11468" spans="1:1" s="449" customFormat="1" ht="12" hidden="1" customHeight="1">
      <c r="A11468" s="448"/>
    </row>
    <row r="11469" spans="1:1" s="449" customFormat="1" ht="12" hidden="1" customHeight="1">
      <c r="A11469" s="448"/>
    </row>
    <row r="11470" spans="1:1" s="449" customFormat="1" ht="12" hidden="1" customHeight="1">
      <c r="A11470" s="448"/>
    </row>
    <row r="11471" spans="1:1" s="449" customFormat="1" ht="12" hidden="1" customHeight="1">
      <c r="A11471" s="448"/>
    </row>
    <row r="11472" spans="1:1" s="449" customFormat="1" ht="12" hidden="1" customHeight="1">
      <c r="A11472" s="448"/>
    </row>
    <row r="11473" spans="1:1" s="449" customFormat="1" ht="12" hidden="1" customHeight="1">
      <c r="A11473" s="448"/>
    </row>
    <row r="11474" spans="1:1" s="449" customFormat="1" ht="12" hidden="1" customHeight="1">
      <c r="A11474" s="448"/>
    </row>
    <row r="11475" spans="1:1" s="449" customFormat="1" ht="12" hidden="1" customHeight="1">
      <c r="A11475" s="448"/>
    </row>
    <row r="11476" spans="1:1" s="449" customFormat="1" ht="12" hidden="1" customHeight="1">
      <c r="A11476" s="448"/>
    </row>
    <row r="11477" spans="1:1" s="449" customFormat="1" ht="12" hidden="1" customHeight="1">
      <c r="A11477" s="448"/>
    </row>
    <row r="11478" spans="1:1" s="449" customFormat="1" ht="12" hidden="1" customHeight="1">
      <c r="A11478" s="448"/>
    </row>
    <row r="11479" spans="1:1" s="449" customFormat="1" ht="12" hidden="1" customHeight="1">
      <c r="A11479" s="448"/>
    </row>
    <row r="11480" spans="1:1" s="449" customFormat="1" ht="12" hidden="1" customHeight="1">
      <c r="A11480" s="448"/>
    </row>
    <row r="11481" spans="1:1" s="449" customFormat="1" ht="12" hidden="1" customHeight="1">
      <c r="A11481" s="448"/>
    </row>
    <row r="11482" spans="1:1" s="449" customFormat="1" ht="12" hidden="1" customHeight="1">
      <c r="A11482" s="448"/>
    </row>
    <row r="11483" spans="1:1" s="449" customFormat="1" ht="12" hidden="1" customHeight="1">
      <c r="A11483" s="448"/>
    </row>
    <row r="11484" spans="1:1" s="449" customFormat="1" ht="12" hidden="1" customHeight="1">
      <c r="A11484" s="448"/>
    </row>
    <row r="11485" spans="1:1" s="449" customFormat="1" ht="12" hidden="1" customHeight="1">
      <c r="A11485" s="448"/>
    </row>
    <row r="11486" spans="1:1" s="449" customFormat="1" ht="12" hidden="1" customHeight="1">
      <c r="A11486" s="448"/>
    </row>
    <row r="11487" spans="1:1" s="449" customFormat="1" ht="12" hidden="1" customHeight="1">
      <c r="A11487" s="448"/>
    </row>
    <row r="11488" spans="1:1" s="449" customFormat="1" ht="12" hidden="1" customHeight="1">
      <c r="A11488" s="448"/>
    </row>
    <row r="11489" spans="1:1" s="449" customFormat="1" ht="12" hidden="1" customHeight="1">
      <c r="A11489" s="448"/>
    </row>
    <row r="11490" spans="1:1" s="449" customFormat="1" ht="12" hidden="1" customHeight="1">
      <c r="A11490" s="448"/>
    </row>
    <row r="11491" spans="1:1" s="449" customFormat="1" ht="12" hidden="1" customHeight="1">
      <c r="A11491" s="448"/>
    </row>
    <row r="11492" spans="1:1" s="449" customFormat="1" ht="12" hidden="1" customHeight="1">
      <c r="A11492" s="448"/>
    </row>
    <row r="11493" spans="1:1" s="449" customFormat="1" ht="12" hidden="1" customHeight="1">
      <c r="A11493" s="448"/>
    </row>
    <row r="11494" spans="1:1" s="449" customFormat="1" ht="12" hidden="1" customHeight="1">
      <c r="A11494" s="448"/>
    </row>
    <row r="11495" spans="1:1" s="449" customFormat="1" ht="12" hidden="1" customHeight="1">
      <c r="A11495" s="448"/>
    </row>
    <row r="11496" spans="1:1" s="449" customFormat="1" ht="12" hidden="1" customHeight="1">
      <c r="A11496" s="448"/>
    </row>
    <row r="11497" spans="1:1" s="449" customFormat="1" ht="12" hidden="1" customHeight="1">
      <c r="A11497" s="448"/>
    </row>
    <row r="11498" spans="1:1" s="449" customFormat="1" ht="12" hidden="1" customHeight="1">
      <c r="A11498" s="448"/>
    </row>
    <row r="11499" spans="1:1" s="449" customFormat="1" ht="12" hidden="1" customHeight="1">
      <c r="A11499" s="448"/>
    </row>
    <row r="11500" spans="1:1" s="449" customFormat="1" ht="12" hidden="1" customHeight="1">
      <c r="A11500" s="448"/>
    </row>
    <row r="11501" spans="1:1" s="449" customFormat="1" ht="12" hidden="1" customHeight="1">
      <c r="A11501" s="448"/>
    </row>
    <row r="11502" spans="1:1" s="449" customFormat="1" ht="12" hidden="1" customHeight="1">
      <c r="A11502" s="448"/>
    </row>
    <row r="11503" spans="1:1" s="449" customFormat="1" ht="12" hidden="1" customHeight="1">
      <c r="A11503" s="448"/>
    </row>
    <row r="11504" spans="1:1" s="449" customFormat="1" ht="12" hidden="1" customHeight="1">
      <c r="A11504" s="448"/>
    </row>
    <row r="11505" spans="1:1" s="449" customFormat="1" ht="12" hidden="1" customHeight="1">
      <c r="A11505" s="448"/>
    </row>
    <row r="11506" spans="1:1" s="449" customFormat="1" ht="12" hidden="1" customHeight="1">
      <c r="A11506" s="448"/>
    </row>
    <row r="11507" spans="1:1" s="449" customFormat="1" ht="12" hidden="1" customHeight="1">
      <c r="A11507" s="448"/>
    </row>
    <row r="11508" spans="1:1" s="449" customFormat="1" ht="12" hidden="1" customHeight="1">
      <c r="A11508" s="448"/>
    </row>
    <row r="11509" spans="1:1" s="449" customFormat="1" ht="12" hidden="1" customHeight="1">
      <c r="A11509" s="448"/>
    </row>
    <row r="11510" spans="1:1" s="449" customFormat="1" ht="12" hidden="1" customHeight="1">
      <c r="A11510" s="448"/>
    </row>
    <row r="11511" spans="1:1" s="449" customFormat="1" ht="12" hidden="1" customHeight="1">
      <c r="A11511" s="448"/>
    </row>
    <row r="11512" spans="1:1" s="449" customFormat="1" ht="12" hidden="1" customHeight="1">
      <c r="A11512" s="448"/>
    </row>
    <row r="11513" spans="1:1" s="449" customFormat="1" ht="12" hidden="1" customHeight="1">
      <c r="A11513" s="448"/>
    </row>
    <row r="11514" spans="1:1" s="449" customFormat="1" ht="12" hidden="1" customHeight="1">
      <c r="A11514" s="448"/>
    </row>
    <row r="11515" spans="1:1" s="449" customFormat="1" ht="12" hidden="1" customHeight="1">
      <c r="A11515" s="448"/>
    </row>
    <row r="11516" spans="1:1" s="449" customFormat="1" ht="12" hidden="1" customHeight="1">
      <c r="A11516" s="448"/>
    </row>
    <row r="11517" spans="1:1" s="449" customFormat="1" ht="12" hidden="1" customHeight="1">
      <c r="A11517" s="448"/>
    </row>
    <row r="11518" spans="1:1" s="449" customFormat="1" ht="12" hidden="1" customHeight="1">
      <c r="A11518" s="448"/>
    </row>
    <row r="11519" spans="1:1" s="449" customFormat="1" ht="12" hidden="1" customHeight="1">
      <c r="A11519" s="448"/>
    </row>
    <row r="11520" spans="1:1" s="449" customFormat="1" ht="12" hidden="1" customHeight="1">
      <c r="A11520" s="448"/>
    </row>
    <row r="11521" spans="1:1" s="449" customFormat="1" ht="12" hidden="1" customHeight="1">
      <c r="A11521" s="448"/>
    </row>
    <row r="11522" spans="1:1" s="449" customFormat="1" ht="12" hidden="1" customHeight="1">
      <c r="A11522" s="448"/>
    </row>
    <row r="11523" spans="1:1" s="449" customFormat="1" ht="12" hidden="1" customHeight="1">
      <c r="A11523" s="448"/>
    </row>
    <row r="11524" spans="1:1" s="449" customFormat="1" ht="12" hidden="1" customHeight="1">
      <c r="A11524" s="448"/>
    </row>
    <row r="11525" spans="1:1" s="449" customFormat="1" ht="12" hidden="1" customHeight="1">
      <c r="A11525" s="448"/>
    </row>
    <row r="11526" spans="1:1" s="449" customFormat="1" ht="12" hidden="1" customHeight="1">
      <c r="A11526" s="448"/>
    </row>
    <row r="11527" spans="1:1" s="449" customFormat="1" ht="12" hidden="1" customHeight="1">
      <c r="A11527" s="448"/>
    </row>
    <row r="11528" spans="1:1" s="449" customFormat="1" ht="12" hidden="1" customHeight="1">
      <c r="A11528" s="448"/>
    </row>
    <row r="11529" spans="1:1" s="449" customFormat="1" ht="12" hidden="1" customHeight="1">
      <c r="A11529" s="448"/>
    </row>
    <row r="11530" spans="1:1" s="449" customFormat="1" ht="12" hidden="1" customHeight="1">
      <c r="A11530" s="448"/>
    </row>
    <row r="11531" spans="1:1" s="449" customFormat="1" ht="12" hidden="1" customHeight="1">
      <c r="A11531" s="448"/>
    </row>
    <row r="11532" spans="1:1" s="449" customFormat="1" ht="12" hidden="1" customHeight="1">
      <c r="A11532" s="448"/>
    </row>
    <row r="11533" spans="1:1" s="449" customFormat="1" ht="12" hidden="1" customHeight="1">
      <c r="A11533" s="448"/>
    </row>
    <row r="11534" spans="1:1" s="449" customFormat="1" ht="12" hidden="1" customHeight="1">
      <c r="A11534" s="448"/>
    </row>
    <row r="11535" spans="1:1" s="449" customFormat="1" ht="12" hidden="1" customHeight="1">
      <c r="A11535" s="448"/>
    </row>
    <row r="11536" spans="1:1" s="449" customFormat="1" ht="12" hidden="1" customHeight="1">
      <c r="A11536" s="448"/>
    </row>
    <row r="11537" spans="1:1" s="449" customFormat="1" ht="12" hidden="1" customHeight="1">
      <c r="A11537" s="448"/>
    </row>
    <row r="11538" spans="1:1" s="449" customFormat="1" ht="12" hidden="1" customHeight="1">
      <c r="A11538" s="448"/>
    </row>
    <row r="11539" spans="1:1" s="449" customFormat="1" ht="12" hidden="1" customHeight="1">
      <c r="A11539" s="448"/>
    </row>
    <row r="11540" spans="1:1" s="449" customFormat="1" ht="12" hidden="1" customHeight="1">
      <c r="A11540" s="448"/>
    </row>
    <row r="11541" spans="1:1" s="449" customFormat="1" ht="12" hidden="1" customHeight="1">
      <c r="A11541" s="448"/>
    </row>
    <row r="11542" spans="1:1" s="449" customFormat="1" ht="12" hidden="1" customHeight="1">
      <c r="A11542" s="448"/>
    </row>
    <row r="11543" spans="1:1" s="449" customFormat="1" ht="12" hidden="1" customHeight="1">
      <c r="A11543" s="448"/>
    </row>
    <row r="11544" spans="1:1" s="449" customFormat="1" ht="12" hidden="1" customHeight="1">
      <c r="A11544" s="448"/>
    </row>
    <row r="11545" spans="1:1" s="449" customFormat="1" ht="12" hidden="1" customHeight="1">
      <c r="A11545" s="448"/>
    </row>
    <row r="11546" spans="1:1" s="449" customFormat="1" ht="12" hidden="1" customHeight="1">
      <c r="A11546" s="448"/>
    </row>
    <row r="11547" spans="1:1" s="449" customFormat="1" ht="12" hidden="1" customHeight="1">
      <c r="A11547" s="448"/>
    </row>
    <row r="11548" spans="1:1" s="449" customFormat="1" ht="12" hidden="1" customHeight="1">
      <c r="A11548" s="448"/>
    </row>
    <row r="11549" spans="1:1" s="449" customFormat="1" ht="12" hidden="1" customHeight="1">
      <c r="A11549" s="448"/>
    </row>
    <row r="11550" spans="1:1" s="449" customFormat="1" ht="12" hidden="1" customHeight="1">
      <c r="A11550" s="448"/>
    </row>
    <row r="11551" spans="1:1" s="449" customFormat="1" ht="12" hidden="1" customHeight="1">
      <c r="A11551" s="448"/>
    </row>
    <row r="11552" spans="1:1" s="449" customFormat="1" ht="12" hidden="1" customHeight="1">
      <c r="A11552" s="448"/>
    </row>
    <row r="11553" spans="1:1" s="449" customFormat="1" ht="12" hidden="1" customHeight="1">
      <c r="A11553" s="448"/>
    </row>
    <row r="11554" spans="1:1" s="449" customFormat="1" ht="12" hidden="1" customHeight="1">
      <c r="A11554" s="448"/>
    </row>
    <row r="11555" spans="1:1" s="449" customFormat="1" ht="12" hidden="1" customHeight="1">
      <c r="A11555" s="448"/>
    </row>
    <row r="11556" spans="1:1" s="449" customFormat="1" ht="12" hidden="1" customHeight="1">
      <c r="A11556" s="448"/>
    </row>
    <row r="11557" spans="1:1" s="449" customFormat="1" ht="12" hidden="1" customHeight="1">
      <c r="A11557" s="448"/>
    </row>
    <row r="11558" spans="1:1" s="449" customFormat="1" ht="12" hidden="1" customHeight="1">
      <c r="A11558" s="448"/>
    </row>
    <row r="11559" spans="1:1" s="449" customFormat="1" ht="12" hidden="1" customHeight="1">
      <c r="A11559" s="448"/>
    </row>
    <row r="11560" spans="1:1" s="449" customFormat="1" ht="12" hidden="1" customHeight="1">
      <c r="A11560" s="448"/>
    </row>
    <row r="11561" spans="1:1" s="449" customFormat="1" ht="12" hidden="1" customHeight="1">
      <c r="A11561" s="448"/>
    </row>
    <row r="11562" spans="1:1" s="449" customFormat="1" ht="12" hidden="1" customHeight="1">
      <c r="A11562" s="448"/>
    </row>
    <row r="11563" spans="1:1" s="449" customFormat="1" ht="12" hidden="1" customHeight="1">
      <c r="A11563" s="448"/>
    </row>
    <row r="11564" spans="1:1" s="449" customFormat="1" ht="12" hidden="1" customHeight="1">
      <c r="A11564" s="448"/>
    </row>
    <row r="11565" spans="1:1" s="449" customFormat="1" ht="12" hidden="1" customHeight="1">
      <c r="A11565" s="448"/>
    </row>
    <row r="11566" spans="1:1" s="449" customFormat="1" ht="12" hidden="1" customHeight="1">
      <c r="A11566" s="448"/>
    </row>
    <row r="11567" spans="1:1" s="449" customFormat="1" ht="12" hidden="1" customHeight="1">
      <c r="A11567" s="448"/>
    </row>
    <row r="11568" spans="1:1" s="449" customFormat="1" ht="12" hidden="1" customHeight="1">
      <c r="A11568" s="448"/>
    </row>
    <row r="11569" spans="1:1" s="449" customFormat="1" ht="12" hidden="1" customHeight="1">
      <c r="A11569" s="448"/>
    </row>
    <row r="11570" spans="1:1" s="449" customFormat="1" ht="12" hidden="1" customHeight="1">
      <c r="A11570" s="448"/>
    </row>
    <row r="11571" spans="1:1" s="449" customFormat="1" ht="12" hidden="1" customHeight="1">
      <c r="A11571" s="448"/>
    </row>
    <row r="11572" spans="1:1" s="449" customFormat="1" ht="12" hidden="1" customHeight="1">
      <c r="A11572" s="448"/>
    </row>
    <row r="11573" spans="1:1" s="449" customFormat="1" ht="12" hidden="1" customHeight="1">
      <c r="A11573" s="448"/>
    </row>
    <row r="11574" spans="1:1" s="449" customFormat="1" ht="12" hidden="1" customHeight="1">
      <c r="A11574" s="448"/>
    </row>
    <row r="11575" spans="1:1" s="449" customFormat="1" ht="12" hidden="1" customHeight="1">
      <c r="A11575" s="448"/>
    </row>
    <row r="11576" spans="1:1" s="449" customFormat="1" ht="12" hidden="1" customHeight="1">
      <c r="A11576" s="448"/>
    </row>
    <row r="11577" spans="1:1" s="449" customFormat="1" ht="12" hidden="1" customHeight="1">
      <c r="A11577" s="448"/>
    </row>
    <row r="11578" spans="1:1" s="449" customFormat="1" ht="12" hidden="1" customHeight="1">
      <c r="A11578" s="448"/>
    </row>
    <row r="11579" spans="1:1" s="449" customFormat="1" ht="12" hidden="1" customHeight="1">
      <c r="A11579" s="448"/>
    </row>
    <row r="11580" spans="1:1" s="449" customFormat="1" ht="12" hidden="1" customHeight="1">
      <c r="A11580" s="448"/>
    </row>
    <row r="11581" spans="1:1" s="449" customFormat="1" ht="12" hidden="1" customHeight="1">
      <c r="A11581" s="448"/>
    </row>
    <row r="11582" spans="1:1" s="449" customFormat="1" ht="12" hidden="1" customHeight="1">
      <c r="A11582" s="448"/>
    </row>
    <row r="11583" spans="1:1" s="449" customFormat="1" ht="12" hidden="1" customHeight="1">
      <c r="A11583" s="448"/>
    </row>
    <row r="11584" spans="1:1" s="449" customFormat="1" ht="12" hidden="1" customHeight="1">
      <c r="A11584" s="448"/>
    </row>
    <row r="11585" spans="1:1" s="449" customFormat="1" ht="12" hidden="1" customHeight="1">
      <c r="A11585" s="448"/>
    </row>
    <row r="11586" spans="1:1" s="449" customFormat="1" ht="12" hidden="1" customHeight="1">
      <c r="A11586" s="448"/>
    </row>
    <row r="11587" spans="1:1" s="449" customFormat="1" ht="12" hidden="1" customHeight="1">
      <c r="A11587" s="448"/>
    </row>
    <row r="11588" spans="1:1" s="449" customFormat="1" ht="12" hidden="1" customHeight="1">
      <c r="A11588" s="448"/>
    </row>
    <row r="11589" spans="1:1" s="449" customFormat="1" ht="12" hidden="1" customHeight="1">
      <c r="A11589" s="448"/>
    </row>
    <row r="11590" spans="1:1" s="449" customFormat="1" ht="12" hidden="1" customHeight="1">
      <c r="A11590" s="448"/>
    </row>
    <row r="11591" spans="1:1" s="449" customFormat="1" ht="12" hidden="1" customHeight="1">
      <c r="A11591" s="448"/>
    </row>
    <row r="11592" spans="1:1" s="449" customFormat="1" ht="12" hidden="1" customHeight="1">
      <c r="A11592" s="448"/>
    </row>
    <row r="11593" spans="1:1" s="449" customFormat="1" ht="12" hidden="1" customHeight="1">
      <c r="A11593" s="448"/>
    </row>
    <row r="11594" spans="1:1" s="449" customFormat="1" ht="12" hidden="1" customHeight="1">
      <c r="A11594" s="448"/>
    </row>
    <row r="11595" spans="1:1" s="449" customFormat="1" ht="12" hidden="1" customHeight="1">
      <c r="A11595" s="448"/>
    </row>
    <row r="11596" spans="1:1" s="449" customFormat="1" ht="12" hidden="1" customHeight="1">
      <c r="A11596" s="448"/>
    </row>
    <row r="11597" spans="1:1" s="449" customFormat="1" ht="12" hidden="1" customHeight="1">
      <c r="A11597" s="448"/>
    </row>
    <row r="11598" spans="1:1" s="449" customFormat="1" ht="12" hidden="1" customHeight="1">
      <c r="A11598" s="448"/>
    </row>
    <row r="11599" spans="1:1" s="449" customFormat="1" ht="12" hidden="1" customHeight="1">
      <c r="A11599" s="448"/>
    </row>
    <row r="11600" spans="1:1" s="449" customFormat="1" ht="12" hidden="1" customHeight="1">
      <c r="A11600" s="448"/>
    </row>
    <row r="11601" spans="1:1" s="449" customFormat="1" ht="12" hidden="1" customHeight="1">
      <c r="A11601" s="448"/>
    </row>
    <row r="11602" spans="1:1" s="449" customFormat="1" ht="12" hidden="1" customHeight="1">
      <c r="A11602" s="448"/>
    </row>
    <row r="11603" spans="1:1" s="449" customFormat="1" ht="12" hidden="1" customHeight="1">
      <c r="A11603" s="448"/>
    </row>
    <row r="11604" spans="1:1" s="449" customFormat="1" ht="12" hidden="1" customHeight="1">
      <c r="A11604" s="448"/>
    </row>
    <row r="11605" spans="1:1" s="449" customFormat="1" ht="12" hidden="1" customHeight="1">
      <c r="A11605" s="448"/>
    </row>
    <row r="11606" spans="1:1" s="449" customFormat="1" ht="12" hidden="1" customHeight="1">
      <c r="A11606" s="448"/>
    </row>
    <row r="11607" spans="1:1" s="449" customFormat="1" ht="12" hidden="1" customHeight="1">
      <c r="A11607" s="448"/>
    </row>
    <row r="11608" spans="1:1" s="449" customFormat="1" ht="12" hidden="1" customHeight="1">
      <c r="A11608" s="448"/>
    </row>
    <row r="11609" spans="1:1" s="449" customFormat="1" ht="12" hidden="1" customHeight="1">
      <c r="A11609" s="448"/>
    </row>
    <row r="11610" spans="1:1" s="449" customFormat="1" ht="12" hidden="1" customHeight="1">
      <c r="A11610" s="448"/>
    </row>
    <row r="11611" spans="1:1" s="449" customFormat="1" ht="12" hidden="1" customHeight="1">
      <c r="A11611" s="448"/>
    </row>
    <row r="11612" spans="1:1" s="449" customFormat="1" ht="12" hidden="1" customHeight="1">
      <c r="A11612" s="448"/>
    </row>
    <row r="11613" spans="1:1" s="449" customFormat="1" ht="12" hidden="1" customHeight="1">
      <c r="A11613" s="448"/>
    </row>
    <row r="11614" spans="1:1" s="449" customFormat="1" ht="12" hidden="1" customHeight="1">
      <c r="A11614" s="448"/>
    </row>
    <row r="11615" spans="1:1" s="449" customFormat="1" ht="12" hidden="1" customHeight="1">
      <c r="A11615" s="448"/>
    </row>
    <row r="11616" spans="1:1" s="449" customFormat="1" ht="12" hidden="1" customHeight="1">
      <c r="A11616" s="448"/>
    </row>
    <row r="11617" spans="1:1" s="449" customFormat="1" ht="12" hidden="1" customHeight="1">
      <c r="A11617" s="448"/>
    </row>
    <row r="11618" spans="1:1" s="449" customFormat="1" ht="12" hidden="1" customHeight="1">
      <c r="A11618" s="448"/>
    </row>
    <row r="11619" spans="1:1" s="449" customFormat="1" ht="12" hidden="1" customHeight="1">
      <c r="A11619" s="448"/>
    </row>
    <row r="11620" spans="1:1" s="449" customFormat="1" ht="12" hidden="1" customHeight="1">
      <c r="A11620" s="448"/>
    </row>
    <row r="11621" spans="1:1" s="449" customFormat="1" ht="12" hidden="1" customHeight="1">
      <c r="A11621" s="448"/>
    </row>
    <row r="11622" spans="1:1" s="449" customFormat="1" ht="12" hidden="1" customHeight="1">
      <c r="A11622" s="448"/>
    </row>
    <row r="11623" spans="1:1" s="449" customFormat="1" ht="12" hidden="1" customHeight="1">
      <c r="A11623" s="448"/>
    </row>
    <row r="11624" spans="1:1" s="449" customFormat="1" ht="12" hidden="1" customHeight="1">
      <c r="A11624" s="448"/>
    </row>
    <row r="11625" spans="1:1" s="449" customFormat="1" ht="12" hidden="1" customHeight="1">
      <c r="A11625" s="448"/>
    </row>
    <row r="11626" spans="1:1" s="449" customFormat="1" ht="12" hidden="1" customHeight="1">
      <c r="A11626" s="448"/>
    </row>
    <row r="11627" spans="1:1" s="449" customFormat="1" ht="12" hidden="1" customHeight="1">
      <c r="A11627" s="448"/>
    </row>
    <row r="11628" spans="1:1" s="449" customFormat="1" ht="12" hidden="1" customHeight="1">
      <c r="A11628" s="448"/>
    </row>
    <row r="11629" spans="1:1" s="449" customFormat="1" ht="12" hidden="1" customHeight="1">
      <c r="A11629" s="448"/>
    </row>
    <row r="11630" spans="1:1" s="449" customFormat="1" ht="12" hidden="1" customHeight="1">
      <c r="A11630" s="448"/>
    </row>
    <row r="11631" spans="1:1" s="449" customFormat="1" ht="12" hidden="1" customHeight="1">
      <c r="A11631" s="448"/>
    </row>
    <row r="11632" spans="1:1" s="449" customFormat="1" ht="12" hidden="1" customHeight="1">
      <c r="A11632" s="448"/>
    </row>
    <row r="11633" spans="1:1" s="449" customFormat="1" ht="12" hidden="1" customHeight="1">
      <c r="A11633" s="448"/>
    </row>
    <row r="11634" spans="1:1" s="449" customFormat="1" ht="12" hidden="1" customHeight="1">
      <c r="A11634" s="448"/>
    </row>
    <row r="11635" spans="1:1" s="449" customFormat="1" ht="12" hidden="1" customHeight="1">
      <c r="A11635" s="448"/>
    </row>
    <row r="11636" spans="1:1" s="449" customFormat="1" ht="12" hidden="1" customHeight="1">
      <c r="A11636" s="448"/>
    </row>
    <row r="11637" spans="1:1" s="449" customFormat="1" ht="12" hidden="1" customHeight="1">
      <c r="A11637" s="448"/>
    </row>
    <row r="11638" spans="1:1" s="449" customFormat="1" ht="12" hidden="1" customHeight="1">
      <c r="A11638" s="448"/>
    </row>
    <row r="11639" spans="1:1" s="449" customFormat="1" ht="12" hidden="1" customHeight="1">
      <c r="A11639" s="448"/>
    </row>
    <row r="11640" spans="1:1" s="449" customFormat="1" ht="12" hidden="1" customHeight="1">
      <c r="A11640" s="448"/>
    </row>
    <row r="11641" spans="1:1" s="449" customFormat="1" ht="12" hidden="1" customHeight="1">
      <c r="A11641" s="448"/>
    </row>
    <row r="11642" spans="1:1" s="449" customFormat="1" ht="12" hidden="1" customHeight="1">
      <c r="A11642" s="448"/>
    </row>
    <row r="11643" spans="1:1" s="449" customFormat="1" ht="12" hidden="1" customHeight="1">
      <c r="A11643" s="448"/>
    </row>
    <row r="11644" spans="1:1" s="449" customFormat="1" ht="12" hidden="1" customHeight="1">
      <c r="A11644" s="448"/>
    </row>
    <row r="11645" spans="1:1" s="449" customFormat="1" ht="12" hidden="1" customHeight="1">
      <c r="A11645" s="448"/>
    </row>
    <row r="11646" spans="1:1" s="449" customFormat="1" ht="12" hidden="1" customHeight="1">
      <c r="A11646" s="448"/>
    </row>
    <row r="11647" spans="1:1" s="449" customFormat="1" ht="12" hidden="1" customHeight="1">
      <c r="A11647" s="448"/>
    </row>
    <row r="11648" spans="1:1" s="449" customFormat="1" ht="12" hidden="1" customHeight="1">
      <c r="A11648" s="448"/>
    </row>
    <row r="11649" spans="1:1" s="449" customFormat="1" ht="12" hidden="1" customHeight="1">
      <c r="A11649" s="448"/>
    </row>
    <row r="11650" spans="1:1" s="449" customFormat="1" ht="12" hidden="1" customHeight="1">
      <c r="A11650" s="448"/>
    </row>
    <row r="11651" spans="1:1" s="449" customFormat="1" ht="12" hidden="1" customHeight="1">
      <c r="A11651" s="448"/>
    </row>
    <row r="11652" spans="1:1" s="449" customFormat="1" ht="12" hidden="1" customHeight="1">
      <c r="A11652" s="448"/>
    </row>
    <row r="11653" spans="1:1" s="449" customFormat="1" ht="12" hidden="1" customHeight="1">
      <c r="A11653" s="448"/>
    </row>
    <row r="11654" spans="1:1" s="449" customFormat="1" ht="12" hidden="1" customHeight="1">
      <c r="A11654" s="448"/>
    </row>
    <row r="11655" spans="1:1" s="449" customFormat="1" ht="12" hidden="1" customHeight="1">
      <c r="A11655" s="448"/>
    </row>
    <row r="11656" spans="1:1" s="449" customFormat="1" ht="12" hidden="1" customHeight="1">
      <c r="A11656" s="448"/>
    </row>
    <row r="11657" spans="1:1" s="449" customFormat="1" ht="12" hidden="1" customHeight="1">
      <c r="A11657" s="448"/>
    </row>
    <row r="11658" spans="1:1" s="449" customFormat="1" ht="12" hidden="1" customHeight="1">
      <c r="A11658" s="448"/>
    </row>
    <row r="11659" spans="1:1" s="449" customFormat="1" ht="12" hidden="1" customHeight="1">
      <c r="A11659" s="448"/>
    </row>
    <row r="11660" spans="1:1" s="449" customFormat="1" ht="12" hidden="1" customHeight="1">
      <c r="A11660" s="448"/>
    </row>
    <row r="11661" spans="1:1" s="449" customFormat="1" ht="12" hidden="1" customHeight="1">
      <c r="A11661" s="448"/>
    </row>
    <row r="11662" spans="1:1" s="449" customFormat="1" ht="12" hidden="1" customHeight="1">
      <c r="A11662" s="448"/>
    </row>
    <row r="11663" spans="1:1" s="449" customFormat="1" ht="12" hidden="1" customHeight="1">
      <c r="A11663" s="448"/>
    </row>
    <row r="11664" spans="1:1" s="449" customFormat="1" ht="12" hidden="1" customHeight="1">
      <c r="A11664" s="448"/>
    </row>
    <row r="11665" spans="1:1" s="449" customFormat="1" ht="12" hidden="1" customHeight="1">
      <c r="A11665" s="448"/>
    </row>
    <row r="11666" spans="1:1" s="449" customFormat="1" ht="12" hidden="1" customHeight="1">
      <c r="A11666" s="448"/>
    </row>
    <row r="11667" spans="1:1" s="449" customFormat="1" ht="12" hidden="1" customHeight="1">
      <c r="A11667" s="448"/>
    </row>
    <row r="11668" spans="1:1" s="449" customFormat="1" ht="12" hidden="1" customHeight="1">
      <c r="A11668" s="448"/>
    </row>
    <row r="11669" spans="1:1" s="449" customFormat="1" ht="12" hidden="1" customHeight="1">
      <c r="A11669" s="448"/>
    </row>
    <row r="11670" spans="1:1" s="449" customFormat="1" ht="12" hidden="1" customHeight="1">
      <c r="A11670" s="448"/>
    </row>
    <row r="11671" spans="1:1" s="449" customFormat="1" ht="12" hidden="1" customHeight="1">
      <c r="A11671" s="448"/>
    </row>
    <row r="11672" spans="1:1" s="449" customFormat="1" ht="12" hidden="1" customHeight="1">
      <c r="A11672" s="448"/>
    </row>
    <row r="11673" spans="1:1" s="449" customFormat="1" ht="12" hidden="1" customHeight="1">
      <c r="A11673" s="448"/>
    </row>
    <row r="11674" spans="1:1" s="449" customFormat="1" ht="12" hidden="1" customHeight="1">
      <c r="A11674" s="448"/>
    </row>
    <row r="11675" spans="1:1" s="449" customFormat="1" ht="12" hidden="1" customHeight="1">
      <c r="A11675" s="448"/>
    </row>
    <row r="11676" spans="1:1" s="449" customFormat="1" ht="12" hidden="1" customHeight="1">
      <c r="A11676" s="448"/>
    </row>
    <row r="11677" spans="1:1" s="449" customFormat="1" ht="12" hidden="1" customHeight="1">
      <c r="A11677" s="448"/>
    </row>
    <row r="11678" spans="1:1" s="449" customFormat="1" ht="12" hidden="1" customHeight="1">
      <c r="A11678" s="448"/>
    </row>
    <row r="11679" spans="1:1" s="449" customFormat="1" ht="12" hidden="1" customHeight="1">
      <c r="A11679" s="448"/>
    </row>
    <row r="11680" spans="1:1" s="449" customFormat="1" ht="12" hidden="1" customHeight="1">
      <c r="A11680" s="448"/>
    </row>
    <row r="11681" spans="1:1" s="449" customFormat="1" ht="12" hidden="1" customHeight="1">
      <c r="A11681" s="448"/>
    </row>
    <row r="11682" spans="1:1" s="449" customFormat="1" ht="12" hidden="1" customHeight="1">
      <c r="A11682" s="448"/>
    </row>
    <row r="11683" spans="1:1" s="449" customFormat="1" ht="12" hidden="1" customHeight="1">
      <c r="A11683" s="448"/>
    </row>
    <row r="11684" spans="1:1" s="449" customFormat="1" ht="12" hidden="1" customHeight="1">
      <c r="A11684" s="448"/>
    </row>
    <row r="11685" spans="1:1" s="449" customFormat="1" ht="12" hidden="1" customHeight="1">
      <c r="A11685" s="448"/>
    </row>
    <row r="11686" spans="1:1" s="449" customFormat="1" ht="12" hidden="1" customHeight="1">
      <c r="A11686" s="448"/>
    </row>
    <row r="11687" spans="1:1" s="449" customFormat="1" ht="12" hidden="1" customHeight="1">
      <c r="A11687" s="448"/>
    </row>
    <row r="11688" spans="1:1" s="449" customFormat="1" ht="12" hidden="1" customHeight="1">
      <c r="A11688" s="448"/>
    </row>
    <row r="11689" spans="1:1" s="449" customFormat="1" ht="12" hidden="1" customHeight="1">
      <c r="A11689" s="448"/>
    </row>
    <row r="11690" spans="1:1" s="449" customFormat="1" ht="12" hidden="1" customHeight="1">
      <c r="A11690" s="448"/>
    </row>
    <row r="11691" spans="1:1" s="449" customFormat="1" ht="12" hidden="1" customHeight="1">
      <c r="A11691" s="448"/>
    </row>
    <row r="11692" spans="1:1" s="449" customFormat="1" ht="12" hidden="1" customHeight="1">
      <c r="A11692" s="448"/>
    </row>
    <row r="11693" spans="1:1" s="449" customFormat="1" ht="12" hidden="1" customHeight="1">
      <c r="A11693" s="448"/>
    </row>
    <row r="11694" spans="1:1" s="449" customFormat="1" ht="12" hidden="1" customHeight="1">
      <c r="A11694" s="448"/>
    </row>
    <row r="11695" spans="1:1" s="449" customFormat="1" ht="12" hidden="1" customHeight="1">
      <c r="A11695" s="448"/>
    </row>
    <row r="11696" spans="1:1" s="449" customFormat="1" ht="12" hidden="1" customHeight="1">
      <c r="A11696" s="448"/>
    </row>
    <row r="11697" spans="1:1" s="449" customFormat="1" ht="12" hidden="1" customHeight="1">
      <c r="A11697" s="448"/>
    </row>
    <row r="11698" spans="1:1" s="449" customFormat="1" ht="12" hidden="1" customHeight="1">
      <c r="A11698" s="448"/>
    </row>
    <row r="11699" spans="1:1" s="449" customFormat="1" ht="12" hidden="1" customHeight="1">
      <c r="A11699" s="448"/>
    </row>
    <row r="11700" spans="1:1" s="449" customFormat="1" ht="12" hidden="1" customHeight="1">
      <c r="A11700" s="448"/>
    </row>
    <row r="11701" spans="1:1" s="449" customFormat="1" ht="12" hidden="1" customHeight="1">
      <c r="A11701" s="448"/>
    </row>
    <row r="11702" spans="1:1" s="449" customFormat="1" ht="12" hidden="1" customHeight="1">
      <c r="A11702" s="448"/>
    </row>
    <row r="11703" spans="1:1" s="449" customFormat="1" ht="12" hidden="1" customHeight="1">
      <c r="A11703" s="448"/>
    </row>
    <row r="11704" spans="1:1" s="449" customFormat="1" ht="12" hidden="1" customHeight="1">
      <c r="A11704" s="448"/>
    </row>
    <row r="11705" spans="1:1" s="449" customFormat="1" ht="12" hidden="1" customHeight="1">
      <c r="A11705" s="448"/>
    </row>
    <row r="11706" spans="1:1" s="449" customFormat="1" ht="12" hidden="1" customHeight="1">
      <c r="A11706" s="448"/>
    </row>
    <row r="11707" spans="1:1" s="449" customFormat="1" ht="12" hidden="1" customHeight="1">
      <c r="A11707" s="448"/>
    </row>
    <row r="11708" spans="1:1" s="449" customFormat="1" ht="12" hidden="1" customHeight="1">
      <c r="A11708" s="448"/>
    </row>
    <row r="11709" spans="1:1" s="449" customFormat="1" ht="12" hidden="1" customHeight="1">
      <c r="A11709" s="448"/>
    </row>
    <row r="11710" spans="1:1" s="449" customFormat="1" ht="12" hidden="1" customHeight="1">
      <c r="A11710" s="448"/>
    </row>
    <row r="11711" spans="1:1" s="449" customFormat="1" ht="12" hidden="1" customHeight="1">
      <c r="A11711" s="448"/>
    </row>
    <row r="11712" spans="1:1" s="449" customFormat="1" ht="12" hidden="1" customHeight="1">
      <c r="A11712" s="448"/>
    </row>
    <row r="11713" spans="1:1" s="449" customFormat="1" ht="12" hidden="1" customHeight="1">
      <c r="A11713" s="448"/>
    </row>
    <row r="11714" spans="1:1" s="449" customFormat="1" ht="12" hidden="1" customHeight="1">
      <c r="A11714" s="448"/>
    </row>
    <row r="11715" spans="1:1" s="449" customFormat="1" ht="12" hidden="1" customHeight="1">
      <c r="A11715" s="448"/>
    </row>
    <row r="11716" spans="1:1" s="449" customFormat="1" ht="12" hidden="1" customHeight="1">
      <c r="A11716" s="448"/>
    </row>
    <row r="11717" spans="1:1" s="449" customFormat="1" ht="12" hidden="1" customHeight="1">
      <c r="A11717" s="448"/>
    </row>
    <row r="11718" spans="1:1" s="449" customFormat="1" ht="12" hidden="1" customHeight="1">
      <c r="A11718" s="448"/>
    </row>
    <row r="11719" spans="1:1" s="449" customFormat="1" ht="12" hidden="1" customHeight="1">
      <c r="A11719" s="448"/>
    </row>
    <row r="11720" spans="1:1" s="449" customFormat="1" ht="12" hidden="1" customHeight="1">
      <c r="A11720" s="448"/>
    </row>
    <row r="11721" spans="1:1" s="449" customFormat="1" ht="12" hidden="1" customHeight="1">
      <c r="A11721" s="448"/>
    </row>
    <row r="11722" spans="1:1" s="449" customFormat="1" ht="12" hidden="1" customHeight="1">
      <c r="A11722" s="448"/>
    </row>
    <row r="11723" spans="1:1" s="449" customFormat="1" ht="12" hidden="1" customHeight="1">
      <c r="A11723" s="448"/>
    </row>
    <row r="11724" spans="1:1" s="449" customFormat="1" ht="12" hidden="1" customHeight="1">
      <c r="A11724" s="448"/>
    </row>
    <row r="11725" spans="1:1" s="449" customFormat="1" ht="12" hidden="1" customHeight="1">
      <c r="A11725" s="448"/>
    </row>
    <row r="11726" spans="1:1" s="449" customFormat="1" ht="12" hidden="1" customHeight="1">
      <c r="A11726" s="448"/>
    </row>
    <row r="11727" spans="1:1" s="449" customFormat="1" ht="12" hidden="1" customHeight="1">
      <c r="A11727" s="448"/>
    </row>
    <row r="11728" spans="1:1" s="449" customFormat="1" ht="12" hidden="1" customHeight="1">
      <c r="A11728" s="448"/>
    </row>
    <row r="11729" spans="1:1" s="449" customFormat="1" ht="12" hidden="1" customHeight="1">
      <c r="A11729" s="448"/>
    </row>
    <row r="11730" spans="1:1" s="449" customFormat="1" ht="12" hidden="1" customHeight="1">
      <c r="A11730" s="448"/>
    </row>
    <row r="11731" spans="1:1" s="449" customFormat="1" ht="12" hidden="1" customHeight="1">
      <c r="A11731" s="448"/>
    </row>
    <row r="11732" spans="1:1" s="449" customFormat="1" ht="12" hidden="1" customHeight="1">
      <c r="A11732" s="448"/>
    </row>
    <row r="11733" spans="1:1" s="449" customFormat="1" ht="12" hidden="1" customHeight="1">
      <c r="A11733" s="448"/>
    </row>
    <row r="11734" spans="1:1" s="449" customFormat="1" ht="12" hidden="1" customHeight="1">
      <c r="A11734" s="448"/>
    </row>
    <row r="11735" spans="1:1" s="449" customFormat="1" ht="12" hidden="1" customHeight="1">
      <c r="A11735" s="448"/>
    </row>
    <row r="11736" spans="1:1" s="449" customFormat="1" ht="12" hidden="1" customHeight="1">
      <c r="A11736" s="448"/>
    </row>
    <row r="11737" spans="1:1" s="449" customFormat="1" ht="12" hidden="1" customHeight="1">
      <c r="A11737" s="448"/>
    </row>
    <row r="11738" spans="1:1" s="449" customFormat="1" ht="12" hidden="1" customHeight="1">
      <c r="A11738" s="448"/>
    </row>
    <row r="11739" spans="1:1" s="449" customFormat="1" ht="12" hidden="1" customHeight="1">
      <c r="A11739" s="448"/>
    </row>
    <row r="11740" spans="1:1" s="449" customFormat="1" ht="12" hidden="1" customHeight="1">
      <c r="A11740" s="448"/>
    </row>
    <row r="11741" spans="1:1" s="449" customFormat="1" ht="12" hidden="1" customHeight="1">
      <c r="A11741" s="448"/>
    </row>
    <row r="11742" spans="1:1" s="449" customFormat="1" ht="12" hidden="1" customHeight="1">
      <c r="A11742" s="448"/>
    </row>
    <row r="11743" spans="1:1" s="449" customFormat="1" ht="12" hidden="1" customHeight="1">
      <c r="A11743" s="448"/>
    </row>
    <row r="11744" spans="1:1" s="449" customFormat="1" ht="12" hidden="1" customHeight="1">
      <c r="A11744" s="448"/>
    </row>
    <row r="11745" spans="1:1" s="449" customFormat="1" ht="12" hidden="1" customHeight="1">
      <c r="A11745" s="448"/>
    </row>
    <row r="11746" spans="1:1" s="449" customFormat="1" ht="12" hidden="1" customHeight="1">
      <c r="A11746" s="448"/>
    </row>
    <row r="11747" spans="1:1" s="449" customFormat="1" ht="12" hidden="1" customHeight="1">
      <c r="A11747" s="448"/>
    </row>
    <row r="11748" spans="1:1" s="449" customFormat="1" ht="12" hidden="1" customHeight="1">
      <c r="A11748" s="448"/>
    </row>
    <row r="11749" spans="1:1" s="449" customFormat="1" ht="12" hidden="1" customHeight="1">
      <c r="A11749" s="448"/>
    </row>
    <row r="11750" spans="1:1" s="449" customFormat="1" ht="12" hidden="1" customHeight="1">
      <c r="A11750" s="448"/>
    </row>
    <row r="11751" spans="1:1" s="449" customFormat="1" ht="12" hidden="1" customHeight="1">
      <c r="A11751" s="448"/>
    </row>
    <row r="11752" spans="1:1" s="449" customFormat="1" ht="12" hidden="1" customHeight="1">
      <c r="A11752" s="448"/>
    </row>
    <row r="11753" spans="1:1" s="449" customFormat="1" ht="12" hidden="1" customHeight="1">
      <c r="A11753" s="448"/>
    </row>
    <row r="11754" spans="1:1" s="449" customFormat="1" ht="12" hidden="1" customHeight="1">
      <c r="A11754" s="448"/>
    </row>
    <row r="11755" spans="1:1" s="449" customFormat="1" ht="12" hidden="1" customHeight="1">
      <c r="A11755" s="448"/>
    </row>
    <row r="11756" spans="1:1" s="449" customFormat="1" ht="12" hidden="1" customHeight="1">
      <c r="A11756" s="448"/>
    </row>
    <row r="11757" spans="1:1" s="449" customFormat="1" ht="12" hidden="1" customHeight="1">
      <c r="A11757" s="448"/>
    </row>
    <row r="11758" spans="1:1" s="449" customFormat="1" ht="12" hidden="1" customHeight="1">
      <c r="A11758" s="448"/>
    </row>
    <row r="11759" spans="1:1" s="449" customFormat="1" ht="12" hidden="1" customHeight="1">
      <c r="A11759" s="448"/>
    </row>
    <row r="11760" spans="1:1" s="449" customFormat="1" ht="12" hidden="1" customHeight="1">
      <c r="A11760" s="448"/>
    </row>
    <row r="11761" spans="1:1" s="449" customFormat="1" ht="12" hidden="1" customHeight="1">
      <c r="A11761" s="448"/>
    </row>
    <row r="11762" spans="1:1" s="449" customFormat="1" ht="12" hidden="1" customHeight="1">
      <c r="A11762" s="448"/>
    </row>
    <row r="11763" spans="1:1" s="449" customFormat="1" ht="12" hidden="1" customHeight="1">
      <c r="A11763" s="448"/>
    </row>
    <row r="11764" spans="1:1" s="449" customFormat="1" ht="12" hidden="1" customHeight="1">
      <c r="A11764" s="448"/>
    </row>
    <row r="11765" spans="1:1" s="449" customFormat="1" ht="12" hidden="1" customHeight="1">
      <c r="A11765" s="448"/>
    </row>
    <row r="11766" spans="1:1" s="449" customFormat="1" ht="12" hidden="1" customHeight="1">
      <c r="A11766" s="448"/>
    </row>
    <row r="11767" spans="1:1" s="449" customFormat="1" ht="12" hidden="1" customHeight="1">
      <c r="A11767" s="448"/>
    </row>
    <row r="11768" spans="1:1" s="449" customFormat="1" ht="12" hidden="1" customHeight="1">
      <c r="A11768" s="448"/>
    </row>
    <row r="11769" spans="1:1" s="449" customFormat="1" ht="12" hidden="1" customHeight="1">
      <c r="A11769" s="448"/>
    </row>
    <row r="11770" spans="1:1" s="449" customFormat="1" ht="12" hidden="1" customHeight="1">
      <c r="A11770" s="448"/>
    </row>
    <row r="11771" spans="1:1" s="449" customFormat="1" ht="12" hidden="1" customHeight="1">
      <c r="A11771" s="448"/>
    </row>
    <row r="11772" spans="1:1" s="449" customFormat="1" ht="12" hidden="1" customHeight="1">
      <c r="A11772" s="448"/>
    </row>
    <row r="11773" spans="1:1" s="449" customFormat="1" ht="12" hidden="1" customHeight="1">
      <c r="A11773" s="448"/>
    </row>
    <row r="11774" spans="1:1" s="449" customFormat="1" ht="12" hidden="1" customHeight="1">
      <c r="A11774" s="448"/>
    </row>
    <row r="11775" spans="1:1" s="449" customFormat="1" ht="12" hidden="1" customHeight="1">
      <c r="A11775" s="448"/>
    </row>
    <row r="11776" spans="1:1" s="449" customFormat="1" ht="12" hidden="1" customHeight="1">
      <c r="A11776" s="448"/>
    </row>
    <row r="11777" spans="1:1" s="449" customFormat="1" ht="12" hidden="1" customHeight="1">
      <c r="A11777" s="448"/>
    </row>
    <row r="11778" spans="1:1" s="449" customFormat="1" ht="12" hidden="1" customHeight="1">
      <c r="A11778" s="448"/>
    </row>
    <row r="11779" spans="1:1" s="449" customFormat="1" ht="12" hidden="1" customHeight="1">
      <c r="A11779" s="448"/>
    </row>
    <row r="11780" spans="1:1" s="449" customFormat="1" ht="12" hidden="1" customHeight="1">
      <c r="A11780" s="448"/>
    </row>
    <row r="11781" spans="1:1" s="449" customFormat="1" ht="12" hidden="1" customHeight="1">
      <c r="A11781" s="448"/>
    </row>
    <row r="11782" spans="1:1" s="449" customFormat="1" ht="12" hidden="1" customHeight="1">
      <c r="A11782" s="448"/>
    </row>
    <row r="11783" spans="1:1" s="449" customFormat="1" ht="12" hidden="1" customHeight="1">
      <c r="A11783" s="448"/>
    </row>
    <row r="11784" spans="1:1" s="449" customFormat="1" ht="12" hidden="1" customHeight="1">
      <c r="A11784" s="448"/>
    </row>
    <row r="11785" spans="1:1" s="449" customFormat="1" ht="12" hidden="1" customHeight="1">
      <c r="A11785" s="448"/>
    </row>
    <row r="11786" spans="1:1" s="449" customFormat="1" ht="12" hidden="1" customHeight="1">
      <c r="A11786" s="448"/>
    </row>
    <row r="11787" spans="1:1" s="449" customFormat="1" ht="12" hidden="1" customHeight="1">
      <c r="A11787" s="448"/>
    </row>
    <row r="11788" spans="1:1" s="449" customFormat="1" ht="12" hidden="1" customHeight="1">
      <c r="A11788" s="448"/>
    </row>
    <row r="11789" spans="1:1" s="449" customFormat="1" ht="12" hidden="1" customHeight="1">
      <c r="A11789" s="448"/>
    </row>
    <row r="11790" spans="1:1" s="449" customFormat="1" ht="12" hidden="1" customHeight="1">
      <c r="A11790" s="448"/>
    </row>
    <row r="11791" spans="1:1" s="449" customFormat="1" ht="12" hidden="1" customHeight="1">
      <c r="A11791" s="448"/>
    </row>
    <row r="11792" spans="1:1" s="449" customFormat="1" ht="12" hidden="1" customHeight="1">
      <c r="A11792" s="448"/>
    </row>
    <row r="11793" spans="1:1" s="449" customFormat="1" ht="12" hidden="1" customHeight="1">
      <c r="A11793" s="448"/>
    </row>
    <row r="11794" spans="1:1" s="449" customFormat="1" ht="12" hidden="1" customHeight="1">
      <c r="A11794" s="448"/>
    </row>
    <row r="11795" spans="1:1" s="449" customFormat="1" ht="12" hidden="1" customHeight="1">
      <c r="A11795" s="448"/>
    </row>
    <row r="11796" spans="1:1" s="449" customFormat="1" ht="12" hidden="1" customHeight="1">
      <c r="A11796" s="448"/>
    </row>
    <row r="11797" spans="1:1" s="449" customFormat="1" ht="12" hidden="1" customHeight="1">
      <c r="A11797" s="448"/>
    </row>
    <row r="11798" spans="1:1" s="449" customFormat="1" ht="12" hidden="1" customHeight="1">
      <c r="A11798" s="448"/>
    </row>
    <row r="11799" spans="1:1" s="449" customFormat="1" ht="12" hidden="1" customHeight="1">
      <c r="A11799" s="448"/>
    </row>
    <row r="11800" spans="1:1" s="449" customFormat="1" ht="12" hidden="1" customHeight="1">
      <c r="A11800" s="448"/>
    </row>
    <row r="11801" spans="1:1" s="449" customFormat="1" ht="12" hidden="1" customHeight="1">
      <c r="A11801" s="448"/>
    </row>
    <row r="11802" spans="1:1" s="449" customFormat="1" ht="12" hidden="1" customHeight="1">
      <c r="A11802" s="448"/>
    </row>
    <row r="11803" spans="1:1" s="449" customFormat="1" ht="12" hidden="1" customHeight="1">
      <c r="A11803" s="448"/>
    </row>
    <row r="11804" spans="1:1" s="449" customFormat="1" ht="12" hidden="1" customHeight="1">
      <c r="A11804" s="448"/>
    </row>
    <row r="11805" spans="1:1" s="449" customFormat="1" ht="12" hidden="1" customHeight="1">
      <c r="A11805" s="448"/>
    </row>
    <row r="11806" spans="1:1" s="449" customFormat="1" ht="12" hidden="1" customHeight="1">
      <c r="A11806" s="448"/>
    </row>
    <row r="11807" spans="1:1" s="449" customFormat="1" ht="12" hidden="1" customHeight="1">
      <c r="A11807" s="448"/>
    </row>
    <row r="11808" spans="1:1" s="449" customFormat="1" ht="12" hidden="1" customHeight="1">
      <c r="A11808" s="448"/>
    </row>
    <row r="11809" spans="1:1" s="449" customFormat="1" ht="12" hidden="1" customHeight="1">
      <c r="A11809" s="448"/>
    </row>
    <row r="11810" spans="1:1" s="449" customFormat="1" ht="12" hidden="1" customHeight="1">
      <c r="A11810" s="448"/>
    </row>
    <row r="11811" spans="1:1" s="449" customFormat="1" ht="12" hidden="1" customHeight="1">
      <c r="A11811" s="448"/>
    </row>
    <row r="11812" spans="1:1" s="449" customFormat="1" ht="12" hidden="1" customHeight="1">
      <c r="A11812" s="448"/>
    </row>
    <row r="11813" spans="1:1" s="449" customFormat="1" ht="12" hidden="1" customHeight="1">
      <c r="A11813" s="448"/>
    </row>
    <row r="11814" spans="1:1" s="449" customFormat="1" ht="12" hidden="1" customHeight="1">
      <c r="A11814" s="448"/>
    </row>
    <row r="11815" spans="1:1" s="449" customFormat="1" ht="12" hidden="1" customHeight="1">
      <c r="A11815" s="448"/>
    </row>
    <row r="11816" spans="1:1" s="449" customFormat="1" ht="12" hidden="1" customHeight="1">
      <c r="A11816" s="448"/>
    </row>
    <row r="11817" spans="1:1" s="449" customFormat="1" ht="12" hidden="1" customHeight="1">
      <c r="A11817" s="448"/>
    </row>
    <row r="11818" spans="1:1" s="449" customFormat="1" ht="12" hidden="1" customHeight="1">
      <c r="A11818" s="448"/>
    </row>
    <row r="11819" spans="1:1" s="449" customFormat="1" ht="12" hidden="1" customHeight="1">
      <c r="A11819" s="448"/>
    </row>
    <row r="11820" spans="1:1" s="449" customFormat="1" ht="12" hidden="1" customHeight="1">
      <c r="A11820" s="448"/>
    </row>
    <row r="11821" spans="1:1" s="449" customFormat="1" ht="12" hidden="1" customHeight="1">
      <c r="A11821" s="448"/>
    </row>
    <row r="11822" spans="1:1" s="449" customFormat="1" ht="12" hidden="1" customHeight="1">
      <c r="A11822" s="448"/>
    </row>
    <row r="11823" spans="1:1" s="449" customFormat="1" ht="12" hidden="1" customHeight="1">
      <c r="A11823" s="448"/>
    </row>
    <row r="11824" spans="1:1" s="449" customFormat="1" ht="12" hidden="1" customHeight="1">
      <c r="A11824" s="448"/>
    </row>
    <row r="11825" spans="1:1" s="449" customFormat="1" ht="12" hidden="1" customHeight="1">
      <c r="A11825" s="448"/>
    </row>
    <row r="11826" spans="1:1" s="449" customFormat="1" ht="12" hidden="1" customHeight="1">
      <c r="A11826" s="448"/>
    </row>
    <row r="11827" spans="1:1" s="449" customFormat="1" ht="12" hidden="1" customHeight="1">
      <c r="A11827" s="448"/>
    </row>
    <row r="11828" spans="1:1" s="449" customFormat="1" ht="12" hidden="1" customHeight="1">
      <c r="A11828" s="448"/>
    </row>
    <row r="11829" spans="1:1" s="449" customFormat="1" ht="12" hidden="1" customHeight="1">
      <c r="A11829" s="448"/>
    </row>
    <row r="11830" spans="1:1" s="449" customFormat="1" ht="12" hidden="1" customHeight="1">
      <c r="A11830" s="448"/>
    </row>
    <row r="11831" spans="1:1" s="449" customFormat="1" ht="12" hidden="1" customHeight="1">
      <c r="A11831" s="448"/>
    </row>
    <row r="11832" spans="1:1" s="449" customFormat="1" ht="12" hidden="1" customHeight="1">
      <c r="A11832" s="448"/>
    </row>
    <row r="11833" spans="1:1" s="449" customFormat="1" ht="12" hidden="1" customHeight="1">
      <c r="A11833" s="448"/>
    </row>
    <row r="11834" spans="1:1" s="449" customFormat="1" ht="12" hidden="1" customHeight="1">
      <c r="A11834" s="448"/>
    </row>
    <row r="11835" spans="1:1" s="449" customFormat="1" ht="12" hidden="1" customHeight="1">
      <c r="A11835" s="448"/>
    </row>
    <row r="11836" spans="1:1" s="449" customFormat="1" ht="12" hidden="1" customHeight="1">
      <c r="A11836" s="448"/>
    </row>
    <row r="11837" spans="1:1" s="449" customFormat="1" ht="12" hidden="1" customHeight="1">
      <c r="A11837" s="448"/>
    </row>
    <row r="11838" spans="1:1" s="449" customFormat="1" ht="12" hidden="1" customHeight="1">
      <c r="A11838" s="448"/>
    </row>
    <row r="11839" spans="1:1" s="449" customFormat="1" ht="12" hidden="1" customHeight="1">
      <c r="A11839" s="448"/>
    </row>
    <row r="11840" spans="1:1" s="449" customFormat="1" ht="12" hidden="1" customHeight="1">
      <c r="A11840" s="448"/>
    </row>
    <row r="11841" spans="1:1" s="449" customFormat="1" ht="12" hidden="1" customHeight="1">
      <c r="A11841" s="448"/>
    </row>
    <row r="11842" spans="1:1" s="449" customFormat="1" ht="12" hidden="1" customHeight="1">
      <c r="A11842" s="448"/>
    </row>
    <row r="11843" spans="1:1" s="449" customFormat="1" ht="12" hidden="1" customHeight="1">
      <c r="A11843" s="448"/>
    </row>
    <row r="11844" spans="1:1" s="449" customFormat="1" ht="12" hidden="1" customHeight="1">
      <c r="A11844" s="448"/>
    </row>
    <row r="11845" spans="1:1" s="449" customFormat="1" ht="12" hidden="1" customHeight="1">
      <c r="A11845" s="448"/>
    </row>
    <row r="11846" spans="1:1" s="449" customFormat="1" ht="12" hidden="1" customHeight="1">
      <c r="A11846" s="448"/>
    </row>
    <row r="11847" spans="1:1" s="449" customFormat="1" ht="12" hidden="1" customHeight="1">
      <c r="A11847" s="448"/>
    </row>
    <row r="11848" spans="1:1" s="449" customFormat="1" ht="12" hidden="1" customHeight="1">
      <c r="A11848" s="448"/>
    </row>
    <row r="11849" spans="1:1" s="449" customFormat="1" ht="12" hidden="1" customHeight="1">
      <c r="A11849" s="448"/>
    </row>
    <row r="11850" spans="1:1" s="449" customFormat="1" ht="12" hidden="1" customHeight="1">
      <c r="A11850" s="448"/>
    </row>
    <row r="11851" spans="1:1" s="449" customFormat="1" ht="12" hidden="1" customHeight="1">
      <c r="A11851" s="448"/>
    </row>
    <row r="11852" spans="1:1" s="449" customFormat="1" ht="12" hidden="1" customHeight="1">
      <c r="A11852" s="448"/>
    </row>
    <row r="11853" spans="1:1" s="449" customFormat="1" ht="12" hidden="1" customHeight="1">
      <c r="A11853" s="448"/>
    </row>
    <row r="11854" spans="1:1" s="449" customFormat="1" ht="12" hidden="1" customHeight="1">
      <c r="A11854" s="448"/>
    </row>
    <row r="11855" spans="1:1" s="449" customFormat="1" ht="12" hidden="1" customHeight="1">
      <c r="A11855" s="448"/>
    </row>
    <row r="11856" spans="1:1" s="449" customFormat="1" ht="12" hidden="1" customHeight="1">
      <c r="A11856" s="448"/>
    </row>
    <row r="11857" spans="1:1" s="449" customFormat="1" ht="12" hidden="1" customHeight="1">
      <c r="A11857" s="448"/>
    </row>
    <row r="11858" spans="1:1" s="449" customFormat="1" ht="12" hidden="1" customHeight="1">
      <c r="A11858" s="448"/>
    </row>
    <row r="11859" spans="1:1" s="449" customFormat="1" ht="12" hidden="1" customHeight="1">
      <c r="A11859" s="448"/>
    </row>
    <row r="11860" spans="1:1" s="449" customFormat="1" ht="12" hidden="1" customHeight="1">
      <c r="A11860" s="448"/>
    </row>
    <row r="11861" spans="1:1" s="449" customFormat="1" ht="12" hidden="1" customHeight="1">
      <c r="A11861" s="448"/>
    </row>
    <row r="11862" spans="1:1" s="449" customFormat="1" ht="12" hidden="1" customHeight="1">
      <c r="A11862" s="448"/>
    </row>
    <row r="11863" spans="1:1" s="449" customFormat="1" ht="12" hidden="1" customHeight="1">
      <c r="A11863" s="448"/>
    </row>
    <row r="11864" spans="1:1" s="449" customFormat="1" ht="12" hidden="1" customHeight="1">
      <c r="A11864" s="448"/>
    </row>
    <row r="11865" spans="1:1" s="449" customFormat="1" ht="12" hidden="1" customHeight="1">
      <c r="A11865" s="448"/>
    </row>
    <row r="11866" spans="1:1" s="449" customFormat="1" ht="12" hidden="1" customHeight="1">
      <c r="A11866" s="448"/>
    </row>
    <row r="11867" spans="1:1" s="449" customFormat="1" ht="12" hidden="1" customHeight="1">
      <c r="A11867" s="448"/>
    </row>
    <row r="11868" spans="1:1" s="449" customFormat="1" ht="12" hidden="1" customHeight="1">
      <c r="A11868" s="448"/>
    </row>
    <row r="11869" spans="1:1" s="449" customFormat="1" ht="12" hidden="1" customHeight="1">
      <c r="A11869" s="448"/>
    </row>
    <row r="11870" spans="1:1" s="449" customFormat="1" ht="12" hidden="1" customHeight="1">
      <c r="A11870" s="448"/>
    </row>
    <row r="11871" spans="1:1" s="449" customFormat="1" ht="12" hidden="1" customHeight="1">
      <c r="A11871" s="448"/>
    </row>
    <row r="11872" spans="1:1" s="449" customFormat="1" ht="12" hidden="1" customHeight="1">
      <c r="A11872" s="448"/>
    </row>
    <row r="11873" spans="1:1" s="449" customFormat="1" ht="12" hidden="1" customHeight="1">
      <c r="A11873" s="448"/>
    </row>
    <row r="11874" spans="1:1" s="449" customFormat="1" ht="12" hidden="1" customHeight="1">
      <c r="A11874" s="448"/>
    </row>
    <row r="11875" spans="1:1" s="449" customFormat="1" ht="12" hidden="1" customHeight="1">
      <c r="A11875" s="448"/>
    </row>
    <row r="11876" spans="1:1" s="449" customFormat="1" ht="12" hidden="1" customHeight="1">
      <c r="A11876" s="448"/>
    </row>
    <row r="11877" spans="1:1" s="449" customFormat="1" ht="12" hidden="1" customHeight="1">
      <c r="A11877" s="448"/>
    </row>
    <row r="11878" spans="1:1" s="449" customFormat="1" ht="12" hidden="1" customHeight="1">
      <c r="A11878" s="448"/>
    </row>
    <row r="11879" spans="1:1" s="449" customFormat="1" ht="12" hidden="1" customHeight="1">
      <c r="A11879" s="448"/>
    </row>
    <row r="11880" spans="1:1" s="449" customFormat="1" ht="12" hidden="1" customHeight="1">
      <c r="A11880" s="448"/>
    </row>
    <row r="11881" spans="1:1" s="449" customFormat="1" ht="12" hidden="1" customHeight="1">
      <c r="A11881" s="448"/>
    </row>
    <row r="11882" spans="1:1" s="449" customFormat="1" ht="12" hidden="1" customHeight="1">
      <c r="A11882" s="448"/>
    </row>
    <row r="11883" spans="1:1" s="449" customFormat="1" ht="12" hidden="1" customHeight="1">
      <c r="A11883" s="448"/>
    </row>
    <row r="11884" spans="1:1" s="449" customFormat="1" ht="12" hidden="1" customHeight="1">
      <c r="A11884" s="448"/>
    </row>
    <row r="11885" spans="1:1" s="449" customFormat="1" ht="12" hidden="1" customHeight="1">
      <c r="A11885" s="448"/>
    </row>
    <row r="11886" spans="1:1" s="449" customFormat="1" ht="12" hidden="1" customHeight="1">
      <c r="A11886" s="448"/>
    </row>
    <row r="11887" spans="1:1" s="449" customFormat="1" ht="12" hidden="1" customHeight="1">
      <c r="A11887" s="448"/>
    </row>
    <row r="11888" spans="1:1" s="449" customFormat="1" ht="12" hidden="1" customHeight="1">
      <c r="A11888" s="448"/>
    </row>
    <row r="11889" spans="1:1" s="449" customFormat="1" ht="12" hidden="1" customHeight="1">
      <c r="A11889" s="448"/>
    </row>
    <row r="11890" spans="1:1" s="449" customFormat="1" ht="12" hidden="1" customHeight="1">
      <c r="A11890" s="448"/>
    </row>
    <row r="11891" spans="1:1" s="449" customFormat="1" ht="12" hidden="1" customHeight="1">
      <c r="A11891" s="448"/>
    </row>
    <row r="11892" spans="1:1" s="449" customFormat="1" ht="12" hidden="1" customHeight="1">
      <c r="A11892" s="448"/>
    </row>
    <row r="11893" spans="1:1" s="449" customFormat="1" ht="12" hidden="1" customHeight="1">
      <c r="A11893" s="448"/>
    </row>
    <row r="11894" spans="1:1" s="449" customFormat="1" ht="12" hidden="1" customHeight="1">
      <c r="A11894" s="448"/>
    </row>
    <row r="11895" spans="1:1" s="449" customFormat="1" ht="12" hidden="1" customHeight="1">
      <c r="A11895" s="448"/>
    </row>
    <row r="11896" spans="1:1" s="449" customFormat="1" ht="12" hidden="1" customHeight="1">
      <c r="A11896" s="448"/>
    </row>
    <row r="11897" spans="1:1" s="449" customFormat="1" ht="12" hidden="1" customHeight="1">
      <c r="A11897" s="448"/>
    </row>
    <row r="11898" spans="1:1" s="449" customFormat="1" ht="12" hidden="1" customHeight="1">
      <c r="A11898" s="448"/>
    </row>
    <row r="11899" spans="1:1" s="449" customFormat="1" ht="12" hidden="1" customHeight="1">
      <c r="A11899" s="448"/>
    </row>
    <row r="11900" spans="1:1" s="449" customFormat="1" ht="12" hidden="1" customHeight="1">
      <c r="A11900" s="448"/>
    </row>
    <row r="11901" spans="1:1" s="449" customFormat="1" ht="12" hidden="1" customHeight="1">
      <c r="A11901" s="448"/>
    </row>
    <row r="11902" spans="1:1" s="449" customFormat="1" ht="12" hidden="1" customHeight="1">
      <c r="A11902" s="448"/>
    </row>
    <row r="11903" spans="1:1" s="449" customFormat="1" ht="12" hidden="1" customHeight="1">
      <c r="A11903" s="448"/>
    </row>
    <row r="11904" spans="1:1" s="449" customFormat="1" ht="12" hidden="1" customHeight="1">
      <c r="A11904" s="448"/>
    </row>
    <row r="11905" spans="1:1" s="449" customFormat="1" ht="12" hidden="1" customHeight="1">
      <c r="A11905" s="448"/>
    </row>
    <row r="11906" spans="1:1" s="449" customFormat="1" ht="12" hidden="1" customHeight="1">
      <c r="A11906" s="448"/>
    </row>
    <row r="11907" spans="1:1" s="449" customFormat="1" ht="12" hidden="1" customHeight="1">
      <c r="A11907" s="448"/>
    </row>
    <row r="11908" spans="1:1" s="449" customFormat="1" ht="12" hidden="1" customHeight="1">
      <c r="A11908" s="448"/>
    </row>
    <row r="11909" spans="1:1" s="449" customFormat="1" ht="12" hidden="1" customHeight="1">
      <c r="A11909" s="448"/>
    </row>
    <row r="11910" spans="1:1" s="449" customFormat="1" ht="12" hidden="1" customHeight="1">
      <c r="A11910" s="448"/>
    </row>
    <row r="11911" spans="1:1" s="449" customFormat="1" ht="12" hidden="1" customHeight="1">
      <c r="A11911" s="448"/>
    </row>
    <row r="11912" spans="1:1" s="449" customFormat="1" ht="12" hidden="1" customHeight="1">
      <c r="A11912" s="448"/>
    </row>
    <row r="11913" spans="1:1" s="449" customFormat="1" ht="12" hidden="1" customHeight="1">
      <c r="A11913" s="448"/>
    </row>
    <row r="11914" spans="1:1" s="449" customFormat="1" ht="12" hidden="1" customHeight="1">
      <c r="A11914" s="448"/>
    </row>
    <row r="11915" spans="1:1" s="449" customFormat="1" ht="12" hidden="1" customHeight="1">
      <c r="A11915" s="448"/>
    </row>
    <row r="11916" spans="1:1" s="449" customFormat="1" ht="12" hidden="1" customHeight="1">
      <c r="A11916" s="448"/>
    </row>
    <row r="11917" spans="1:1" s="449" customFormat="1" ht="12" hidden="1" customHeight="1">
      <c r="A11917" s="448"/>
    </row>
    <row r="11918" spans="1:1" s="449" customFormat="1" ht="12" hidden="1" customHeight="1">
      <c r="A11918" s="448"/>
    </row>
    <row r="11919" spans="1:1" s="449" customFormat="1" ht="12" hidden="1" customHeight="1">
      <c r="A11919" s="448"/>
    </row>
    <row r="11920" spans="1:1" s="449" customFormat="1" ht="12" hidden="1" customHeight="1">
      <c r="A11920" s="448"/>
    </row>
    <row r="11921" spans="1:1" s="449" customFormat="1" ht="12" hidden="1" customHeight="1">
      <c r="A11921" s="448"/>
    </row>
    <row r="11922" spans="1:1" s="449" customFormat="1" ht="12" hidden="1" customHeight="1">
      <c r="A11922" s="448"/>
    </row>
    <row r="11923" spans="1:1" s="449" customFormat="1" ht="12" hidden="1" customHeight="1">
      <c r="A11923" s="448"/>
    </row>
    <row r="11924" spans="1:1" s="449" customFormat="1" ht="12" hidden="1" customHeight="1">
      <c r="A11924" s="448"/>
    </row>
    <row r="11925" spans="1:1" s="449" customFormat="1" ht="12" hidden="1" customHeight="1">
      <c r="A11925" s="448"/>
    </row>
    <row r="11926" spans="1:1" s="449" customFormat="1" ht="12" hidden="1" customHeight="1">
      <c r="A11926" s="448"/>
    </row>
    <row r="11927" spans="1:1" s="449" customFormat="1" ht="12" hidden="1" customHeight="1">
      <c r="A11927" s="448"/>
    </row>
    <row r="11928" spans="1:1" s="449" customFormat="1" ht="12" hidden="1" customHeight="1">
      <c r="A11928" s="448"/>
    </row>
    <row r="11929" spans="1:1" s="449" customFormat="1" ht="12" hidden="1" customHeight="1">
      <c r="A11929" s="448"/>
    </row>
    <row r="11930" spans="1:1" s="449" customFormat="1" ht="12" hidden="1" customHeight="1">
      <c r="A11930" s="448"/>
    </row>
    <row r="11931" spans="1:1" s="449" customFormat="1" ht="12" hidden="1" customHeight="1">
      <c r="A11931" s="448"/>
    </row>
    <row r="11932" spans="1:1" s="449" customFormat="1" ht="12" hidden="1" customHeight="1">
      <c r="A11932" s="448"/>
    </row>
    <row r="11933" spans="1:1" s="449" customFormat="1" ht="12" hidden="1" customHeight="1">
      <c r="A11933" s="448"/>
    </row>
    <row r="11934" spans="1:1" s="449" customFormat="1" ht="12" hidden="1" customHeight="1">
      <c r="A11934" s="448"/>
    </row>
    <row r="11935" spans="1:1" s="449" customFormat="1" ht="12" hidden="1" customHeight="1">
      <c r="A11935" s="448"/>
    </row>
    <row r="11936" spans="1:1" s="449" customFormat="1" ht="12" hidden="1" customHeight="1">
      <c r="A11936" s="448"/>
    </row>
    <row r="11937" spans="1:1" s="449" customFormat="1" ht="12" hidden="1" customHeight="1">
      <c r="A11937" s="448"/>
    </row>
    <row r="11938" spans="1:1" s="449" customFormat="1" ht="12" hidden="1" customHeight="1">
      <c r="A11938" s="448"/>
    </row>
    <row r="11939" spans="1:1" s="449" customFormat="1" ht="12" hidden="1" customHeight="1">
      <c r="A11939" s="448"/>
    </row>
    <row r="11940" spans="1:1" s="449" customFormat="1" ht="12" hidden="1" customHeight="1">
      <c r="A11940" s="448"/>
    </row>
    <row r="11941" spans="1:1" s="449" customFormat="1" ht="12" hidden="1" customHeight="1">
      <c r="A11941" s="448"/>
    </row>
    <row r="11942" spans="1:1" s="449" customFormat="1" ht="12" hidden="1" customHeight="1">
      <c r="A11942" s="448"/>
    </row>
    <row r="11943" spans="1:1" s="449" customFormat="1" ht="12" hidden="1" customHeight="1">
      <c r="A11943" s="448"/>
    </row>
    <row r="11944" spans="1:1" s="449" customFormat="1" ht="12" hidden="1" customHeight="1">
      <c r="A11944" s="448"/>
    </row>
    <row r="11945" spans="1:1" s="449" customFormat="1" ht="12" hidden="1" customHeight="1">
      <c r="A11945" s="448"/>
    </row>
    <row r="11946" spans="1:1" s="449" customFormat="1" ht="12" hidden="1" customHeight="1">
      <c r="A11946" s="448"/>
    </row>
    <row r="11947" spans="1:1" s="449" customFormat="1" ht="12" hidden="1" customHeight="1">
      <c r="A11947" s="448"/>
    </row>
    <row r="11948" spans="1:1" s="449" customFormat="1" ht="12" hidden="1" customHeight="1">
      <c r="A11948" s="448"/>
    </row>
    <row r="11949" spans="1:1" s="449" customFormat="1" ht="12" hidden="1" customHeight="1">
      <c r="A11949" s="448"/>
    </row>
    <row r="11950" spans="1:1" s="449" customFormat="1" ht="12" hidden="1" customHeight="1">
      <c r="A11950" s="448"/>
    </row>
    <row r="11951" spans="1:1" s="449" customFormat="1" ht="12" hidden="1" customHeight="1">
      <c r="A11951" s="448"/>
    </row>
    <row r="11952" spans="1:1" s="449" customFormat="1" ht="12" hidden="1" customHeight="1">
      <c r="A11952" s="448"/>
    </row>
    <row r="11953" spans="1:1" s="449" customFormat="1" ht="12" hidden="1" customHeight="1">
      <c r="A11953" s="448"/>
    </row>
    <row r="11954" spans="1:1" s="449" customFormat="1" ht="12" hidden="1" customHeight="1">
      <c r="A11954" s="448"/>
    </row>
    <row r="11955" spans="1:1" s="449" customFormat="1" ht="12" hidden="1" customHeight="1">
      <c r="A11955" s="448"/>
    </row>
    <row r="11956" spans="1:1" s="449" customFormat="1" ht="12" hidden="1" customHeight="1">
      <c r="A11956" s="448"/>
    </row>
    <row r="11957" spans="1:1" s="449" customFormat="1" ht="12" hidden="1" customHeight="1">
      <c r="A11957" s="448"/>
    </row>
    <row r="11958" spans="1:1" s="449" customFormat="1" ht="12" hidden="1" customHeight="1">
      <c r="A11958" s="448"/>
    </row>
    <row r="11959" spans="1:1" s="449" customFormat="1" ht="12" hidden="1" customHeight="1">
      <c r="A11959" s="448"/>
    </row>
    <row r="11960" spans="1:1" s="449" customFormat="1" ht="12" hidden="1" customHeight="1">
      <c r="A11960" s="448"/>
    </row>
    <row r="11961" spans="1:1" s="449" customFormat="1" ht="12" hidden="1" customHeight="1">
      <c r="A11961" s="448"/>
    </row>
    <row r="11962" spans="1:1" s="449" customFormat="1" ht="12" hidden="1" customHeight="1">
      <c r="A11962" s="448"/>
    </row>
    <row r="11963" spans="1:1" s="449" customFormat="1" ht="12" hidden="1" customHeight="1">
      <c r="A11963" s="448"/>
    </row>
    <row r="11964" spans="1:1" s="449" customFormat="1" ht="12" hidden="1" customHeight="1">
      <c r="A11964" s="448"/>
    </row>
    <row r="11965" spans="1:1" s="449" customFormat="1" ht="12" hidden="1" customHeight="1">
      <c r="A11965" s="448"/>
    </row>
    <row r="11966" spans="1:1" s="449" customFormat="1" ht="12" hidden="1" customHeight="1">
      <c r="A11966" s="448"/>
    </row>
    <row r="11967" spans="1:1" s="449" customFormat="1" ht="12" hidden="1" customHeight="1">
      <c r="A11967" s="448"/>
    </row>
    <row r="11968" spans="1:1" s="449" customFormat="1" ht="12" hidden="1" customHeight="1">
      <c r="A11968" s="448"/>
    </row>
    <row r="11969" spans="1:1" s="449" customFormat="1" ht="12" hidden="1" customHeight="1">
      <c r="A11969" s="448"/>
    </row>
    <row r="11970" spans="1:1" s="449" customFormat="1" ht="12" hidden="1" customHeight="1">
      <c r="A11970" s="448"/>
    </row>
    <row r="11971" spans="1:1" s="449" customFormat="1" ht="12" hidden="1" customHeight="1">
      <c r="A11971" s="448"/>
    </row>
    <row r="11972" spans="1:1" s="449" customFormat="1" ht="12" hidden="1" customHeight="1">
      <c r="A11972" s="448"/>
    </row>
    <row r="11973" spans="1:1" s="449" customFormat="1" ht="12" hidden="1" customHeight="1">
      <c r="A11973" s="448"/>
    </row>
    <row r="11974" spans="1:1" s="449" customFormat="1" ht="12" hidden="1" customHeight="1">
      <c r="A11974" s="448"/>
    </row>
    <row r="11975" spans="1:1" s="449" customFormat="1" ht="12" hidden="1" customHeight="1">
      <c r="A11975" s="448"/>
    </row>
    <row r="11976" spans="1:1" s="449" customFormat="1" ht="12" hidden="1" customHeight="1">
      <c r="A11976" s="448"/>
    </row>
    <row r="11977" spans="1:1" s="449" customFormat="1" ht="12" hidden="1" customHeight="1">
      <c r="A11977" s="448"/>
    </row>
    <row r="11978" spans="1:1" s="449" customFormat="1" ht="12" hidden="1" customHeight="1">
      <c r="A11978" s="448"/>
    </row>
    <row r="11979" spans="1:1" s="449" customFormat="1" ht="12" hidden="1" customHeight="1">
      <c r="A11979" s="448"/>
    </row>
    <row r="11980" spans="1:1" s="449" customFormat="1" ht="12" hidden="1" customHeight="1">
      <c r="A11980" s="448"/>
    </row>
    <row r="11981" spans="1:1" s="449" customFormat="1" ht="12" hidden="1" customHeight="1">
      <c r="A11981" s="448"/>
    </row>
    <row r="11982" spans="1:1" s="449" customFormat="1" ht="12" hidden="1" customHeight="1">
      <c r="A11982" s="448"/>
    </row>
    <row r="11983" spans="1:1" s="449" customFormat="1" ht="12" hidden="1" customHeight="1">
      <c r="A11983" s="448"/>
    </row>
    <row r="11984" spans="1:1" s="449" customFormat="1" ht="12" hidden="1" customHeight="1">
      <c r="A11984" s="448"/>
    </row>
    <row r="11985" spans="1:1" s="449" customFormat="1" ht="12" hidden="1" customHeight="1">
      <c r="A11985" s="448"/>
    </row>
    <row r="11986" spans="1:1" s="449" customFormat="1" ht="12" hidden="1" customHeight="1">
      <c r="A11986" s="448"/>
    </row>
    <row r="11987" spans="1:1" s="449" customFormat="1" ht="12" hidden="1" customHeight="1">
      <c r="A11987" s="448"/>
    </row>
    <row r="11988" spans="1:1" s="449" customFormat="1" ht="12" hidden="1" customHeight="1">
      <c r="A11988" s="448"/>
    </row>
    <row r="11989" spans="1:1" s="449" customFormat="1" ht="12" hidden="1" customHeight="1">
      <c r="A11989" s="448"/>
    </row>
    <row r="11990" spans="1:1" s="449" customFormat="1" ht="12" hidden="1" customHeight="1">
      <c r="A11990" s="448"/>
    </row>
    <row r="11991" spans="1:1" s="449" customFormat="1" ht="12" hidden="1" customHeight="1">
      <c r="A11991" s="448"/>
    </row>
    <row r="11992" spans="1:1" s="449" customFormat="1" ht="12" hidden="1" customHeight="1">
      <c r="A11992" s="448"/>
    </row>
    <row r="11993" spans="1:1" s="449" customFormat="1" ht="12" hidden="1" customHeight="1">
      <c r="A11993" s="448"/>
    </row>
    <row r="11994" spans="1:1" s="449" customFormat="1" ht="12" hidden="1" customHeight="1">
      <c r="A11994" s="448"/>
    </row>
    <row r="11995" spans="1:1" s="449" customFormat="1" ht="12" hidden="1" customHeight="1">
      <c r="A11995" s="448"/>
    </row>
    <row r="11996" spans="1:1" s="449" customFormat="1" ht="12" hidden="1" customHeight="1">
      <c r="A11996" s="448"/>
    </row>
    <row r="11997" spans="1:1" s="449" customFormat="1" ht="12" hidden="1" customHeight="1">
      <c r="A11997" s="448"/>
    </row>
    <row r="11998" spans="1:1" s="449" customFormat="1" ht="12" hidden="1" customHeight="1">
      <c r="A11998" s="448"/>
    </row>
    <row r="11999" spans="1:1" s="449" customFormat="1" ht="12" hidden="1" customHeight="1">
      <c r="A11999" s="448"/>
    </row>
    <row r="12000" spans="1:1" s="449" customFormat="1" ht="12" hidden="1" customHeight="1">
      <c r="A12000" s="448"/>
    </row>
    <row r="12001" spans="1:1" s="449" customFormat="1" ht="12" hidden="1" customHeight="1">
      <c r="A12001" s="448"/>
    </row>
    <row r="12002" spans="1:1" s="449" customFormat="1" ht="12" hidden="1" customHeight="1">
      <c r="A12002" s="448"/>
    </row>
    <row r="12003" spans="1:1" s="449" customFormat="1" ht="12" hidden="1" customHeight="1">
      <c r="A12003" s="448"/>
    </row>
    <row r="12004" spans="1:1" s="449" customFormat="1" ht="12" hidden="1" customHeight="1">
      <c r="A12004" s="448"/>
    </row>
    <row r="12005" spans="1:1" s="449" customFormat="1" ht="12" hidden="1" customHeight="1">
      <c r="A12005" s="448"/>
    </row>
    <row r="12006" spans="1:1" s="449" customFormat="1" ht="12" hidden="1" customHeight="1">
      <c r="A12006" s="448"/>
    </row>
    <row r="12007" spans="1:1" s="449" customFormat="1" ht="12" hidden="1" customHeight="1">
      <c r="A12007" s="448"/>
    </row>
    <row r="12008" spans="1:1" s="449" customFormat="1" ht="12" hidden="1" customHeight="1">
      <c r="A12008" s="448"/>
    </row>
    <row r="12009" spans="1:1" s="449" customFormat="1" ht="12" hidden="1" customHeight="1">
      <c r="A12009" s="448"/>
    </row>
    <row r="12010" spans="1:1" s="449" customFormat="1" ht="12" hidden="1" customHeight="1">
      <c r="A12010" s="448"/>
    </row>
    <row r="12011" spans="1:1" s="449" customFormat="1" ht="12" hidden="1" customHeight="1">
      <c r="A12011" s="448"/>
    </row>
    <row r="12012" spans="1:1" s="449" customFormat="1" ht="12" hidden="1" customHeight="1">
      <c r="A12012" s="448"/>
    </row>
    <row r="12013" spans="1:1" s="449" customFormat="1" ht="12" hidden="1" customHeight="1">
      <c r="A12013" s="448"/>
    </row>
    <row r="12014" spans="1:1" s="449" customFormat="1" ht="12" hidden="1" customHeight="1">
      <c r="A12014" s="448"/>
    </row>
    <row r="12015" spans="1:1" s="449" customFormat="1" ht="12" hidden="1" customHeight="1">
      <c r="A12015" s="448"/>
    </row>
    <row r="12016" spans="1:1" s="449" customFormat="1" ht="12" hidden="1" customHeight="1">
      <c r="A12016" s="448"/>
    </row>
    <row r="12017" spans="1:1" s="449" customFormat="1" ht="12" hidden="1" customHeight="1">
      <c r="A12017" s="448"/>
    </row>
    <row r="12018" spans="1:1" s="449" customFormat="1" ht="12" hidden="1" customHeight="1">
      <c r="A12018" s="448"/>
    </row>
    <row r="12019" spans="1:1" s="449" customFormat="1" ht="12" hidden="1" customHeight="1">
      <c r="A12019" s="448"/>
    </row>
    <row r="12020" spans="1:1" s="449" customFormat="1" ht="12" hidden="1" customHeight="1">
      <c r="A12020" s="448"/>
    </row>
    <row r="12021" spans="1:1" s="449" customFormat="1" ht="12" hidden="1" customHeight="1">
      <c r="A12021" s="448"/>
    </row>
    <row r="12022" spans="1:1" s="449" customFormat="1" ht="12" hidden="1" customHeight="1">
      <c r="A12022" s="448"/>
    </row>
    <row r="12023" spans="1:1" s="449" customFormat="1" ht="12" hidden="1" customHeight="1">
      <c r="A12023" s="448"/>
    </row>
    <row r="12024" spans="1:1" s="449" customFormat="1" ht="12" hidden="1" customHeight="1">
      <c r="A12024" s="448"/>
    </row>
    <row r="12025" spans="1:1" s="449" customFormat="1" ht="12" hidden="1" customHeight="1">
      <c r="A12025" s="448"/>
    </row>
    <row r="12026" spans="1:1" s="449" customFormat="1" ht="12" hidden="1" customHeight="1">
      <c r="A12026" s="448"/>
    </row>
    <row r="12027" spans="1:1" s="449" customFormat="1" ht="12" hidden="1" customHeight="1">
      <c r="A12027" s="448"/>
    </row>
    <row r="12028" spans="1:1" s="449" customFormat="1" ht="12" hidden="1" customHeight="1">
      <c r="A12028" s="448"/>
    </row>
    <row r="12029" spans="1:1" s="449" customFormat="1" ht="12" hidden="1" customHeight="1">
      <c r="A12029" s="448"/>
    </row>
    <row r="12030" spans="1:1" s="449" customFormat="1" ht="12" hidden="1" customHeight="1">
      <c r="A12030" s="448"/>
    </row>
    <row r="12031" spans="1:1" s="449" customFormat="1" ht="12" hidden="1" customHeight="1">
      <c r="A12031" s="448"/>
    </row>
    <row r="12032" spans="1:1" s="449" customFormat="1" ht="12" hidden="1" customHeight="1">
      <c r="A12032" s="448"/>
    </row>
    <row r="12033" spans="1:1" s="449" customFormat="1" ht="12" hidden="1" customHeight="1">
      <c r="A12033" s="448"/>
    </row>
    <row r="12034" spans="1:1" s="449" customFormat="1" ht="12" hidden="1" customHeight="1">
      <c r="A12034" s="448"/>
    </row>
    <row r="12035" spans="1:1" s="449" customFormat="1" ht="12" hidden="1" customHeight="1">
      <c r="A12035" s="448"/>
    </row>
    <row r="12036" spans="1:1" s="449" customFormat="1" ht="12" hidden="1" customHeight="1">
      <c r="A12036" s="448"/>
    </row>
    <row r="12037" spans="1:1" s="449" customFormat="1" ht="12" hidden="1" customHeight="1">
      <c r="A12037" s="448"/>
    </row>
    <row r="12038" spans="1:1" s="449" customFormat="1" ht="12" hidden="1" customHeight="1">
      <c r="A12038" s="448"/>
    </row>
    <row r="12039" spans="1:1" s="449" customFormat="1" ht="12" hidden="1" customHeight="1">
      <c r="A12039" s="448"/>
    </row>
    <row r="12040" spans="1:1" s="449" customFormat="1" ht="12" hidden="1" customHeight="1">
      <c r="A12040" s="448"/>
    </row>
    <row r="12041" spans="1:1" s="449" customFormat="1" ht="12" hidden="1" customHeight="1">
      <c r="A12041" s="448"/>
    </row>
    <row r="12042" spans="1:1" s="449" customFormat="1" ht="12" hidden="1" customHeight="1">
      <c r="A12042" s="448"/>
    </row>
    <row r="12043" spans="1:1" s="449" customFormat="1" ht="12" hidden="1" customHeight="1">
      <c r="A12043" s="448"/>
    </row>
    <row r="12044" spans="1:1" s="449" customFormat="1" ht="12" hidden="1" customHeight="1">
      <c r="A12044" s="448"/>
    </row>
    <row r="12045" spans="1:1" s="449" customFormat="1" ht="12" hidden="1" customHeight="1">
      <c r="A12045" s="448"/>
    </row>
    <row r="12046" spans="1:1" s="449" customFormat="1" ht="12" hidden="1" customHeight="1">
      <c r="A12046" s="448"/>
    </row>
    <row r="12047" spans="1:1" s="449" customFormat="1" ht="12" hidden="1" customHeight="1">
      <c r="A12047" s="448"/>
    </row>
    <row r="12048" spans="1:1" s="449" customFormat="1" ht="12" hidden="1" customHeight="1">
      <c r="A12048" s="448"/>
    </row>
    <row r="12049" spans="1:1" s="449" customFormat="1" ht="12" hidden="1" customHeight="1">
      <c r="A12049" s="448"/>
    </row>
    <row r="12050" spans="1:1" s="449" customFormat="1" ht="12" hidden="1" customHeight="1">
      <c r="A12050" s="448"/>
    </row>
    <row r="12051" spans="1:1" s="449" customFormat="1" ht="12" hidden="1" customHeight="1">
      <c r="A12051" s="448"/>
    </row>
    <row r="12052" spans="1:1" s="449" customFormat="1" ht="12" hidden="1" customHeight="1">
      <c r="A12052" s="448"/>
    </row>
    <row r="12053" spans="1:1" s="449" customFormat="1" ht="12" hidden="1" customHeight="1">
      <c r="A12053" s="448"/>
    </row>
    <row r="12054" spans="1:1" s="449" customFormat="1" ht="12" hidden="1" customHeight="1">
      <c r="A12054" s="448"/>
    </row>
    <row r="12055" spans="1:1" s="449" customFormat="1" ht="12" hidden="1" customHeight="1">
      <c r="A12055" s="448"/>
    </row>
    <row r="12056" spans="1:1" s="449" customFormat="1" ht="12" hidden="1" customHeight="1">
      <c r="A12056" s="448"/>
    </row>
    <row r="12057" spans="1:1" s="449" customFormat="1" ht="12" hidden="1" customHeight="1">
      <c r="A12057" s="448"/>
    </row>
    <row r="12058" spans="1:1" s="449" customFormat="1" ht="12" hidden="1" customHeight="1">
      <c r="A12058" s="448"/>
    </row>
    <row r="12059" spans="1:1" s="449" customFormat="1" ht="12" hidden="1" customHeight="1">
      <c r="A12059" s="448"/>
    </row>
    <row r="12060" spans="1:1" s="449" customFormat="1" ht="12" hidden="1" customHeight="1">
      <c r="A12060" s="448"/>
    </row>
    <row r="12061" spans="1:1" s="449" customFormat="1" ht="12" hidden="1" customHeight="1">
      <c r="A12061" s="448"/>
    </row>
    <row r="12062" spans="1:1" s="449" customFormat="1" ht="12" hidden="1" customHeight="1">
      <c r="A12062" s="448"/>
    </row>
    <row r="12063" spans="1:1" s="449" customFormat="1" ht="12" hidden="1" customHeight="1">
      <c r="A12063" s="448"/>
    </row>
    <row r="12064" spans="1:1" s="449" customFormat="1" ht="12" hidden="1" customHeight="1">
      <c r="A12064" s="448"/>
    </row>
    <row r="12065" spans="1:1" s="449" customFormat="1" ht="12" hidden="1" customHeight="1">
      <c r="A12065" s="448"/>
    </row>
    <row r="12066" spans="1:1" s="449" customFormat="1" ht="12" hidden="1" customHeight="1">
      <c r="A12066" s="448"/>
    </row>
    <row r="12067" spans="1:1" s="449" customFormat="1" ht="12" hidden="1" customHeight="1">
      <c r="A12067" s="448"/>
    </row>
    <row r="12068" spans="1:1" s="449" customFormat="1" ht="12" hidden="1" customHeight="1">
      <c r="A12068" s="448"/>
    </row>
    <row r="12069" spans="1:1" s="449" customFormat="1" ht="12" hidden="1" customHeight="1">
      <c r="A12069" s="448"/>
    </row>
    <row r="12070" spans="1:1" s="449" customFormat="1" ht="12" hidden="1" customHeight="1">
      <c r="A12070" s="448"/>
    </row>
    <row r="12071" spans="1:1" s="449" customFormat="1" ht="12" hidden="1" customHeight="1">
      <c r="A12071" s="448"/>
    </row>
    <row r="12072" spans="1:1" s="449" customFormat="1" ht="12" hidden="1" customHeight="1">
      <c r="A12072" s="448"/>
    </row>
    <row r="12073" spans="1:1" s="449" customFormat="1" ht="12" hidden="1" customHeight="1">
      <c r="A12073" s="448"/>
    </row>
    <row r="12074" spans="1:1" s="449" customFormat="1" ht="12" hidden="1" customHeight="1">
      <c r="A12074" s="448"/>
    </row>
    <row r="12075" spans="1:1" s="449" customFormat="1" ht="12" hidden="1" customHeight="1">
      <c r="A12075" s="448"/>
    </row>
    <row r="12076" spans="1:1" s="449" customFormat="1" ht="12" hidden="1" customHeight="1">
      <c r="A12076" s="448"/>
    </row>
    <row r="12077" spans="1:1" s="449" customFormat="1" ht="12" hidden="1" customHeight="1">
      <c r="A12077" s="448"/>
    </row>
    <row r="12078" spans="1:1" s="449" customFormat="1" ht="12" hidden="1" customHeight="1">
      <c r="A12078" s="448"/>
    </row>
    <row r="12079" spans="1:1" s="449" customFormat="1" ht="12" hidden="1" customHeight="1">
      <c r="A12079" s="448"/>
    </row>
    <row r="12080" spans="1:1" s="449" customFormat="1" ht="12" hidden="1" customHeight="1">
      <c r="A12080" s="448"/>
    </row>
    <row r="12081" spans="1:1" s="449" customFormat="1" ht="12" hidden="1" customHeight="1">
      <c r="A12081" s="448"/>
    </row>
    <row r="12082" spans="1:1" s="449" customFormat="1" ht="12" hidden="1" customHeight="1">
      <c r="A12082" s="448"/>
    </row>
    <row r="12083" spans="1:1" s="449" customFormat="1" ht="12" hidden="1" customHeight="1">
      <c r="A12083" s="448"/>
    </row>
    <row r="12084" spans="1:1" s="449" customFormat="1" ht="12" hidden="1" customHeight="1">
      <c r="A12084" s="448"/>
    </row>
    <row r="12085" spans="1:1" s="449" customFormat="1" ht="12" hidden="1" customHeight="1">
      <c r="A12085" s="448"/>
    </row>
    <row r="12086" spans="1:1" s="449" customFormat="1" ht="12" hidden="1" customHeight="1">
      <c r="A12086" s="448"/>
    </row>
    <row r="12087" spans="1:1" s="449" customFormat="1" ht="12" hidden="1" customHeight="1">
      <c r="A12087" s="448"/>
    </row>
    <row r="12088" spans="1:1" s="449" customFormat="1" ht="12" hidden="1" customHeight="1">
      <c r="A12088" s="448"/>
    </row>
    <row r="12089" spans="1:1" s="449" customFormat="1" ht="12" hidden="1" customHeight="1">
      <c r="A12089" s="448"/>
    </row>
    <row r="12090" spans="1:1" s="449" customFormat="1" ht="12" hidden="1" customHeight="1">
      <c r="A12090" s="448"/>
    </row>
    <row r="12091" spans="1:1" s="449" customFormat="1" ht="12" hidden="1" customHeight="1">
      <c r="A12091" s="448"/>
    </row>
    <row r="12092" spans="1:1" s="449" customFormat="1" ht="12" hidden="1" customHeight="1">
      <c r="A12092" s="448"/>
    </row>
    <row r="12093" spans="1:1" s="449" customFormat="1" ht="12" hidden="1" customHeight="1">
      <c r="A12093" s="448"/>
    </row>
    <row r="12094" spans="1:1" s="449" customFormat="1" ht="12" hidden="1" customHeight="1">
      <c r="A12094" s="448"/>
    </row>
    <row r="12095" spans="1:1" s="449" customFormat="1" ht="12" hidden="1" customHeight="1">
      <c r="A12095" s="448"/>
    </row>
    <row r="12096" spans="1:1" s="449" customFormat="1" ht="12" hidden="1" customHeight="1">
      <c r="A12096" s="448"/>
    </row>
    <row r="12097" spans="1:1" s="449" customFormat="1" ht="12" hidden="1" customHeight="1">
      <c r="A12097" s="448"/>
    </row>
    <row r="12098" spans="1:1" s="449" customFormat="1" ht="12" hidden="1" customHeight="1">
      <c r="A12098" s="448"/>
    </row>
    <row r="12099" spans="1:1" s="449" customFormat="1" ht="12" hidden="1" customHeight="1">
      <c r="A12099" s="448"/>
    </row>
    <row r="12100" spans="1:1" s="449" customFormat="1" ht="12" hidden="1" customHeight="1">
      <c r="A12100" s="448"/>
    </row>
    <row r="12101" spans="1:1" s="449" customFormat="1" ht="12" hidden="1" customHeight="1">
      <c r="A12101" s="448"/>
    </row>
    <row r="12102" spans="1:1" s="449" customFormat="1" ht="12" hidden="1" customHeight="1">
      <c r="A12102" s="448"/>
    </row>
    <row r="12103" spans="1:1" s="449" customFormat="1" ht="12" hidden="1" customHeight="1">
      <c r="A12103" s="448"/>
    </row>
    <row r="12104" spans="1:1" s="449" customFormat="1" ht="12" hidden="1" customHeight="1">
      <c r="A12104" s="448"/>
    </row>
    <row r="12105" spans="1:1" s="449" customFormat="1" ht="12" hidden="1" customHeight="1">
      <c r="A12105" s="448"/>
    </row>
    <row r="12106" spans="1:1" s="449" customFormat="1" ht="12" hidden="1" customHeight="1">
      <c r="A12106" s="448"/>
    </row>
    <row r="12107" spans="1:1" s="449" customFormat="1" ht="12" hidden="1" customHeight="1">
      <c r="A12107" s="448"/>
    </row>
    <row r="12108" spans="1:1" s="449" customFormat="1" ht="12" hidden="1" customHeight="1">
      <c r="A12108" s="448"/>
    </row>
    <row r="12109" spans="1:1" s="449" customFormat="1" ht="12" hidden="1" customHeight="1">
      <c r="A12109" s="448"/>
    </row>
    <row r="12110" spans="1:1" s="449" customFormat="1" ht="12" hidden="1" customHeight="1">
      <c r="A12110" s="448"/>
    </row>
    <row r="12111" spans="1:1" s="449" customFormat="1" ht="12" hidden="1" customHeight="1">
      <c r="A12111" s="448"/>
    </row>
    <row r="12112" spans="1:1" s="449" customFormat="1" ht="12" hidden="1" customHeight="1">
      <c r="A12112" s="448"/>
    </row>
    <row r="12113" spans="1:1" s="449" customFormat="1" ht="12" hidden="1" customHeight="1">
      <c r="A12113" s="448"/>
    </row>
    <row r="12114" spans="1:1" s="449" customFormat="1" ht="12" hidden="1" customHeight="1">
      <c r="A12114" s="448"/>
    </row>
    <row r="12115" spans="1:1" s="449" customFormat="1" ht="12" hidden="1" customHeight="1">
      <c r="A12115" s="448"/>
    </row>
    <row r="12116" spans="1:1" s="449" customFormat="1" ht="12" hidden="1" customHeight="1">
      <c r="A12116" s="448"/>
    </row>
    <row r="12117" spans="1:1" s="449" customFormat="1" ht="12" hidden="1" customHeight="1">
      <c r="A12117" s="448"/>
    </row>
    <row r="12118" spans="1:1" s="449" customFormat="1" ht="12" hidden="1" customHeight="1">
      <c r="A12118" s="448"/>
    </row>
    <row r="12119" spans="1:1" s="449" customFormat="1" ht="12" hidden="1" customHeight="1">
      <c r="A12119" s="448"/>
    </row>
    <row r="12120" spans="1:1" s="449" customFormat="1" ht="12" hidden="1" customHeight="1">
      <c r="A12120" s="448"/>
    </row>
    <row r="12121" spans="1:1" s="449" customFormat="1" ht="12" hidden="1" customHeight="1">
      <c r="A12121" s="448"/>
    </row>
    <row r="12122" spans="1:1" s="449" customFormat="1" ht="12" hidden="1" customHeight="1">
      <c r="A12122" s="448"/>
    </row>
    <row r="12123" spans="1:1" s="449" customFormat="1" ht="12" hidden="1" customHeight="1">
      <c r="A12123" s="448"/>
    </row>
    <row r="12124" spans="1:1" s="449" customFormat="1" ht="12" hidden="1" customHeight="1">
      <c r="A12124" s="448"/>
    </row>
    <row r="12125" spans="1:1" s="449" customFormat="1" ht="12" hidden="1" customHeight="1">
      <c r="A12125" s="448"/>
    </row>
    <row r="12126" spans="1:1" s="449" customFormat="1" ht="12" hidden="1" customHeight="1">
      <c r="A12126" s="448"/>
    </row>
    <row r="12127" spans="1:1" s="449" customFormat="1" ht="12" hidden="1" customHeight="1">
      <c r="A12127" s="448"/>
    </row>
    <row r="12128" spans="1:1" s="449" customFormat="1" ht="12" hidden="1" customHeight="1">
      <c r="A12128" s="448"/>
    </row>
    <row r="12129" spans="1:1" s="449" customFormat="1" ht="12" hidden="1" customHeight="1">
      <c r="A12129" s="448"/>
    </row>
    <row r="12130" spans="1:1" s="449" customFormat="1" ht="12" hidden="1" customHeight="1">
      <c r="A12130" s="448"/>
    </row>
    <row r="12131" spans="1:1" s="449" customFormat="1" ht="12" hidden="1" customHeight="1">
      <c r="A12131" s="448"/>
    </row>
    <row r="12132" spans="1:1" s="449" customFormat="1" ht="12" hidden="1" customHeight="1">
      <c r="A12132" s="448"/>
    </row>
    <row r="12133" spans="1:1" s="449" customFormat="1" ht="12" hidden="1" customHeight="1">
      <c r="A12133" s="448"/>
    </row>
    <row r="12134" spans="1:1" s="449" customFormat="1" ht="12" hidden="1" customHeight="1">
      <c r="A12134" s="448"/>
    </row>
    <row r="12135" spans="1:1" s="449" customFormat="1" ht="12" hidden="1" customHeight="1">
      <c r="A12135" s="448"/>
    </row>
    <row r="12136" spans="1:1" s="449" customFormat="1" ht="12" hidden="1" customHeight="1">
      <c r="A12136" s="448"/>
    </row>
    <row r="12137" spans="1:1" s="449" customFormat="1" ht="12" hidden="1" customHeight="1">
      <c r="A12137" s="448"/>
    </row>
    <row r="12138" spans="1:1" s="449" customFormat="1" ht="12" hidden="1" customHeight="1">
      <c r="A12138" s="448"/>
    </row>
    <row r="12139" spans="1:1" s="449" customFormat="1" ht="12" hidden="1" customHeight="1">
      <c r="A12139" s="448"/>
    </row>
    <row r="12140" spans="1:1" s="449" customFormat="1" ht="12" hidden="1" customHeight="1">
      <c r="A12140" s="448"/>
    </row>
    <row r="12141" spans="1:1" s="449" customFormat="1" ht="12" hidden="1" customHeight="1">
      <c r="A12141" s="448"/>
    </row>
    <row r="12142" spans="1:1" s="449" customFormat="1" ht="12" hidden="1" customHeight="1">
      <c r="A12142" s="448"/>
    </row>
    <row r="12143" spans="1:1" s="449" customFormat="1" ht="12" hidden="1" customHeight="1">
      <c r="A12143" s="448"/>
    </row>
    <row r="12144" spans="1:1" s="449" customFormat="1" ht="12" hidden="1" customHeight="1">
      <c r="A12144" s="448"/>
    </row>
    <row r="12145" spans="1:1" s="449" customFormat="1" ht="12" hidden="1" customHeight="1">
      <c r="A12145" s="448"/>
    </row>
    <row r="12146" spans="1:1" s="449" customFormat="1" ht="12" hidden="1" customHeight="1">
      <c r="A12146" s="448"/>
    </row>
    <row r="12147" spans="1:1" s="449" customFormat="1" ht="12" hidden="1" customHeight="1">
      <c r="A12147" s="448"/>
    </row>
    <row r="12148" spans="1:1" s="449" customFormat="1" ht="12" hidden="1" customHeight="1">
      <c r="A12148" s="448"/>
    </row>
    <row r="12149" spans="1:1" s="449" customFormat="1" ht="12" hidden="1" customHeight="1">
      <c r="A12149" s="448"/>
    </row>
    <row r="12150" spans="1:1" s="449" customFormat="1" ht="12" hidden="1" customHeight="1">
      <c r="A12150" s="448"/>
    </row>
    <row r="12151" spans="1:1" s="449" customFormat="1" ht="12" hidden="1" customHeight="1">
      <c r="A12151" s="448"/>
    </row>
    <row r="12152" spans="1:1" s="449" customFormat="1" ht="12" hidden="1" customHeight="1">
      <c r="A12152" s="448"/>
    </row>
    <row r="12153" spans="1:1" s="449" customFormat="1" ht="12" hidden="1" customHeight="1">
      <c r="A12153" s="448"/>
    </row>
    <row r="12154" spans="1:1" s="449" customFormat="1" ht="12" hidden="1" customHeight="1">
      <c r="A12154" s="448"/>
    </row>
    <row r="12155" spans="1:1" s="449" customFormat="1" ht="12" hidden="1" customHeight="1">
      <c r="A12155" s="448"/>
    </row>
    <row r="12156" spans="1:1" s="449" customFormat="1" ht="12" hidden="1" customHeight="1">
      <c r="A12156" s="448"/>
    </row>
    <row r="12157" spans="1:1" s="449" customFormat="1" ht="12" hidden="1" customHeight="1">
      <c r="A12157" s="448"/>
    </row>
    <row r="12158" spans="1:1" s="449" customFormat="1" ht="12" hidden="1" customHeight="1">
      <c r="A12158" s="448"/>
    </row>
    <row r="12159" spans="1:1" s="449" customFormat="1" ht="12" hidden="1" customHeight="1">
      <c r="A12159" s="448"/>
    </row>
    <row r="12160" spans="1:1" s="449" customFormat="1" ht="12" hidden="1" customHeight="1">
      <c r="A12160" s="448"/>
    </row>
    <row r="12161" spans="1:1" s="449" customFormat="1" ht="12" hidden="1" customHeight="1">
      <c r="A12161" s="448"/>
    </row>
    <row r="12162" spans="1:1" s="449" customFormat="1" ht="12" hidden="1" customHeight="1">
      <c r="A12162" s="448"/>
    </row>
    <row r="12163" spans="1:1" s="449" customFormat="1" ht="12" hidden="1" customHeight="1">
      <c r="A12163" s="448"/>
    </row>
    <row r="12164" spans="1:1" s="449" customFormat="1" ht="12" hidden="1" customHeight="1">
      <c r="A12164" s="448"/>
    </row>
    <row r="12165" spans="1:1" s="449" customFormat="1" ht="12" hidden="1" customHeight="1">
      <c r="A12165" s="448"/>
    </row>
    <row r="12166" spans="1:1" s="449" customFormat="1" ht="12" hidden="1" customHeight="1">
      <c r="A12166" s="448"/>
    </row>
    <row r="12167" spans="1:1" s="449" customFormat="1" ht="12" hidden="1" customHeight="1">
      <c r="A12167" s="448"/>
    </row>
    <row r="12168" spans="1:1" s="449" customFormat="1" ht="12" hidden="1" customHeight="1">
      <c r="A12168" s="448"/>
    </row>
    <row r="12169" spans="1:1" s="449" customFormat="1" ht="12" hidden="1" customHeight="1">
      <c r="A12169" s="448"/>
    </row>
    <row r="12170" spans="1:1" s="449" customFormat="1" ht="12" hidden="1" customHeight="1">
      <c r="A12170" s="448"/>
    </row>
    <row r="12171" spans="1:1" s="449" customFormat="1" ht="12" hidden="1" customHeight="1">
      <c r="A12171" s="448"/>
    </row>
    <row r="12172" spans="1:1" s="449" customFormat="1" ht="12" hidden="1" customHeight="1">
      <c r="A12172" s="448"/>
    </row>
    <row r="12173" spans="1:1" s="449" customFormat="1" ht="12" hidden="1" customHeight="1">
      <c r="A12173" s="448"/>
    </row>
    <row r="12174" spans="1:1" s="449" customFormat="1" ht="12" hidden="1" customHeight="1">
      <c r="A12174" s="448"/>
    </row>
    <row r="12175" spans="1:1" s="449" customFormat="1" ht="12" hidden="1" customHeight="1">
      <c r="A12175" s="448"/>
    </row>
    <row r="12176" spans="1:1" s="449" customFormat="1" ht="12" hidden="1" customHeight="1">
      <c r="A12176" s="448"/>
    </row>
    <row r="12177" spans="1:1" s="449" customFormat="1" ht="12" hidden="1" customHeight="1">
      <c r="A12177" s="448"/>
    </row>
    <row r="12178" spans="1:1" s="449" customFormat="1" ht="12" hidden="1" customHeight="1">
      <c r="A12178" s="448"/>
    </row>
    <row r="12179" spans="1:1" s="449" customFormat="1" ht="12" hidden="1" customHeight="1">
      <c r="A12179" s="448"/>
    </row>
    <row r="12180" spans="1:1" s="449" customFormat="1" ht="12" hidden="1" customHeight="1">
      <c r="A12180" s="448"/>
    </row>
    <row r="12181" spans="1:1" s="449" customFormat="1" ht="12" hidden="1" customHeight="1">
      <c r="A12181" s="448"/>
    </row>
    <row r="12182" spans="1:1" s="449" customFormat="1" ht="12" hidden="1" customHeight="1">
      <c r="A12182" s="448"/>
    </row>
    <row r="12183" spans="1:1" s="449" customFormat="1" ht="12" hidden="1" customHeight="1">
      <c r="A12183" s="448"/>
    </row>
    <row r="12184" spans="1:1" s="449" customFormat="1" ht="12" hidden="1" customHeight="1">
      <c r="A12184" s="448"/>
    </row>
    <row r="12185" spans="1:1" s="449" customFormat="1" ht="12" hidden="1" customHeight="1">
      <c r="A12185" s="448"/>
    </row>
    <row r="12186" spans="1:1" s="449" customFormat="1" ht="12" hidden="1" customHeight="1">
      <c r="A12186" s="448"/>
    </row>
    <row r="12187" spans="1:1" s="449" customFormat="1" ht="12" hidden="1" customHeight="1">
      <c r="A12187" s="448"/>
    </row>
    <row r="12188" spans="1:1" s="449" customFormat="1" ht="12" hidden="1" customHeight="1">
      <c r="A12188" s="448"/>
    </row>
    <row r="12189" spans="1:1" s="449" customFormat="1" ht="12" hidden="1" customHeight="1">
      <c r="A12189" s="448"/>
    </row>
    <row r="12190" spans="1:1" s="449" customFormat="1" ht="12" hidden="1" customHeight="1">
      <c r="A12190" s="448"/>
    </row>
    <row r="12191" spans="1:1" s="449" customFormat="1" ht="12" hidden="1" customHeight="1">
      <c r="A12191" s="448"/>
    </row>
    <row r="12192" spans="1:1" s="449" customFormat="1" ht="12" hidden="1" customHeight="1">
      <c r="A12192" s="448"/>
    </row>
    <row r="12193" spans="1:1" s="449" customFormat="1" ht="12" hidden="1" customHeight="1">
      <c r="A12193" s="448"/>
    </row>
    <row r="12194" spans="1:1" s="449" customFormat="1" ht="12" hidden="1" customHeight="1">
      <c r="A12194" s="448"/>
    </row>
    <row r="12195" spans="1:1" s="449" customFormat="1" ht="12" hidden="1" customHeight="1">
      <c r="A12195" s="448"/>
    </row>
    <row r="12196" spans="1:1" s="449" customFormat="1" ht="12" hidden="1" customHeight="1">
      <c r="A12196" s="448"/>
    </row>
    <row r="12197" spans="1:1" s="449" customFormat="1" ht="12" hidden="1" customHeight="1">
      <c r="A12197" s="448"/>
    </row>
    <row r="12198" spans="1:1" s="449" customFormat="1" ht="12" hidden="1" customHeight="1">
      <c r="A12198" s="448"/>
    </row>
    <row r="12199" spans="1:1" s="449" customFormat="1" ht="12" hidden="1" customHeight="1">
      <c r="A12199" s="448"/>
    </row>
    <row r="12200" spans="1:1" s="449" customFormat="1" ht="12" hidden="1" customHeight="1">
      <c r="A12200" s="448"/>
    </row>
    <row r="12201" spans="1:1" s="449" customFormat="1" ht="12" hidden="1" customHeight="1">
      <c r="A12201" s="448"/>
    </row>
    <row r="12202" spans="1:1" s="449" customFormat="1" ht="12" hidden="1" customHeight="1">
      <c r="A12202" s="448"/>
    </row>
    <row r="12203" spans="1:1" s="449" customFormat="1" ht="12" hidden="1" customHeight="1">
      <c r="A12203" s="448"/>
    </row>
    <row r="12204" spans="1:1" s="449" customFormat="1" ht="12" hidden="1" customHeight="1">
      <c r="A12204" s="448"/>
    </row>
    <row r="12205" spans="1:1" s="449" customFormat="1" ht="12" hidden="1" customHeight="1">
      <c r="A12205" s="448"/>
    </row>
    <row r="12206" spans="1:1" s="449" customFormat="1" ht="12" hidden="1" customHeight="1">
      <c r="A12206" s="448"/>
    </row>
    <row r="12207" spans="1:1" s="449" customFormat="1" ht="12" hidden="1" customHeight="1">
      <c r="A12207" s="448"/>
    </row>
    <row r="12208" spans="1:1" s="449" customFormat="1" ht="12" hidden="1" customHeight="1">
      <c r="A12208" s="448"/>
    </row>
    <row r="12209" spans="1:1" s="449" customFormat="1" ht="12" hidden="1" customHeight="1">
      <c r="A12209" s="448"/>
    </row>
    <row r="12210" spans="1:1" s="449" customFormat="1" ht="12" hidden="1" customHeight="1">
      <c r="A12210" s="448"/>
    </row>
    <row r="12211" spans="1:1" s="449" customFormat="1" ht="12" hidden="1" customHeight="1">
      <c r="A12211" s="448"/>
    </row>
    <row r="12212" spans="1:1" s="449" customFormat="1" ht="12" hidden="1" customHeight="1">
      <c r="A12212" s="448"/>
    </row>
    <row r="12213" spans="1:1" s="449" customFormat="1" ht="12" hidden="1" customHeight="1">
      <c r="A12213" s="448"/>
    </row>
    <row r="12214" spans="1:1" s="449" customFormat="1" ht="12" hidden="1" customHeight="1">
      <c r="A12214" s="448"/>
    </row>
    <row r="12215" spans="1:1" s="449" customFormat="1" ht="12" hidden="1" customHeight="1">
      <c r="A12215" s="448"/>
    </row>
    <row r="12216" spans="1:1" s="449" customFormat="1" ht="12" hidden="1" customHeight="1">
      <c r="A12216" s="448"/>
    </row>
    <row r="12217" spans="1:1" s="449" customFormat="1" ht="12" hidden="1" customHeight="1">
      <c r="A12217" s="448"/>
    </row>
    <row r="12218" spans="1:1" s="449" customFormat="1" ht="12" hidden="1" customHeight="1">
      <c r="A12218" s="448"/>
    </row>
    <row r="12219" spans="1:1" s="449" customFormat="1" ht="12" hidden="1" customHeight="1">
      <c r="A12219" s="448"/>
    </row>
    <row r="12220" spans="1:1" s="449" customFormat="1" ht="12" hidden="1" customHeight="1">
      <c r="A12220" s="448"/>
    </row>
    <row r="12221" spans="1:1" s="449" customFormat="1" ht="12" hidden="1" customHeight="1">
      <c r="A12221" s="448"/>
    </row>
    <row r="12222" spans="1:1" s="449" customFormat="1" ht="12" hidden="1" customHeight="1">
      <c r="A12222" s="448"/>
    </row>
    <row r="12223" spans="1:1" s="449" customFormat="1" ht="12" hidden="1" customHeight="1">
      <c r="A12223" s="448"/>
    </row>
    <row r="12224" spans="1:1" s="449" customFormat="1" ht="12" hidden="1" customHeight="1">
      <c r="A12224" s="448"/>
    </row>
    <row r="12225" spans="1:1" s="449" customFormat="1" ht="12" hidden="1" customHeight="1">
      <c r="A12225" s="448"/>
    </row>
    <row r="12226" spans="1:1" s="449" customFormat="1" ht="12" hidden="1" customHeight="1">
      <c r="A12226" s="448"/>
    </row>
    <row r="12227" spans="1:1" s="449" customFormat="1" ht="12" hidden="1" customHeight="1">
      <c r="A12227" s="448"/>
    </row>
    <row r="12228" spans="1:1" s="449" customFormat="1" ht="12" hidden="1" customHeight="1">
      <c r="A12228" s="448"/>
    </row>
    <row r="12229" spans="1:1" s="449" customFormat="1" ht="12" hidden="1" customHeight="1">
      <c r="A12229" s="448"/>
    </row>
    <row r="12230" spans="1:1" s="449" customFormat="1" ht="12" hidden="1" customHeight="1">
      <c r="A12230" s="448"/>
    </row>
    <row r="12231" spans="1:1" s="449" customFormat="1" ht="12" hidden="1" customHeight="1">
      <c r="A12231" s="448"/>
    </row>
    <row r="12232" spans="1:1" s="449" customFormat="1" ht="12" hidden="1" customHeight="1">
      <c r="A12232" s="448"/>
    </row>
    <row r="12233" spans="1:1" s="449" customFormat="1" ht="12" hidden="1" customHeight="1">
      <c r="A12233" s="448"/>
    </row>
    <row r="12234" spans="1:1" s="449" customFormat="1" ht="12" hidden="1" customHeight="1">
      <c r="A12234" s="448"/>
    </row>
    <row r="12235" spans="1:1" s="449" customFormat="1" ht="12" hidden="1" customHeight="1">
      <c r="A12235" s="448"/>
    </row>
    <row r="12236" spans="1:1" s="449" customFormat="1" ht="12" hidden="1" customHeight="1">
      <c r="A12236" s="448"/>
    </row>
    <row r="12237" spans="1:1" s="449" customFormat="1" ht="12" hidden="1" customHeight="1">
      <c r="A12237" s="448"/>
    </row>
    <row r="12238" spans="1:1" s="449" customFormat="1" ht="12" hidden="1" customHeight="1">
      <c r="A12238" s="448"/>
    </row>
    <row r="12239" spans="1:1" s="449" customFormat="1" ht="12" hidden="1" customHeight="1">
      <c r="A12239" s="448"/>
    </row>
    <row r="12240" spans="1:1" s="449" customFormat="1" ht="12" hidden="1" customHeight="1">
      <c r="A12240" s="448"/>
    </row>
    <row r="12241" spans="1:1" s="449" customFormat="1" ht="12" hidden="1" customHeight="1">
      <c r="A12241" s="448"/>
    </row>
    <row r="12242" spans="1:1" s="449" customFormat="1" ht="12" hidden="1" customHeight="1">
      <c r="A12242" s="448"/>
    </row>
    <row r="12243" spans="1:1" s="449" customFormat="1" ht="12" hidden="1" customHeight="1">
      <c r="A12243" s="448"/>
    </row>
    <row r="12244" spans="1:1" s="449" customFormat="1" ht="12" hidden="1" customHeight="1">
      <c r="A12244" s="448"/>
    </row>
    <row r="12245" spans="1:1" s="449" customFormat="1" ht="12" hidden="1" customHeight="1">
      <c r="A12245" s="448"/>
    </row>
    <row r="12246" spans="1:1" s="449" customFormat="1" ht="12" hidden="1" customHeight="1">
      <c r="A12246" s="448"/>
    </row>
    <row r="12247" spans="1:1" s="449" customFormat="1" ht="12" hidden="1" customHeight="1">
      <c r="A12247" s="448"/>
    </row>
    <row r="12248" spans="1:1" s="449" customFormat="1" ht="12" hidden="1" customHeight="1">
      <c r="A12248" s="448"/>
    </row>
    <row r="12249" spans="1:1" s="449" customFormat="1" ht="12" hidden="1" customHeight="1">
      <c r="A12249" s="448"/>
    </row>
    <row r="12250" spans="1:1" s="449" customFormat="1" ht="12" hidden="1" customHeight="1">
      <c r="A12250" s="448"/>
    </row>
    <row r="12251" spans="1:1" s="449" customFormat="1" ht="12" hidden="1" customHeight="1">
      <c r="A12251" s="448"/>
    </row>
    <row r="12252" spans="1:1" s="449" customFormat="1" ht="12" hidden="1" customHeight="1">
      <c r="A12252" s="448"/>
    </row>
    <row r="12253" spans="1:1" s="449" customFormat="1" ht="12" hidden="1" customHeight="1">
      <c r="A12253" s="448"/>
    </row>
    <row r="12254" spans="1:1" s="449" customFormat="1" ht="12" hidden="1" customHeight="1">
      <c r="A12254" s="448"/>
    </row>
    <row r="12255" spans="1:1" s="449" customFormat="1" ht="12" hidden="1" customHeight="1">
      <c r="A12255" s="448"/>
    </row>
    <row r="12256" spans="1:1" s="449" customFormat="1" ht="12" hidden="1" customHeight="1">
      <c r="A12256" s="448"/>
    </row>
    <row r="12257" spans="1:1" s="449" customFormat="1" ht="12" hidden="1" customHeight="1">
      <c r="A12257" s="448"/>
    </row>
    <row r="12258" spans="1:1" s="449" customFormat="1" ht="12" hidden="1" customHeight="1">
      <c r="A12258" s="448"/>
    </row>
    <row r="12259" spans="1:1" s="449" customFormat="1" ht="12" hidden="1" customHeight="1">
      <c r="A12259" s="448"/>
    </row>
    <row r="12260" spans="1:1" s="449" customFormat="1" ht="12" hidden="1" customHeight="1">
      <c r="A12260" s="448"/>
    </row>
    <row r="12261" spans="1:1" s="449" customFormat="1" ht="12" hidden="1" customHeight="1">
      <c r="A12261" s="448"/>
    </row>
    <row r="12262" spans="1:1" s="449" customFormat="1" ht="12" hidden="1" customHeight="1">
      <c r="A12262" s="448"/>
    </row>
    <row r="12263" spans="1:1" s="449" customFormat="1" ht="12" hidden="1" customHeight="1">
      <c r="A12263" s="448"/>
    </row>
    <row r="12264" spans="1:1" s="449" customFormat="1" ht="12" hidden="1" customHeight="1">
      <c r="A12264" s="448"/>
    </row>
    <row r="12265" spans="1:1" s="449" customFormat="1" ht="12" hidden="1" customHeight="1">
      <c r="A12265" s="448"/>
    </row>
    <row r="12266" spans="1:1" s="449" customFormat="1" ht="12" hidden="1" customHeight="1">
      <c r="A12266" s="448"/>
    </row>
    <row r="12267" spans="1:1" s="449" customFormat="1" ht="12" hidden="1" customHeight="1">
      <c r="A12267" s="448"/>
    </row>
    <row r="12268" spans="1:1" s="449" customFormat="1" ht="12" hidden="1" customHeight="1">
      <c r="A12268" s="448"/>
    </row>
    <row r="12269" spans="1:1" s="449" customFormat="1" ht="12" hidden="1" customHeight="1">
      <c r="A12269" s="448"/>
    </row>
    <row r="12270" spans="1:1" s="449" customFormat="1" ht="12" hidden="1" customHeight="1">
      <c r="A12270" s="448"/>
    </row>
    <row r="12271" spans="1:1" s="449" customFormat="1" ht="12" hidden="1" customHeight="1">
      <c r="A12271" s="448"/>
    </row>
    <row r="12272" spans="1:1" s="449" customFormat="1" ht="12" hidden="1" customHeight="1">
      <c r="A12272" s="448"/>
    </row>
    <row r="12273" spans="1:1" s="449" customFormat="1" ht="12" hidden="1" customHeight="1">
      <c r="A12273" s="448"/>
    </row>
    <row r="12274" spans="1:1" s="449" customFormat="1" ht="12" hidden="1" customHeight="1">
      <c r="A12274" s="448"/>
    </row>
    <row r="12275" spans="1:1" s="449" customFormat="1" ht="12" hidden="1" customHeight="1">
      <c r="A12275" s="448"/>
    </row>
    <row r="12276" spans="1:1" s="449" customFormat="1" ht="12" hidden="1" customHeight="1">
      <c r="A12276" s="448"/>
    </row>
    <row r="12277" spans="1:1" s="449" customFormat="1" ht="12" hidden="1" customHeight="1">
      <c r="A12277" s="448"/>
    </row>
    <row r="12278" spans="1:1" s="449" customFormat="1" ht="12" hidden="1" customHeight="1">
      <c r="A12278" s="448"/>
    </row>
    <row r="12279" spans="1:1" s="449" customFormat="1" ht="12" hidden="1" customHeight="1">
      <c r="A12279" s="448"/>
    </row>
    <row r="12280" spans="1:1" s="449" customFormat="1" ht="12" hidden="1" customHeight="1">
      <c r="A12280" s="448"/>
    </row>
    <row r="12281" spans="1:1" s="449" customFormat="1" ht="12" hidden="1" customHeight="1">
      <c r="A12281" s="448"/>
    </row>
    <row r="12282" spans="1:1" s="449" customFormat="1" ht="12" hidden="1" customHeight="1">
      <c r="A12282" s="448"/>
    </row>
    <row r="12283" spans="1:1" s="449" customFormat="1" ht="12" hidden="1" customHeight="1">
      <c r="A12283" s="448"/>
    </row>
    <row r="12284" spans="1:1" s="449" customFormat="1" ht="12" hidden="1" customHeight="1">
      <c r="A12284" s="448"/>
    </row>
    <row r="12285" spans="1:1" s="449" customFormat="1" ht="12" hidden="1" customHeight="1">
      <c r="A12285" s="448"/>
    </row>
    <row r="12286" spans="1:1" s="449" customFormat="1" ht="12" hidden="1" customHeight="1">
      <c r="A12286" s="448"/>
    </row>
    <row r="12287" spans="1:1" s="449" customFormat="1" ht="12" hidden="1" customHeight="1">
      <c r="A12287" s="448"/>
    </row>
    <row r="12288" spans="1:1" s="449" customFormat="1" ht="12" hidden="1" customHeight="1">
      <c r="A12288" s="448"/>
    </row>
    <row r="12289" spans="1:1" s="449" customFormat="1" ht="12" hidden="1" customHeight="1">
      <c r="A12289" s="448"/>
    </row>
    <row r="12290" spans="1:1" s="449" customFormat="1" ht="12" hidden="1" customHeight="1">
      <c r="A12290" s="448"/>
    </row>
    <row r="12291" spans="1:1" s="449" customFormat="1" ht="12" hidden="1" customHeight="1">
      <c r="A12291" s="448"/>
    </row>
    <row r="12292" spans="1:1" s="449" customFormat="1" ht="12" hidden="1" customHeight="1">
      <c r="A12292" s="448"/>
    </row>
    <row r="12293" spans="1:1" s="449" customFormat="1" ht="12" hidden="1" customHeight="1">
      <c r="A12293" s="448"/>
    </row>
    <row r="12294" spans="1:1" s="449" customFormat="1" ht="12" hidden="1" customHeight="1">
      <c r="A12294" s="448"/>
    </row>
    <row r="12295" spans="1:1" s="449" customFormat="1" ht="12" hidden="1" customHeight="1">
      <c r="A12295" s="448"/>
    </row>
    <row r="12296" spans="1:1" s="449" customFormat="1" ht="12" hidden="1" customHeight="1">
      <c r="A12296" s="448"/>
    </row>
    <row r="12297" spans="1:1" s="449" customFormat="1" ht="12" hidden="1" customHeight="1">
      <c r="A12297" s="448"/>
    </row>
    <row r="12298" spans="1:1" s="449" customFormat="1" ht="12" hidden="1" customHeight="1">
      <c r="A12298" s="448"/>
    </row>
    <row r="12299" spans="1:1" s="449" customFormat="1" ht="12" hidden="1" customHeight="1">
      <c r="A12299" s="448"/>
    </row>
    <row r="12300" spans="1:1" s="449" customFormat="1" ht="12" hidden="1" customHeight="1">
      <c r="A12300" s="448"/>
    </row>
    <row r="12301" spans="1:1" s="449" customFormat="1" ht="12" hidden="1" customHeight="1">
      <c r="A12301" s="448"/>
    </row>
    <row r="12302" spans="1:1" s="449" customFormat="1" ht="12" hidden="1" customHeight="1">
      <c r="A12302" s="448"/>
    </row>
    <row r="12303" spans="1:1" s="449" customFormat="1" ht="12" hidden="1" customHeight="1">
      <c r="A12303" s="448"/>
    </row>
    <row r="12304" spans="1:1" s="449" customFormat="1" ht="12" hidden="1" customHeight="1">
      <c r="A12304" s="448"/>
    </row>
    <row r="12305" spans="1:1" s="449" customFormat="1" ht="12" hidden="1" customHeight="1">
      <c r="A12305" s="448"/>
    </row>
    <row r="12306" spans="1:1" s="449" customFormat="1" ht="12" hidden="1" customHeight="1">
      <c r="A12306" s="448"/>
    </row>
    <row r="12307" spans="1:1" s="449" customFormat="1" ht="12" hidden="1" customHeight="1">
      <c r="A12307" s="448"/>
    </row>
    <row r="12308" spans="1:1" s="449" customFormat="1" ht="12" hidden="1" customHeight="1">
      <c r="A12308" s="448"/>
    </row>
    <row r="12309" spans="1:1" s="449" customFormat="1" ht="12" hidden="1" customHeight="1">
      <c r="A12309" s="448"/>
    </row>
    <row r="12310" spans="1:1" s="449" customFormat="1" ht="12" hidden="1" customHeight="1">
      <c r="A12310" s="448"/>
    </row>
    <row r="12311" spans="1:1" s="449" customFormat="1" ht="12" hidden="1" customHeight="1">
      <c r="A12311" s="448"/>
    </row>
    <row r="12312" spans="1:1" s="449" customFormat="1" ht="12" hidden="1" customHeight="1">
      <c r="A12312" s="448"/>
    </row>
    <row r="12313" spans="1:1" s="449" customFormat="1" ht="12" hidden="1" customHeight="1">
      <c r="A12313" s="448"/>
    </row>
    <row r="12314" spans="1:1" s="449" customFormat="1" ht="12" hidden="1" customHeight="1">
      <c r="A12314" s="448"/>
    </row>
    <row r="12315" spans="1:1" s="449" customFormat="1" ht="12" hidden="1" customHeight="1">
      <c r="A12315" s="448"/>
    </row>
    <row r="12316" spans="1:1" s="449" customFormat="1" ht="12" hidden="1" customHeight="1">
      <c r="A12316" s="448"/>
    </row>
    <row r="12317" spans="1:1" s="449" customFormat="1" ht="12" hidden="1" customHeight="1">
      <c r="A12317" s="448"/>
    </row>
    <row r="12318" spans="1:1" s="449" customFormat="1" ht="12" hidden="1" customHeight="1">
      <c r="A12318" s="448"/>
    </row>
    <row r="12319" spans="1:1" s="449" customFormat="1" ht="12" hidden="1" customHeight="1">
      <c r="A12319" s="448"/>
    </row>
    <row r="12320" spans="1:1" s="449" customFormat="1" ht="12" hidden="1" customHeight="1">
      <c r="A12320" s="448"/>
    </row>
    <row r="12321" spans="1:1" s="449" customFormat="1" ht="12" hidden="1" customHeight="1">
      <c r="A12321" s="448"/>
    </row>
    <row r="12322" spans="1:1" s="449" customFormat="1" ht="12" hidden="1" customHeight="1">
      <c r="A12322" s="448"/>
    </row>
    <row r="12323" spans="1:1" s="449" customFormat="1" ht="12" hidden="1" customHeight="1">
      <c r="A12323" s="448"/>
    </row>
    <row r="12324" spans="1:1" s="449" customFormat="1" ht="12" hidden="1" customHeight="1">
      <c r="A12324" s="448"/>
    </row>
    <row r="12325" spans="1:1" s="449" customFormat="1" ht="12" hidden="1" customHeight="1">
      <c r="A12325" s="448"/>
    </row>
    <row r="12326" spans="1:1" s="449" customFormat="1" ht="12" hidden="1" customHeight="1">
      <c r="A12326" s="448"/>
    </row>
    <row r="12327" spans="1:1" s="449" customFormat="1" ht="12" hidden="1" customHeight="1">
      <c r="A12327" s="448"/>
    </row>
    <row r="12328" spans="1:1" s="449" customFormat="1" ht="12" hidden="1" customHeight="1">
      <c r="A12328" s="448"/>
    </row>
    <row r="12329" spans="1:1" s="449" customFormat="1" ht="12" hidden="1" customHeight="1">
      <c r="A12329" s="448"/>
    </row>
    <row r="12330" spans="1:1" s="449" customFormat="1" ht="12" hidden="1" customHeight="1">
      <c r="A12330" s="448"/>
    </row>
    <row r="12331" spans="1:1" s="449" customFormat="1" ht="12" hidden="1" customHeight="1">
      <c r="A12331" s="448"/>
    </row>
    <row r="12332" spans="1:1" s="449" customFormat="1" ht="12" hidden="1" customHeight="1">
      <c r="A12332" s="448"/>
    </row>
    <row r="12333" spans="1:1" s="449" customFormat="1" ht="12" hidden="1" customHeight="1">
      <c r="A12333" s="448"/>
    </row>
    <row r="12334" spans="1:1" s="449" customFormat="1" ht="12" hidden="1" customHeight="1">
      <c r="A12334" s="448"/>
    </row>
    <row r="12335" spans="1:1" s="449" customFormat="1" ht="12" hidden="1" customHeight="1">
      <c r="A12335" s="448"/>
    </row>
    <row r="12336" spans="1:1" s="449" customFormat="1" ht="12" hidden="1" customHeight="1">
      <c r="A12336" s="448"/>
    </row>
    <row r="12337" spans="1:1" s="449" customFormat="1" ht="12" hidden="1" customHeight="1">
      <c r="A12337" s="448"/>
    </row>
    <row r="12338" spans="1:1" s="449" customFormat="1" ht="12" hidden="1" customHeight="1">
      <c r="A12338" s="448"/>
    </row>
    <row r="12339" spans="1:1" s="449" customFormat="1" ht="12" hidden="1" customHeight="1">
      <c r="A12339" s="448"/>
    </row>
    <row r="12340" spans="1:1" s="449" customFormat="1" ht="12" hidden="1" customHeight="1">
      <c r="A12340" s="448"/>
    </row>
    <row r="12341" spans="1:1" s="449" customFormat="1" ht="12" hidden="1" customHeight="1">
      <c r="A12341" s="448"/>
    </row>
    <row r="12342" spans="1:1" s="449" customFormat="1" ht="12" hidden="1" customHeight="1">
      <c r="A12342" s="448"/>
    </row>
    <row r="12343" spans="1:1" s="449" customFormat="1" ht="12" hidden="1" customHeight="1">
      <c r="A12343" s="448"/>
    </row>
    <row r="12344" spans="1:1" s="449" customFormat="1" ht="12" hidden="1" customHeight="1">
      <c r="A12344" s="448"/>
    </row>
    <row r="12345" spans="1:1" s="449" customFormat="1" ht="12" hidden="1" customHeight="1">
      <c r="A12345" s="448"/>
    </row>
    <row r="12346" spans="1:1" s="449" customFormat="1" ht="12" hidden="1" customHeight="1">
      <c r="A12346" s="448"/>
    </row>
    <row r="12347" spans="1:1" s="449" customFormat="1" ht="12" hidden="1" customHeight="1">
      <c r="A12347" s="448"/>
    </row>
    <row r="12348" spans="1:1" s="449" customFormat="1" ht="12" hidden="1" customHeight="1">
      <c r="A12348" s="448"/>
    </row>
    <row r="12349" spans="1:1" s="449" customFormat="1" ht="12" hidden="1" customHeight="1">
      <c r="A12349" s="448"/>
    </row>
    <row r="12350" spans="1:1" s="449" customFormat="1" ht="12" hidden="1" customHeight="1">
      <c r="A12350" s="448"/>
    </row>
    <row r="12351" spans="1:1" s="449" customFormat="1" ht="12" hidden="1" customHeight="1">
      <c r="A12351" s="448"/>
    </row>
    <row r="12352" spans="1:1" s="449" customFormat="1" ht="12" hidden="1" customHeight="1">
      <c r="A12352" s="448"/>
    </row>
    <row r="12353" spans="1:1" s="449" customFormat="1" ht="12" hidden="1" customHeight="1">
      <c r="A12353" s="448"/>
    </row>
    <row r="12354" spans="1:1" s="449" customFormat="1" ht="12" hidden="1" customHeight="1">
      <c r="A12354" s="448"/>
    </row>
    <row r="12355" spans="1:1" s="449" customFormat="1" ht="12" hidden="1" customHeight="1">
      <c r="A12355" s="448"/>
    </row>
    <row r="12356" spans="1:1" s="449" customFormat="1" ht="12" hidden="1" customHeight="1">
      <c r="A12356" s="448"/>
    </row>
    <row r="12357" spans="1:1" s="449" customFormat="1" ht="12" hidden="1" customHeight="1">
      <c r="A12357" s="448"/>
    </row>
    <row r="12358" spans="1:1" s="449" customFormat="1" ht="12" hidden="1" customHeight="1">
      <c r="A12358" s="448"/>
    </row>
    <row r="12359" spans="1:1" s="449" customFormat="1" ht="12" hidden="1" customHeight="1">
      <c r="A12359" s="448"/>
    </row>
    <row r="12360" spans="1:1" s="449" customFormat="1" ht="12" hidden="1" customHeight="1">
      <c r="A12360" s="448"/>
    </row>
    <row r="12361" spans="1:1" s="449" customFormat="1" ht="12" hidden="1" customHeight="1">
      <c r="A12361" s="448"/>
    </row>
    <row r="12362" spans="1:1" s="449" customFormat="1" ht="12" hidden="1" customHeight="1">
      <c r="A12362" s="448"/>
    </row>
    <row r="12363" spans="1:1" s="449" customFormat="1" ht="12" hidden="1" customHeight="1">
      <c r="A12363" s="448"/>
    </row>
    <row r="12364" spans="1:1" s="449" customFormat="1" ht="12" hidden="1" customHeight="1">
      <c r="A12364" s="448"/>
    </row>
    <row r="12365" spans="1:1" s="449" customFormat="1" ht="12" hidden="1" customHeight="1">
      <c r="A12365" s="448"/>
    </row>
    <row r="12366" spans="1:1" s="449" customFormat="1" ht="12" hidden="1" customHeight="1">
      <c r="A12366" s="448"/>
    </row>
    <row r="12367" spans="1:1" s="449" customFormat="1" ht="12" hidden="1" customHeight="1">
      <c r="A12367" s="448"/>
    </row>
    <row r="12368" spans="1:1" s="449" customFormat="1" ht="12" hidden="1" customHeight="1">
      <c r="A12368" s="448"/>
    </row>
    <row r="12369" spans="1:1" s="449" customFormat="1" ht="12" hidden="1" customHeight="1">
      <c r="A12369" s="448"/>
    </row>
    <row r="12370" spans="1:1" s="449" customFormat="1" ht="12" hidden="1" customHeight="1">
      <c r="A12370" s="448"/>
    </row>
    <row r="12371" spans="1:1" s="449" customFormat="1" ht="12" hidden="1" customHeight="1">
      <c r="A12371" s="448"/>
    </row>
    <row r="12372" spans="1:1" s="449" customFormat="1" ht="12" hidden="1" customHeight="1">
      <c r="A12372" s="448"/>
    </row>
    <row r="12373" spans="1:1" s="449" customFormat="1" ht="12" hidden="1" customHeight="1">
      <c r="A12373" s="448"/>
    </row>
    <row r="12374" spans="1:1" s="449" customFormat="1" ht="12" hidden="1" customHeight="1">
      <c r="A12374" s="448"/>
    </row>
    <row r="12375" spans="1:1" s="449" customFormat="1" ht="12" hidden="1" customHeight="1">
      <c r="A12375" s="448"/>
    </row>
    <row r="12376" spans="1:1" s="449" customFormat="1" ht="12" hidden="1" customHeight="1">
      <c r="A12376" s="448"/>
    </row>
    <row r="12377" spans="1:1" s="449" customFormat="1" ht="12" hidden="1" customHeight="1">
      <c r="A12377" s="448"/>
    </row>
    <row r="12378" spans="1:1" s="449" customFormat="1" ht="12" hidden="1" customHeight="1">
      <c r="A12378" s="448"/>
    </row>
    <row r="12379" spans="1:1" s="449" customFormat="1" ht="12" hidden="1" customHeight="1">
      <c r="A12379" s="448"/>
    </row>
    <row r="12380" spans="1:1" s="449" customFormat="1" ht="12" hidden="1" customHeight="1">
      <c r="A12380" s="448"/>
    </row>
    <row r="12381" spans="1:1" s="449" customFormat="1" ht="12" hidden="1" customHeight="1">
      <c r="A12381" s="448"/>
    </row>
    <row r="12382" spans="1:1" s="449" customFormat="1" ht="12" hidden="1" customHeight="1">
      <c r="A12382" s="448"/>
    </row>
    <row r="12383" spans="1:1" s="449" customFormat="1" ht="12" hidden="1" customHeight="1">
      <c r="A12383" s="448"/>
    </row>
    <row r="12384" spans="1:1" s="449" customFormat="1" ht="12" hidden="1" customHeight="1">
      <c r="A12384" s="448"/>
    </row>
    <row r="12385" spans="1:1" s="449" customFormat="1" ht="12" hidden="1" customHeight="1">
      <c r="A12385" s="448"/>
    </row>
    <row r="12386" spans="1:1" s="449" customFormat="1" ht="12" hidden="1" customHeight="1">
      <c r="A12386" s="448"/>
    </row>
    <row r="12387" spans="1:1" s="449" customFormat="1" ht="12" hidden="1" customHeight="1">
      <c r="A12387" s="448"/>
    </row>
    <row r="12388" spans="1:1" s="449" customFormat="1" ht="12" hidden="1" customHeight="1">
      <c r="A12388" s="448"/>
    </row>
    <row r="12389" spans="1:1" s="449" customFormat="1" ht="12" hidden="1" customHeight="1">
      <c r="A12389" s="448"/>
    </row>
    <row r="12390" spans="1:1" s="449" customFormat="1" ht="12" hidden="1" customHeight="1">
      <c r="A12390" s="448"/>
    </row>
    <row r="12391" spans="1:1" s="449" customFormat="1" ht="12" hidden="1" customHeight="1">
      <c r="A12391" s="448"/>
    </row>
    <row r="12392" spans="1:1" s="449" customFormat="1" ht="12" hidden="1" customHeight="1">
      <c r="A12392" s="448"/>
    </row>
    <row r="12393" spans="1:1" s="449" customFormat="1" ht="12" hidden="1" customHeight="1">
      <c r="A12393" s="448"/>
    </row>
    <row r="12394" spans="1:1" s="449" customFormat="1" ht="12" hidden="1" customHeight="1">
      <c r="A12394" s="448"/>
    </row>
    <row r="12395" spans="1:1" s="449" customFormat="1" ht="12" hidden="1" customHeight="1">
      <c r="A12395" s="448"/>
    </row>
    <row r="12396" spans="1:1" s="449" customFormat="1" ht="12" hidden="1" customHeight="1">
      <c r="A12396" s="448"/>
    </row>
    <row r="12397" spans="1:1" s="449" customFormat="1" ht="12" hidden="1" customHeight="1">
      <c r="A12397" s="448"/>
    </row>
    <row r="12398" spans="1:1" s="449" customFormat="1" ht="12" hidden="1" customHeight="1">
      <c r="A12398" s="448"/>
    </row>
    <row r="12399" spans="1:1" s="449" customFormat="1" ht="12" hidden="1" customHeight="1">
      <c r="A12399" s="448"/>
    </row>
    <row r="12400" spans="1:1" s="449" customFormat="1" ht="12" hidden="1" customHeight="1">
      <c r="A12400" s="448"/>
    </row>
    <row r="12401" spans="1:1" s="449" customFormat="1" ht="12" hidden="1" customHeight="1">
      <c r="A12401" s="448"/>
    </row>
    <row r="12402" spans="1:1" s="449" customFormat="1" ht="12" hidden="1" customHeight="1">
      <c r="A12402" s="448"/>
    </row>
    <row r="12403" spans="1:1" s="449" customFormat="1" ht="12" hidden="1" customHeight="1">
      <c r="A12403" s="448"/>
    </row>
    <row r="12404" spans="1:1" s="449" customFormat="1" ht="12" hidden="1" customHeight="1">
      <c r="A12404" s="448"/>
    </row>
    <row r="12405" spans="1:1" s="449" customFormat="1" ht="12" hidden="1" customHeight="1">
      <c r="A12405" s="448"/>
    </row>
    <row r="12406" spans="1:1" s="449" customFormat="1" ht="12" hidden="1" customHeight="1">
      <c r="A12406" s="448"/>
    </row>
    <row r="12407" spans="1:1" s="449" customFormat="1" ht="12" hidden="1" customHeight="1">
      <c r="A12407" s="448"/>
    </row>
    <row r="12408" spans="1:1" s="449" customFormat="1" ht="12" hidden="1" customHeight="1">
      <c r="A12408" s="448"/>
    </row>
    <row r="12409" spans="1:1" s="449" customFormat="1" ht="12" hidden="1" customHeight="1">
      <c r="A12409" s="448"/>
    </row>
    <row r="12410" spans="1:1" s="449" customFormat="1" ht="12" hidden="1" customHeight="1">
      <c r="A12410" s="448"/>
    </row>
    <row r="12411" spans="1:1" s="449" customFormat="1" ht="12" hidden="1" customHeight="1">
      <c r="A12411" s="448"/>
    </row>
    <row r="12412" spans="1:1" s="449" customFormat="1" ht="12" hidden="1" customHeight="1">
      <c r="A12412" s="448"/>
    </row>
    <row r="12413" spans="1:1" s="449" customFormat="1" ht="12" hidden="1" customHeight="1">
      <c r="A12413" s="448"/>
    </row>
    <row r="12414" spans="1:1" s="449" customFormat="1" ht="12" hidden="1" customHeight="1">
      <c r="A12414" s="448"/>
    </row>
    <row r="12415" spans="1:1" s="449" customFormat="1" ht="12" hidden="1" customHeight="1">
      <c r="A12415" s="448"/>
    </row>
    <row r="12416" spans="1:1" s="449" customFormat="1" ht="12" hidden="1" customHeight="1">
      <c r="A12416" s="448"/>
    </row>
    <row r="12417" spans="1:1" s="449" customFormat="1" ht="12" hidden="1" customHeight="1">
      <c r="A12417" s="448"/>
    </row>
    <row r="12418" spans="1:1" s="449" customFormat="1" ht="12" hidden="1" customHeight="1">
      <c r="A12418" s="448"/>
    </row>
    <row r="12419" spans="1:1" s="449" customFormat="1" ht="12" hidden="1" customHeight="1">
      <c r="A12419" s="448"/>
    </row>
    <row r="12420" spans="1:1" s="449" customFormat="1" ht="12" hidden="1" customHeight="1">
      <c r="A12420" s="448"/>
    </row>
    <row r="12421" spans="1:1" s="449" customFormat="1" ht="12" hidden="1" customHeight="1">
      <c r="A12421" s="448"/>
    </row>
    <row r="12422" spans="1:1" s="449" customFormat="1" ht="12" hidden="1" customHeight="1">
      <c r="A12422" s="448"/>
    </row>
    <row r="12423" spans="1:1" s="449" customFormat="1" ht="12" hidden="1" customHeight="1">
      <c r="A12423" s="448"/>
    </row>
    <row r="12424" spans="1:1" s="449" customFormat="1" ht="12" hidden="1" customHeight="1">
      <c r="A12424" s="448"/>
    </row>
    <row r="12425" spans="1:1" s="449" customFormat="1" ht="12" hidden="1" customHeight="1">
      <c r="A12425" s="448"/>
    </row>
    <row r="12426" spans="1:1" s="449" customFormat="1" ht="12" hidden="1" customHeight="1">
      <c r="A12426" s="448"/>
    </row>
    <row r="12427" spans="1:1" s="449" customFormat="1" ht="12" hidden="1" customHeight="1">
      <c r="A12427" s="448"/>
    </row>
    <row r="12428" spans="1:1" s="449" customFormat="1" ht="12" hidden="1" customHeight="1">
      <c r="A12428" s="448"/>
    </row>
    <row r="12429" spans="1:1" s="449" customFormat="1" ht="12" hidden="1" customHeight="1">
      <c r="A12429" s="448"/>
    </row>
    <row r="12430" spans="1:1" s="449" customFormat="1" ht="12" hidden="1" customHeight="1">
      <c r="A12430" s="448"/>
    </row>
    <row r="12431" spans="1:1" s="449" customFormat="1" ht="12" hidden="1" customHeight="1">
      <c r="A12431" s="448"/>
    </row>
    <row r="12432" spans="1:1" s="449" customFormat="1" ht="12" hidden="1" customHeight="1">
      <c r="A12432" s="448"/>
    </row>
    <row r="12433" spans="1:1" s="449" customFormat="1" ht="12" hidden="1" customHeight="1">
      <c r="A12433" s="448"/>
    </row>
    <row r="12434" spans="1:1" s="449" customFormat="1" ht="12" hidden="1" customHeight="1">
      <c r="A12434" s="448"/>
    </row>
    <row r="12435" spans="1:1" s="449" customFormat="1" ht="12" hidden="1" customHeight="1">
      <c r="A12435" s="448"/>
    </row>
    <row r="12436" spans="1:1" s="449" customFormat="1" ht="12" hidden="1" customHeight="1">
      <c r="A12436" s="448"/>
    </row>
    <row r="12437" spans="1:1" s="449" customFormat="1" ht="12" hidden="1" customHeight="1">
      <c r="A12437" s="448"/>
    </row>
    <row r="12438" spans="1:1" s="449" customFormat="1" ht="12" hidden="1" customHeight="1">
      <c r="A12438" s="448"/>
    </row>
    <row r="12439" spans="1:1" s="449" customFormat="1" ht="12" hidden="1" customHeight="1">
      <c r="A12439" s="448"/>
    </row>
    <row r="12440" spans="1:1" s="449" customFormat="1" ht="12" hidden="1" customHeight="1">
      <c r="A12440" s="448"/>
    </row>
    <row r="12441" spans="1:1" s="449" customFormat="1" ht="12" hidden="1" customHeight="1">
      <c r="A12441" s="448"/>
    </row>
    <row r="12442" spans="1:1" s="449" customFormat="1" ht="12" hidden="1" customHeight="1">
      <c r="A12442" s="448"/>
    </row>
    <row r="12443" spans="1:1" s="449" customFormat="1" ht="12" hidden="1" customHeight="1">
      <c r="A12443" s="448"/>
    </row>
    <row r="12444" spans="1:1" s="449" customFormat="1" ht="12" hidden="1" customHeight="1">
      <c r="A12444" s="448"/>
    </row>
    <row r="12445" spans="1:1" s="449" customFormat="1" ht="12" hidden="1" customHeight="1">
      <c r="A12445" s="448"/>
    </row>
    <row r="12446" spans="1:1" s="449" customFormat="1" ht="12" hidden="1" customHeight="1">
      <c r="A12446" s="448"/>
    </row>
    <row r="12447" spans="1:1" s="449" customFormat="1" ht="12" hidden="1" customHeight="1">
      <c r="A12447" s="448"/>
    </row>
    <row r="12448" spans="1:1" s="449" customFormat="1" ht="12" hidden="1" customHeight="1">
      <c r="A12448" s="448"/>
    </row>
    <row r="12449" spans="1:1" s="449" customFormat="1" ht="12" hidden="1" customHeight="1">
      <c r="A12449" s="448"/>
    </row>
    <row r="12450" spans="1:1" s="449" customFormat="1" ht="12" hidden="1" customHeight="1">
      <c r="A12450" s="448"/>
    </row>
    <row r="12451" spans="1:1" s="449" customFormat="1" ht="12" hidden="1" customHeight="1">
      <c r="A12451" s="448"/>
    </row>
    <row r="12452" spans="1:1" s="449" customFormat="1" ht="12" hidden="1" customHeight="1">
      <c r="A12452" s="448"/>
    </row>
    <row r="12453" spans="1:1" s="449" customFormat="1" ht="12" hidden="1" customHeight="1">
      <c r="A12453" s="448"/>
    </row>
    <row r="12454" spans="1:1" s="449" customFormat="1" ht="12" hidden="1" customHeight="1">
      <c r="A12454" s="448"/>
    </row>
    <row r="12455" spans="1:1" s="449" customFormat="1" ht="12" hidden="1" customHeight="1">
      <c r="A12455" s="448"/>
    </row>
    <row r="12456" spans="1:1" s="449" customFormat="1" ht="12" hidden="1" customHeight="1">
      <c r="A12456" s="448"/>
    </row>
    <row r="12457" spans="1:1" s="449" customFormat="1" ht="12" hidden="1" customHeight="1">
      <c r="A12457" s="448"/>
    </row>
    <row r="12458" spans="1:1" s="449" customFormat="1" ht="12" hidden="1" customHeight="1">
      <c r="A12458" s="448"/>
    </row>
    <row r="12459" spans="1:1" s="449" customFormat="1" ht="12" hidden="1" customHeight="1">
      <c r="A12459" s="448"/>
    </row>
    <row r="12460" spans="1:1" s="449" customFormat="1" ht="12" hidden="1" customHeight="1">
      <c r="A12460" s="448"/>
    </row>
    <row r="12461" spans="1:1" s="449" customFormat="1" ht="12" hidden="1" customHeight="1">
      <c r="A12461" s="448"/>
    </row>
    <row r="12462" spans="1:1" s="449" customFormat="1" ht="12" hidden="1" customHeight="1">
      <c r="A12462" s="448"/>
    </row>
    <row r="12463" spans="1:1" s="449" customFormat="1" ht="12" hidden="1" customHeight="1">
      <c r="A12463" s="448"/>
    </row>
    <row r="12464" spans="1:1" s="449" customFormat="1" ht="12" hidden="1" customHeight="1">
      <c r="A12464" s="448"/>
    </row>
    <row r="12465" spans="1:1" s="449" customFormat="1" ht="12" hidden="1" customHeight="1">
      <c r="A12465" s="448"/>
    </row>
    <row r="12466" spans="1:1" s="449" customFormat="1" ht="12" hidden="1" customHeight="1">
      <c r="A12466" s="448"/>
    </row>
    <row r="12467" spans="1:1" s="449" customFormat="1" ht="12" hidden="1" customHeight="1">
      <c r="A12467" s="448"/>
    </row>
    <row r="12468" spans="1:1" s="449" customFormat="1" ht="12" hidden="1" customHeight="1">
      <c r="A12468" s="448"/>
    </row>
    <row r="12469" spans="1:1" s="449" customFormat="1" ht="12" hidden="1" customHeight="1">
      <c r="A12469" s="448"/>
    </row>
    <row r="12470" spans="1:1" s="449" customFormat="1" ht="12" hidden="1" customHeight="1">
      <c r="A12470" s="448"/>
    </row>
    <row r="12471" spans="1:1" s="449" customFormat="1" ht="12" hidden="1" customHeight="1">
      <c r="A12471" s="448"/>
    </row>
    <row r="12472" spans="1:1" s="449" customFormat="1" ht="12" hidden="1" customHeight="1">
      <c r="A12472" s="448"/>
    </row>
    <row r="12473" spans="1:1" s="449" customFormat="1" ht="12" hidden="1" customHeight="1">
      <c r="A12473" s="448"/>
    </row>
    <row r="12474" spans="1:1" s="449" customFormat="1" ht="12" hidden="1" customHeight="1">
      <c r="A12474" s="448"/>
    </row>
    <row r="12475" spans="1:1" s="449" customFormat="1" ht="12" hidden="1" customHeight="1">
      <c r="A12475" s="448"/>
    </row>
    <row r="12476" spans="1:1" s="449" customFormat="1" ht="12" hidden="1" customHeight="1">
      <c r="A12476" s="448"/>
    </row>
    <row r="12477" spans="1:1" s="449" customFormat="1" ht="12" hidden="1" customHeight="1">
      <c r="A12477" s="448"/>
    </row>
    <row r="12478" spans="1:1" s="449" customFormat="1" ht="12" hidden="1" customHeight="1">
      <c r="A12478" s="448"/>
    </row>
    <row r="12479" spans="1:1" s="449" customFormat="1" ht="12" hidden="1" customHeight="1">
      <c r="A12479" s="448"/>
    </row>
    <row r="12480" spans="1:1" s="449" customFormat="1" ht="12" hidden="1" customHeight="1">
      <c r="A12480" s="448"/>
    </row>
    <row r="12481" spans="1:1" s="449" customFormat="1" ht="12" hidden="1" customHeight="1">
      <c r="A12481" s="448"/>
    </row>
    <row r="12482" spans="1:1" s="449" customFormat="1" ht="12" hidden="1" customHeight="1">
      <c r="A12482" s="448"/>
    </row>
    <row r="12483" spans="1:1" s="449" customFormat="1" ht="12" hidden="1" customHeight="1">
      <c r="A12483" s="448"/>
    </row>
    <row r="12484" spans="1:1" s="449" customFormat="1" ht="12" hidden="1" customHeight="1">
      <c r="A12484" s="448"/>
    </row>
    <row r="12485" spans="1:1" s="449" customFormat="1" ht="12" hidden="1" customHeight="1">
      <c r="A12485" s="448"/>
    </row>
    <row r="12486" spans="1:1" s="449" customFormat="1" ht="12" hidden="1" customHeight="1">
      <c r="A12486" s="448"/>
    </row>
    <row r="12487" spans="1:1" s="449" customFormat="1" ht="12" hidden="1" customHeight="1">
      <c r="A12487" s="448"/>
    </row>
    <row r="12488" spans="1:1" s="449" customFormat="1" ht="12" hidden="1" customHeight="1">
      <c r="A12488" s="448"/>
    </row>
    <row r="12489" spans="1:1" s="449" customFormat="1" ht="12" hidden="1" customHeight="1">
      <c r="A12489" s="448"/>
    </row>
    <row r="12490" spans="1:1" s="449" customFormat="1" ht="12" hidden="1" customHeight="1">
      <c r="A12490" s="448"/>
    </row>
    <row r="12491" spans="1:1" s="449" customFormat="1" ht="12" hidden="1" customHeight="1">
      <c r="A12491" s="448"/>
    </row>
    <row r="12492" spans="1:1" s="449" customFormat="1" ht="12" hidden="1" customHeight="1">
      <c r="A12492" s="448"/>
    </row>
    <row r="12493" spans="1:1" s="449" customFormat="1" ht="12" hidden="1" customHeight="1">
      <c r="A12493" s="448"/>
    </row>
    <row r="12494" spans="1:1" s="449" customFormat="1" ht="12" hidden="1" customHeight="1">
      <c r="A12494" s="448"/>
    </row>
    <row r="12495" spans="1:1" s="449" customFormat="1" ht="12" hidden="1" customHeight="1">
      <c r="A12495" s="448"/>
    </row>
    <row r="12496" spans="1:1" s="449" customFormat="1" ht="12" hidden="1" customHeight="1">
      <c r="A12496" s="448"/>
    </row>
    <row r="12497" spans="1:1" s="449" customFormat="1" ht="12" hidden="1" customHeight="1">
      <c r="A12497" s="448"/>
    </row>
    <row r="12498" spans="1:1" s="449" customFormat="1" ht="12" hidden="1" customHeight="1">
      <c r="A12498" s="448"/>
    </row>
    <row r="12499" spans="1:1" s="449" customFormat="1" ht="12" hidden="1" customHeight="1">
      <c r="A12499" s="448"/>
    </row>
    <row r="12500" spans="1:1" s="449" customFormat="1" ht="12" hidden="1" customHeight="1">
      <c r="A12500" s="448"/>
    </row>
    <row r="12501" spans="1:1" s="449" customFormat="1" ht="12" hidden="1" customHeight="1">
      <c r="A12501" s="448"/>
    </row>
    <row r="12502" spans="1:1" s="449" customFormat="1" ht="12" hidden="1" customHeight="1">
      <c r="A12502" s="448"/>
    </row>
    <row r="12503" spans="1:1" s="449" customFormat="1" ht="12" hidden="1" customHeight="1">
      <c r="A12503" s="448"/>
    </row>
    <row r="12504" spans="1:1" s="449" customFormat="1" ht="12" hidden="1" customHeight="1">
      <c r="A12504" s="448"/>
    </row>
    <row r="12505" spans="1:1" s="449" customFormat="1" ht="12" hidden="1" customHeight="1">
      <c r="A12505" s="448"/>
    </row>
    <row r="12506" spans="1:1" s="449" customFormat="1" ht="12" hidden="1" customHeight="1">
      <c r="A12506" s="448"/>
    </row>
    <row r="12507" spans="1:1" s="449" customFormat="1" ht="12" hidden="1" customHeight="1">
      <c r="A12507" s="448"/>
    </row>
    <row r="12508" spans="1:1" s="449" customFormat="1" ht="12" hidden="1" customHeight="1">
      <c r="A12508" s="448"/>
    </row>
    <row r="12509" spans="1:1" s="449" customFormat="1" ht="12" hidden="1" customHeight="1">
      <c r="A12509" s="448"/>
    </row>
    <row r="12510" spans="1:1" s="449" customFormat="1" ht="12" hidden="1" customHeight="1">
      <c r="A12510" s="448"/>
    </row>
    <row r="12511" spans="1:1" s="449" customFormat="1" ht="12" hidden="1" customHeight="1">
      <c r="A12511" s="448"/>
    </row>
    <row r="12512" spans="1:1" s="449" customFormat="1" ht="12" hidden="1" customHeight="1">
      <c r="A12512" s="448"/>
    </row>
    <row r="12513" spans="1:1" s="449" customFormat="1" ht="12" hidden="1" customHeight="1">
      <c r="A12513" s="448"/>
    </row>
    <row r="12514" spans="1:1" s="449" customFormat="1" ht="12" hidden="1" customHeight="1">
      <c r="A12514" s="448"/>
    </row>
    <row r="12515" spans="1:1" s="449" customFormat="1" ht="12" hidden="1" customHeight="1">
      <c r="A12515" s="448"/>
    </row>
    <row r="12516" spans="1:1" s="449" customFormat="1" ht="12" hidden="1" customHeight="1">
      <c r="A12516" s="448"/>
    </row>
    <row r="12517" spans="1:1" s="449" customFormat="1" ht="12" hidden="1" customHeight="1">
      <c r="A12517" s="448"/>
    </row>
    <row r="12518" spans="1:1" s="449" customFormat="1" ht="12" hidden="1" customHeight="1">
      <c r="A12518" s="448"/>
    </row>
    <row r="12519" spans="1:1" s="449" customFormat="1" ht="12" hidden="1" customHeight="1">
      <c r="A12519" s="448"/>
    </row>
    <row r="12520" spans="1:1" s="449" customFormat="1" ht="12" hidden="1" customHeight="1">
      <c r="A12520" s="448"/>
    </row>
    <row r="12521" spans="1:1" s="449" customFormat="1" ht="12" hidden="1" customHeight="1">
      <c r="A12521" s="448"/>
    </row>
    <row r="12522" spans="1:1" s="449" customFormat="1" ht="12" hidden="1" customHeight="1">
      <c r="A12522" s="448"/>
    </row>
    <row r="12523" spans="1:1" s="449" customFormat="1" ht="12" hidden="1" customHeight="1">
      <c r="A12523" s="448"/>
    </row>
    <row r="12524" spans="1:1" s="449" customFormat="1" ht="12" hidden="1" customHeight="1">
      <c r="A12524" s="448"/>
    </row>
    <row r="12525" spans="1:1" s="449" customFormat="1" ht="12" hidden="1" customHeight="1">
      <c r="A12525" s="448"/>
    </row>
    <row r="12526" spans="1:1" s="449" customFormat="1" ht="12" hidden="1" customHeight="1">
      <c r="A12526" s="448"/>
    </row>
    <row r="12527" spans="1:1" s="449" customFormat="1" ht="12" hidden="1" customHeight="1">
      <c r="A12527" s="448"/>
    </row>
    <row r="12528" spans="1:1" s="449" customFormat="1" ht="12" hidden="1" customHeight="1">
      <c r="A12528" s="448"/>
    </row>
    <row r="12529" spans="1:1" s="449" customFormat="1" ht="12" hidden="1" customHeight="1">
      <c r="A12529" s="448"/>
    </row>
    <row r="12530" spans="1:1" s="449" customFormat="1" ht="12" hidden="1" customHeight="1">
      <c r="A12530" s="448"/>
    </row>
    <row r="12531" spans="1:1" s="449" customFormat="1" ht="12" hidden="1" customHeight="1">
      <c r="A12531" s="448"/>
    </row>
    <row r="12532" spans="1:1" s="449" customFormat="1" ht="12" hidden="1" customHeight="1">
      <c r="A12532" s="448"/>
    </row>
    <row r="12533" spans="1:1" s="449" customFormat="1" ht="12" hidden="1" customHeight="1">
      <c r="A12533" s="448"/>
    </row>
    <row r="12534" spans="1:1" s="449" customFormat="1" ht="12" hidden="1" customHeight="1">
      <c r="A12534" s="448"/>
    </row>
    <row r="12535" spans="1:1" s="449" customFormat="1" ht="12" hidden="1" customHeight="1">
      <c r="A12535" s="448"/>
    </row>
    <row r="12536" spans="1:1" s="449" customFormat="1" ht="12" hidden="1" customHeight="1">
      <c r="A12536" s="448"/>
    </row>
    <row r="12537" spans="1:1" s="449" customFormat="1" ht="12" hidden="1" customHeight="1">
      <c r="A12537" s="448"/>
    </row>
    <row r="12538" spans="1:1" s="449" customFormat="1" ht="12" hidden="1" customHeight="1">
      <c r="A12538" s="448"/>
    </row>
    <row r="12539" spans="1:1" s="449" customFormat="1" ht="12" hidden="1" customHeight="1">
      <c r="A12539" s="448"/>
    </row>
    <row r="12540" spans="1:1" s="449" customFormat="1" ht="12" hidden="1" customHeight="1">
      <c r="A12540" s="448"/>
    </row>
    <row r="12541" spans="1:1" s="449" customFormat="1" ht="12" hidden="1" customHeight="1">
      <c r="A12541" s="448"/>
    </row>
    <row r="12542" spans="1:1" s="449" customFormat="1" ht="12" hidden="1" customHeight="1">
      <c r="A12542" s="448"/>
    </row>
    <row r="12543" spans="1:1" s="449" customFormat="1" ht="12" hidden="1" customHeight="1">
      <c r="A12543" s="448"/>
    </row>
    <row r="12544" spans="1:1" s="449" customFormat="1" ht="12" hidden="1" customHeight="1">
      <c r="A12544" s="448"/>
    </row>
    <row r="12545" spans="1:1" s="449" customFormat="1" ht="12" hidden="1" customHeight="1">
      <c r="A12545" s="448"/>
    </row>
    <row r="12546" spans="1:1" s="449" customFormat="1" ht="12" hidden="1" customHeight="1">
      <c r="A12546" s="448"/>
    </row>
    <row r="12547" spans="1:1" s="449" customFormat="1" ht="12" hidden="1" customHeight="1">
      <c r="A12547" s="448"/>
    </row>
    <row r="12548" spans="1:1" s="449" customFormat="1" ht="12" hidden="1" customHeight="1">
      <c r="A12548" s="448"/>
    </row>
    <row r="12549" spans="1:1" s="449" customFormat="1" ht="12" hidden="1" customHeight="1">
      <c r="A12549" s="448"/>
    </row>
    <row r="12550" spans="1:1" s="449" customFormat="1" ht="12" hidden="1" customHeight="1">
      <c r="A12550" s="448"/>
    </row>
    <row r="12551" spans="1:1" s="449" customFormat="1" ht="12" hidden="1" customHeight="1">
      <c r="A12551" s="448"/>
    </row>
    <row r="12552" spans="1:1" s="449" customFormat="1" ht="12" hidden="1" customHeight="1">
      <c r="A12552" s="448"/>
    </row>
    <row r="12553" spans="1:1" s="449" customFormat="1" ht="12" hidden="1" customHeight="1">
      <c r="A12553" s="448"/>
    </row>
    <row r="12554" spans="1:1" s="449" customFormat="1" ht="12" hidden="1" customHeight="1">
      <c r="A12554" s="448"/>
    </row>
    <row r="12555" spans="1:1" s="449" customFormat="1" ht="12" hidden="1" customHeight="1">
      <c r="A12555" s="448"/>
    </row>
    <row r="12556" spans="1:1" s="449" customFormat="1" ht="12" hidden="1" customHeight="1">
      <c r="A12556" s="448"/>
    </row>
    <row r="12557" spans="1:1" s="449" customFormat="1" ht="12" hidden="1" customHeight="1">
      <c r="A12557" s="448"/>
    </row>
    <row r="12558" spans="1:1" s="449" customFormat="1" ht="12" hidden="1" customHeight="1">
      <c r="A12558" s="448"/>
    </row>
    <row r="12559" spans="1:1" s="449" customFormat="1" ht="12" hidden="1" customHeight="1">
      <c r="A12559" s="448"/>
    </row>
    <row r="12560" spans="1:1" s="449" customFormat="1" ht="12" hidden="1" customHeight="1">
      <c r="A12560" s="448"/>
    </row>
    <row r="12561" spans="1:1" s="449" customFormat="1" ht="12" hidden="1" customHeight="1">
      <c r="A12561" s="448"/>
    </row>
    <row r="12562" spans="1:1" s="449" customFormat="1" ht="12" hidden="1" customHeight="1">
      <c r="A12562" s="448"/>
    </row>
    <row r="12563" spans="1:1" s="449" customFormat="1" ht="12" hidden="1" customHeight="1">
      <c r="A12563" s="448"/>
    </row>
    <row r="12564" spans="1:1" s="449" customFormat="1" ht="12" hidden="1" customHeight="1">
      <c r="A12564" s="448"/>
    </row>
    <row r="12565" spans="1:1" s="449" customFormat="1" ht="12" hidden="1" customHeight="1">
      <c r="A12565" s="448"/>
    </row>
    <row r="12566" spans="1:1" s="449" customFormat="1" ht="12" hidden="1" customHeight="1">
      <c r="A12566" s="448"/>
    </row>
    <row r="12567" spans="1:1" s="449" customFormat="1" ht="12" hidden="1" customHeight="1">
      <c r="A12567" s="448"/>
    </row>
    <row r="12568" spans="1:1" s="449" customFormat="1" ht="12" hidden="1" customHeight="1">
      <c r="A12568" s="448"/>
    </row>
    <row r="12569" spans="1:1" s="449" customFormat="1" ht="12" hidden="1" customHeight="1">
      <c r="A12569" s="448"/>
    </row>
    <row r="12570" spans="1:1" s="449" customFormat="1" ht="12" hidden="1" customHeight="1">
      <c r="A12570" s="448"/>
    </row>
    <row r="12571" spans="1:1" s="449" customFormat="1" ht="12" hidden="1" customHeight="1">
      <c r="A12571" s="448"/>
    </row>
    <row r="12572" spans="1:1" s="449" customFormat="1" ht="12" hidden="1" customHeight="1">
      <c r="A12572" s="448"/>
    </row>
    <row r="12573" spans="1:1" s="449" customFormat="1" ht="12" hidden="1" customHeight="1">
      <c r="A12573" s="448"/>
    </row>
    <row r="12574" spans="1:1" s="449" customFormat="1" ht="12" hidden="1" customHeight="1">
      <c r="A12574" s="448"/>
    </row>
    <row r="12575" spans="1:1" s="449" customFormat="1" ht="12" hidden="1" customHeight="1">
      <c r="A12575" s="448"/>
    </row>
    <row r="12576" spans="1:1" s="449" customFormat="1" ht="12" hidden="1" customHeight="1">
      <c r="A12576" s="448"/>
    </row>
    <row r="12577" spans="1:1" s="449" customFormat="1" ht="12" hidden="1" customHeight="1">
      <c r="A12577" s="448"/>
    </row>
    <row r="12578" spans="1:1" s="449" customFormat="1" ht="12" hidden="1" customHeight="1">
      <c r="A12578" s="448"/>
    </row>
    <row r="12579" spans="1:1" s="449" customFormat="1" ht="12" hidden="1" customHeight="1">
      <c r="A12579" s="448"/>
    </row>
    <row r="12580" spans="1:1" s="449" customFormat="1" ht="12" hidden="1" customHeight="1">
      <c r="A12580" s="448"/>
    </row>
    <row r="12581" spans="1:1" s="449" customFormat="1" ht="12" hidden="1" customHeight="1">
      <c r="A12581" s="448"/>
    </row>
    <row r="12582" spans="1:1" s="449" customFormat="1" ht="12" hidden="1" customHeight="1">
      <c r="A12582" s="448"/>
    </row>
    <row r="12583" spans="1:1" s="449" customFormat="1" ht="12" hidden="1" customHeight="1">
      <c r="A12583" s="448"/>
    </row>
    <row r="12584" spans="1:1" s="449" customFormat="1" ht="12" hidden="1" customHeight="1">
      <c r="A12584" s="448"/>
    </row>
    <row r="12585" spans="1:1" s="449" customFormat="1" ht="12" hidden="1" customHeight="1">
      <c r="A12585" s="448"/>
    </row>
    <row r="12586" spans="1:1" s="449" customFormat="1" ht="12" hidden="1" customHeight="1">
      <c r="A12586" s="448"/>
    </row>
    <row r="12587" spans="1:1" s="449" customFormat="1" ht="12" hidden="1" customHeight="1">
      <c r="A12587" s="448"/>
    </row>
    <row r="12588" spans="1:1" s="449" customFormat="1" ht="12" hidden="1" customHeight="1">
      <c r="A12588" s="448"/>
    </row>
    <row r="12589" spans="1:1" s="449" customFormat="1" ht="12" hidden="1" customHeight="1">
      <c r="A12589" s="448"/>
    </row>
    <row r="12590" spans="1:1" s="449" customFormat="1" ht="12" hidden="1" customHeight="1">
      <c r="A12590" s="448"/>
    </row>
    <row r="12591" spans="1:1" s="449" customFormat="1" ht="12" hidden="1" customHeight="1">
      <c r="A12591" s="448"/>
    </row>
    <row r="12592" spans="1:1" s="449" customFormat="1" ht="12" hidden="1" customHeight="1">
      <c r="A12592" s="448"/>
    </row>
    <row r="12593" spans="1:1" s="449" customFormat="1" ht="12" hidden="1" customHeight="1">
      <c r="A12593" s="448"/>
    </row>
    <row r="12594" spans="1:1" s="449" customFormat="1" ht="12" hidden="1" customHeight="1">
      <c r="A12594" s="448"/>
    </row>
    <row r="12595" spans="1:1" s="449" customFormat="1" ht="12" hidden="1" customHeight="1">
      <c r="A12595" s="448"/>
    </row>
    <row r="12596" spans="1:1" s="449" customFormat="1" ht="12" hidden="1" customHeight="1">
      <c r="A12596" s="448"/>
    </row>
    <row r="12597" spans="1:1" s="449" customFormat="1" ht="12" hidden="1" customHeight="1">
      <c r="A12597" s="448"/>
    </row>
    <row r="12598" spans="1:1" s="449" customFormat="1" ht="12" hidden="1" customHeight="1">
      <c r="A12598" s="448"/>
    </row>
    <row r="12599" spans="1:1" s="449" customFormat="1" ht="12" hidden="1" customHeight="1">
      <c r="A12599" s="448"/>
    </row>
    <row r="12600" spans="1:1" s="449" customFormat="1" ht="12" hidden="1" customHeight="1">
      <c r="A12600" s="448"/>
    </row>
    <row r="12601" spans="1:1" s="449" customFormat="1" ht="12" hidden="1" customHeight="1">
      <c r="A12601" s="448"/>
    </row>
    <row r="12602" spans="1:1" s="449" customFormat="1" ht="12" hidden="1" customHeight="1">
      <c r="A12602" s="448"/>
    </row>
    <row r="12603" spans="1:1" s="449" customFormat="1" ht="12" hidden="1" customHeight="1">
      <c r="A12603" s="448"/>
    </row>
    <row r="12604" spans="1:1" s="449" customFormat="1" ht="12" hidden="1" customHeight="1">
      <c r="A12604" s="448"/>
    </row>
    <row r="12605" spans="1:1" s="449" customFormat="1" ht="12" hidden="1" customHeight="1">
      <c r="A12605" s="448"/>
    </row>
    <row r="12606" spans="1:1" s="449" customFormat="1" ht="12" hidden="1" customHeight="1">
      <c r="A12606" s="448"/>
    </row>
    <row r="12607" spans="1:1" s="449" customFormat="1" ht="12" hidden="1" customHeight="1">
      <c r="A12607" s="448"/>
    </row>
    <row r="12608" spans="1:1" s="449" customFormat="1" ht="12" hidden="1" customHeight="1">
      <c r="A12608" s="448"/>
    </row>
    <row r="12609" spans="1:1" s="449" customFormat="1" ht="12" hidden="1" customHeight="1">
      <c r="A12609" s="448"/>
    </row>
    <row r="12610" spans="1:1" s="449" customFormat="1" ht="12" hidden="1" customHeight="1">
      <c r="A12610" s="448"/>
    </row>
    <row r="12611" spans="1:1" s="449" customFormat="1" ht="12" hidden="1" customHeight="1">
      <c r="A12611" s="448"/>
    </row>
    <row r="12612" spans="1:1" s="449" customFormat="1" ht="12" hidden="1" customHeight="1">
      <c r="A12612" s="448"/>
    </row>
    <row r="12613" spans="1:1" s="449" customFormat="1" ht="12" hidden="1" customHeight="1">
      <c r="A12613" s="448"/>
    </row>
    <row r="12614" spans="1:1" s="449" customFormat="1" ht="12" hidden="1" customHeight="1">
      <c r="A12614" s="448"/>
    </row>
    <row r="12615" spans="1:1" s="449" customFormat="1" ht="12" hidden="1" customHeight="1">
      <c r="A12615" s="448"/>
    </row>
    <row r="12616" spans="1:1" s="449" customFormat="1" ht="12" hidden="1" customHeight="1">
      <c r="A12616" s="448"/>
    </row>
    <row r="12617" spans="1:1" s="449" customFormat="1" ht="12" hidden="1" customHeight="1">
      <c r="A12617" s="448"/>
    </row>
    <row r="12618" spans="1:1" s="449" customFormat="1" ht="12" hidden="1" customHeight="1">
      <c r="A12618" s="448"/>
    </row>
    <row r="12619" spans="1:1" s="449" customFormat="1" ht="12" hidden="1" customHeight="1">
      <c r="A12619" s="448"/>
    </row>
    <row r="12620" spans="1:1" s="449" customFormat="1" ht="12" hidden="1" customHeight="1">
      <c r="A12620" s="448"/>
    </row>
    <row r="12621" spans="1:1" s="449" customFormat="1" ht="12" hidden="1" customHeight="1">
      <c r="A12621" s="448"/>
    </row>
    <row r="12622" spans="1:1" s="449" customFormat="1" ht="12" hidden="1" customHeight="1">
      <c r="A12622" s="448"/>
    </row>
    <row r="12623" spans="1:1" s="449" customFormat="1" ht="12" hidden="1" customHeight="1">
      <c r="A12623" s="448"/>
    </row>
    <row r="12624" spans="1:1" s="449" customFormat="1" ht="12" hidden="1" customHeight="1">
      <c r="A12624" s="448"/>
    </row>
    <row r="12625" spans="1:1" s="449" customFormat="1" ht="12" hidden="1" customHeight="1">
      <c r="A12625" s="448"/>
    </row>
    <row r="12626" spans="1:1" s="449" customFormat="1" ht="12" hidden="1" customHeight="1">
      <c r="A12626" s="448"/>
    </row>
    <row r="12627" spans="1:1" s="449" customFormat="1" ht="12" hidden="1" customHeight="1">
      <c r="A12627" s="448"/>
    </row>
    <row r="12628" spans="1:1" s="449" customFormat="1" ht="12" hidden="1" customHeight="1">
      <c r="A12628" s="448"/>
    </row>
    <row r="12629" spans="1:1" s="449" customFormat="1" ht="12" hidden="1" customHeight="1">
      <c r="A12629" s="448"/>
    </row>
    <row r="12630" spans="1:1" s="449" customFormat="1" ht="12" hidden="1" customHeight="1">
      <c r="A12630" s="448"/>
    </row>
    <row r="12631" spans="1:1" s="449" customFormat="1" ht="12" hidden="1" customHeight="1">
      <c r="A12631" s="448"/>
    </row>
    <row r="12632" spans="1:1" s="449" customFormat="1" ht="12" hidden="1" customHeight="1">
      <c r="A12632" s="448"/>
    </row>
    <row r="12633" spans="1:1" s="449" customFormat="1" ht="12" hidden="1" customHeight="1">
      <c r="A12633" s="448"/>
    </row>
    <row r="12634" spans="1:1" s="449" customFormat="1" ht="12" hidden="1" customHeight="1">
      <c r="A12634" s="448"/>
    </row>
    <row r="12635" spans="1:1" s="449" customFormat="1" ht="12" hidden="1" customHeight="1">
      <c r="A12635" s="448"/>
    </row>
    <row r="12636" spans="1:1" s="449" customFormat="1" ht="12" hidden="1" customHeight="1">
      <c r="A12636" s="448"/>
    </row>
    <row r="12637" spans="1:1" s="449" customFormat="1" ht="12" hidden="1" customHeight="1">
      <c r="A12637" s="448"/>
    </row>
    <row r="12638" spans="1:1" s="449" customFormat="1" ht="12" hidden="1" customHeight="1">
      <c r="A12638" s="448"/>
    </row>
    <row r="12639" spans="1:1" s="449" customFormat="1" ht="12" hidden="1" customHeight="1">
      <c r="A12639" s="448"/>
    </row>
    <row r="12640" spans="1:1" s="449" customFormat="1" ht="12" hidden="1" customHeight="1">
      <c r="A12640" s="448"/>
    </row>
    <row r="12641" spans="1:1" s="449" customFormat="1" ht="12" hidden="1" customHeight="1">
      <c r="A12641" s="448"/>
    </row>
    <row r="12642" spans="1:1" s="449" customFormat="1" ht="12" hidden="1" customHeight="1">
      <c r="A12642" s="448"/>
    </row>
    <row r="12643" spans="1:1" s="449" customFormat="1" ht="12" hidden="1" customHeight="1">
      <c r="A12643" s="448"/>
    </row>
    <row r="12644" spans="1:1" s="449" customFormat="1" ht="12" hidden="1" customHeight="1">
      <c r="A12644" s="448"/>
    </row>
    <row r="12645" spans="1:1" s="449" customFormat="1" ht="12" hidden="1" customHeight="1">
      <c r="A12645" s="448"/>
    </row>
    <row r="12646" spans="1:1" s="449" customFormat="1" ht="12" hidden="1" customHeight="1">
      <c r="A12646" s="448"/>
    </row>
    <row r="12647" spans="1:1" s="449" customFormat="1" ht="12" hidden="1" customHeight="1">
      <c r="A12647" s="448"/>
    </row>
    <row r="12648" spans="1:1" s="449" customFormat="1" ht="12" hidden="1" customHeight="1">
      <c r="A12648" s="448"/>
    </row>
    <row r="12649" spans="1:1" s="449" customFormat="1" ht="12" hidden="1" customHeight="1">
      <c r="A12649" s="448"/>
    </row>
    <row r="12650" spans="1:1" s="449" customFormat="1" ht="12" hidden="1" customHeight="1">
      <c r="A12650" s="448"/>
    </row>
    <row r="12651" spans="1:1" s="449" customFormat="1" ht="12" hidden="1" customHeight="1">
      <c r="A12651" s="448"/>
    </row>
    <row r="12652" spans="1:1" s="449" customFormat="1" ht="12" hidden="1" customHeight="1">
      <c r="A12652" s="448"/>
    </row>
    <row r="12653" spans="1:1" s="449" customFormat="1" ht="12" hidden="1" customHeight="1">
      <c r="A12653" s="448"/>
    </row>
    <row r="12654" spans="1:1" s="449" customFormat="1" ht="12" hidden="1" customHeight="1">
      <c r="A12654" s="448"/>
    </row>
    <row r="12655" spans="1:1" s="449" customFormat="1" ht="12" hidden="1" customHeight="1">
      <c r="A12655" s="448"/>
    </row>
    <row r="12656" spans="1:1" s="449" customFormat="1" ht="12" hidden="1" customHeight="1">
      <c r="A12656" s="448"/>
    </row>
    <row r="12657" spans="1:1" s="449" customFormat="1" ht="12" hidden="1" customHeight="1">
      <c r="A12657" s="448"/>
    </row>
    <row r="12658" spans="1:1" s="449" customFormat="1" ht="12" hidden="1" customHeight="1">
      <c r="A12658" s="448"/>
    </row>
    <row r="12659" spans="1:1" s="449" customFormat="1" ht="12" hidden="1" customHeight="1">
      <c r="A12659" s="448"/>
    </row>
    <row r="12660" spans="1:1" s="449" customFormat="1" ht="12" hidden="1" customHeight="1">
      <c r="A12660" s="448"/>
    </row>
    <row r="12661" spans="1:1" s="449" customFormat="1" ht="12" hidden="1" customHeight="1">
      <c r="A12661" s="448"/>
    </row>
    <row r="12662" spans="1:1" s="449" customFormat="1" ht="12" hidden="1" customHeight="1">
      <c r="A12662" s="448"/>
    </row>
    <row r="12663" spans="1:1" s="449" customFormat="1" ht="12" hidden="1" customHeight="1">
      <c r="A12663" s="448"/>
    </row>
    <row r="12664" spans="1:1" s="449" customFormat="1" ht="12" hidden="1" customHeight="1">
      <c r="A12664" s="448"/>
    </row>
    <row r="12665" spans="1:1" s="449" customFormat="1" ht="12" hidden="1" customHeight="1">
      <c r="A12665" s="448"/>
    </row>
    <row r="12666" spans="1:1" s="449" customFormat="1" ht="12" hidden="1" customHeight="1">
      <c r="A12666" s="448"/>
    </row>
    <row r="12667" spans="1:1" s="449" customFormat="1" ht="12" hidden="1" customHeight="1">
      <c r="A12667" s="448"/>
    </row>
    <row r="12668" spans="1:1" s="449" customFormat="1" ht="12" hidden="1" customHeight="1">
      <c r="A12668" s="448"/>
    </row>
    <row r="12669" spans="1:1" s="449" customFormat="1" ht="12" hidden="1" customHeight="1">
      <c r="A12669" s="448"/>
    </row>
    <row r="12670" spans="1:1" s="449" customFormat="1" ht="12" hidden="1" customHeight="1">
      <c r="A12670" s="448"/>
    </row>
    <row r="12671" spans="1:1" s="449" customFormat="1" ht="12" hidden="1" customHeight="1">
      <c r="A12671" s="448"/>
    </row>
    <row r="12672" spans="1:1" s="449" customFormat="1" ht="12" hidden="1" customHeight="1">
      <c r="A12672" s="448"/>
    </row>
    <row r="12673" spans="1:1" s="449" customFormat="1" ht="12" hidden="1" customHeight="1">
      <c r="A12673" s="448"/>
    </row>
    <row r="12674" spans="1:1" s="449" customFormat="1" ht="12" hidden="1" customHeight="1">
      <c r="A12674" s="448"/>
    </row>
    <row r="12675" spans="1:1" s="449" customFormat="1" ht="12" hidden="1" customHeight="1">
      <c r="A12675" s="448"/>
    </row>
    <row r="12676" spans="1:1" s="449" customFormat="1" ht="12" hidden="1" customHeight="1">
      <c r="A12676" s="448"/>
    </row>
    <row r="12677" spans="1:1" s="449" customFormat="1" ht="12" hidden="1" customHeight="1">
      <c r="A12677" s="448"/>
    </row>
    <row r="12678" spans="1:1" s="449" customFormat="1" ht="12" hidden="1" customHeight="1">
      <c r="A12678" s="448"/>
    </row>
    <row r="12679" spans="1:1" s="449" customFormat="1" ht="12" hidden="1" customHeight="1">
      <c r="A12679" s="448"/>
    </row>
    <row r="12680" spans="1:1" s="449" customFormat="1" ht="12" hidden="1" customHeight="1">
      <c r="A12680" s="448"/>
    </row>
    <row r="12681" spans="1:1" s="449" customFormat="1" ht="12" hidden="1" customHeight="1">
      <c r="A12681" s="448"/>
    </row>
    <row r="12682" spans="1:1" s="449" customFormat="1" ht="12" hidden="1" customHeight="1">
      <c r="A12682" s="448"/>
    </row>
    <row r="12683" spans="1:1" s="449" customFormat="1" ht="12" hidden="1" customHeight="1">
      <c r="A12683" s="448"/>
    </row>
    <row r="12684" spans="1:1" s="449" customFormat="1" ht="12" hidden="1" customHeight="1">
      <c r="A12684" s="448"/>
    </row>
    <row r="12685" spans="1:1" s="449" customFormat="1" ht="12" hidden="1" customHeight="1">
      <c r="A12685" s="448"/>
    </row>
    <row r="12686" spans="1:1" s="449" customFormat="1" ht="12" hidden="1" customHeight="1">
      <c r="A12686" s="448"/>
    </row>
    <row r="12687" spans="1:1" s="449" customFormat="1" ht="12" hidden="1" customHeight="1">
      <c r="A12687" s="448"/>
    </row>
    <row r="12688" spans="1:1" s="449" customFormat="1" ht="12" hidden="1" customHeight="1">
      <c r="A12688" s="448"/>
    </row>
    <row r="12689" spans="1:1" s="449" customFormat="1" ht="12" hidden="1" customHeight="1">
      <c r="A12689" s="448"/>
    </row>
    <row r="12690" spans="1:1" s="449" customFormat="1" ht="12" hidden="1" customHeight="1">
      <c r="A12690" s="448"/>
    </row>
    <row r="12691" spans="1:1" s="449" customFormat="1" ht="12" hidden="1" customHeight="1">
      <c r="A12691" s="448"/>
    </row>
    <row r="12692" spans="1:1" s="449" customFormat="1" ht="12" hidden="1" customHeight="1">
      <c r="A12692" s="448"/>
    </row>
    <row r="12693" spans="1:1" s="449" customFormat="1" ht="12" hidden="1" customHeight="1">
      <c r="A12693" s="448"/>
    </row>
    <row r="12694" spans="1:1" s="449" customFormat="1" ht="12" hidden="1" customHeight="1">
      <c r="A12694" s="448"/>
    </row>
    <row r="12695" spans="1:1" s="449" customFormat="1" ht="12" hidden="1" customHeight="1">
      <c r="A12695" s="448"/>
    </row>
    <row r="12696" spans="1:1" s="449" customFormat="1" ht="12" hidden="1" customHeight="1">
      <c r="A12696" s="448"/>
    </row>
    <row r="12697" spans="1:1" s="449" customFormat="1" ht="12" hidden="1" customHeight="1">
      <c r="A12697" s="448"/>
    </row>
    <row r="12698" spans="1:1" s="449" customFormat="1" ht="12" hidden="1" customHeight="1">
      <c r="A12698" s="448"/>
    </row>
    <row r="12699" spans="1:1" s="449" customFormat="1" ht="12" hidden="1" customHeight="1">
      <c r="A12699" s="448"/>
    </row>
    <row r="12700" spans="1:1" s="449" customFormat="1" ht="12" hidden="1" customHeight="1">
      <c r="A12700" s="448"/>
    </row>
    <row r="12701" spans="1:1" s="449" customFormat="1" ht="12" hidden="1" customHeight="1">
      <c r="A12701" s="448"/>
    </row>
    <row r="12702" spans="1:1" s="449" customFormat="1" ht="12" hidden="1" customHeight="1">
      <c r="A12702" s="448"/>
    </row>
    <row r="12703" spans="1:1" s="449" customFormat="1" ht="12" hidden="1" customHeight="1">
      <c r="A12703" s="448"/>
    </row>
    <row r="12704" spans="1:1" s="449" customFormat="1" ht="12" hidden="1" customHeight="1">
      <c r="A12704" s="448"/>
    </row>
    <row r="12705" spans="1:1" s="449" customFormat="1" ht="12" hidden="1" customHeight="1">
      <c r="A12705" s="448"/>
    </row>
    <row r="12706" spans="1:1" s="449" customFormat="1" ht="12" hidden="1" customHeight="1">
      <c r="A12706" s="448"/>
    </row>
    <row r="12707" spans="1:1" s="449" customFormat="1" ht="12" hidden="1" customHeight="1">
      <c r="A12707" s="448"/>
    </row>
    <row r="12708" spans="1:1" s="449" customFormat="1" ht="12" hidden="1" customHeight="1">
      <c r="A12708" s="448"/>
    </row>
    <row r="12709" spans="1:1" s="449" customFormat="1" ht="12" hidden="1" customHeight="1">
      <c r="A12709" s="448"/>
    </row>
    <row r="12710" spans="1:1" s="449" customFormat="1" ht="12" hidden="1" customHeight="1">
      <c r="A12710" s="448"/>
    </row>
    <row r="12711" spans="1:1" s="449" customFormat="1" ht="12" hidden="1" customHeight="1">
      <c r="A12711" s="448"/>
    </row>
    <row r="12712" spans="1:1" s="449" customFormat="1" ht="12" hidden="1" customHeight="1">
      <c r="A12712" s="448"/>
    </row>
    <row r="12713" spans="1:1" s="449" customFormat="1" ht="12" hidden="1" customHeight="1">
      <c r="A12713" s="448"/>
    </row>
    <row r="12714" spans="1:1" s="449" customFormat="1" ht="12" hidden="1" customHeight="1">
      <c r="A12714" s="448"/>
    </row>
    <row r="12715" spans="1:1" s="449" customFormat="1" ht="12" hidden="1" customHeight="1">
      <c r="A12715" s="448"/>
    </row>
    <row r="12716" spans="1:1" s="449" customFormat="1" ht="12" hidden="1" customHeight="1">
      <c r="A12716" s="448"/>
    </row>
    <row r="12717" spans="1:1" s="449" customFormat="1" ht="12" hidden="1" customHeight="1">
      <c r="A12717" s="448"/>
    </row>
    <row r="12718" spans="1:1" s="449" customFormat="1" ht="12" hidden="1" customHeight="1">
      <c r="A12718" s="448"/>
    </row>
    <row r="12719" spans="1:1" s="449" customFormat="1" ht="12" hidden="1" customHeight="1">
      <c r="A12719" s="448"/>
    </row>
    <row r="12720" spans="1:1" s="449" customFormat="1" ht="12" hidden="1" customHeight="1">
      <c r="A12720" s="448"/>
    </row>
    <row r="12721" spans="1:1" s="449" customFormat="1" ht="12" hidden="1" customHeight="1">
      <c r="A12721" s="448"/>
    </row>
    <row r="12722" spans="1:1" s="449" customFormat="1" ht="12" hidden="1" customHeight="1">
      <c r="A12722" s="448"/>
    </row>
    <row r="12723" spans="1:1" s="449" customFormat="1" ht="12" hidden="1" customHeight="1">
      <c r="A12723" s="448"/>
    </row>
    <row r="12724" spans="1:1" s="449" customFormat="1" ht="12" hidden="1" customHeight="1">
      <c r="A12724" s="448"/>
    </row>
    <row r="12725" spans="1:1" s="449" customFormat="1" ht="12" hidden="1" customHeight="1">
      <c r="A12725" s="448"/>
    </row>
    <row r="12726" spans="1:1" s="449" customFormat="1" ht="12" hidden="1" customHeight="1">
      <c r="A12726" s="448"/>
    </row>
    <row r="12727" spans="1:1" s="449" customFormat="1" ht="12" hidden="1" customHeight="1">
      <c r="A12727" s="448"/>
    </row>
    <row r="12728" spans="1:1" s="449" customFormat="1" ht="12" hidden="1" customHeight="1">
      <c r="A12728" s="448"/>
    </row>
    <row r="12729" spans="1:1" s="449" customFormat="1" ht="12" hidden="1" customHeight="1">
      <c r="A12729" s="448"/>
    </row>
    <row r="12730" spans="1:1" s="449" customFormat="1" ht="12" hidden="1" customHeight="1">
      <c r="A12730" s="448"/>
    </row>
    <row r="12731" spans="1:1" s="449" customFormat="1" ht="12" hidden="1" customHeight="1">
      <c r="A12731" s="448"/>
    </row>
    <row r="12732" spans="1:1" s="449" customFormat="1" ht="12" hidden="1" customHeight="1">
      <c r="A12732" s="448"/>
    </row>
    <row r="12733" spans="1:1" s="449" customFormat="1" ht="12" hidden="1" customHeight="1">
      <c r="A12733" s="448"/>
    </row>
    <row r="12734" spans="1:1" s="449" customFormat="1" ht="12" hidden="1" customHeight="1">
      <c r="A12734" s="448"/>
    </row>
    <row r="12735" spans="1:1" s="449" customFormat="1" ht="12" hidden="1" customHeight="1">
      <c r="A12735" s="448"/>
    </row>
    <row r="12736" spans="1:1" s="449" customFormat="1" ht="12" hidden="1" customHeight="1">
      <c r="A12736" s="448"/>
    </row>
    <row r="12737" spans="1:1" s="449" customFormat="1" ht="12" hidden="1" customHeight="1">
      <c r="A12737" s="448"/>
    </row>
    <row r="12738" spans="1:1" s="449" customFormat="1" ht="12" hidden="1" customHeight="1">
      <c r="A12738" s="448"/>
    </row>
    <row r="12739" spans="1:1" s="449" customFormat="1" ht="12" hidden="1" customHeight="1">
      <c r="A12739" s="448"/>
    </row>
    <row r="12740" spans="1:1" s="449" customFormat="1" ht="12" hidden="1" customHeight="1">
      <c r="A12740" s="448"/>
    </row>
    <row r="12741" spans="1:1" s="449" customFormat="1" ht="12" hidden="1" customHeight="1">
      <c r="A12741" s="448"/>
    </row>
    <row r="12742" spans="1:1" s="449" customFormat="1" ht="12" hidden="1" customHeight="1">
      <c r="A12742" s="448"/>
    </row>
    <row r="12743" spans="1:1" s="449" customFormat="1" ht="12" hidden="1" customHeight="1">
      <c r="A12743" s="448"/>
    </row>
    <row r="12744" spans="1:1" s="449" customFormat="1" ht="12" hidden="1" customHeight="1">
      <c r="A12744" s="448"/>
    </row>
    <row r="12745" spans="1:1" s="449" customFormat="1" ht="12" hidden="1" customHeight="1">
      <c r="A12745" s="448"/>
    </row>
    <row r="12746" spans="1:1" s="449" customFormat="1" ht="12" hidden="1" customHeight="1">
      <c r="A12746" s="448"/>
    </row>
    <row r="12747" spans="1:1" s="449" customFormat="1" ht="12" hidden="1" customHeight="1">
      <c r="A12747" s="448"/>
    </row>
    <row r="12748" spans="1:1" s="449" customFormat="1" ht="12" hidden="1" customHeight="1">
      <c r="A12748" s="448"/>
    </row>
    <row r="12749" spans="1:1" s="449" customFormat="1" ht="12" hidden="1" customHeight="1">
      <c r="A12749" s="448"/>
    </row>
    <row r="12750" spans="1:1" s="449" customFormat="1" ht="12" hidden="1" customHeight="1">
      <c r="A12750" s="448"/>
    </row>
    <row r="12751" spans="1:1" s="449" customFormat="1" ht="12" hidden="1" customHeight="1">
      <c r="A12751" s="448"/>
    </row>
    <row r="12752" spans="1:1" s="449" customFormat="1" ht="12" hidden="1" customHeight="1">
      <c r="A12752" s="448"/>
    </row>
    <row r="12753" spans="1:1" s="449" customFormat="1" ht="12" hidden="1" customHeight="1">
      <c r="A12753" s="448"/>
    </row>
    <row r="12754" spans="1:1" s="449" customFormat="1" ht="12" hidden="1" customHeight="1">
      <c r="A12754" s="448"/>
    </row>
    <row r="12755" spans="1:1" s="449" customFormat="1" ht="12" hidden="1" customHeight="1">
      <c r="A12755" s="448"/>
    </row>
    <row r="12756" spans="1:1" s="449" customFormat="1" ht="12" hidden="1" customHeight="1">
      <c r="A12756" s="448"/>
    </row>
    <row r="12757" spans="1:1" s="449" customFormat="1" ht="12" hidden="1" customHeight="1">
      <c r="A12757" s="448"/>
    </row>
    <row r="12758" spans="1:1" s="449" customFormat="1" ht="12" hidden="1" customHeight="1">
      <c r="A12758" s="448"/>
    </row>
    <row r="12759" spans="1:1" s="449" customFormat="1" ht="12" hidden="1" customHeight="1">
      <c r="A12759" s="448"/>
    </row>
    <row r="12760" spans="1:1" s="449" customFormat="1" ht="12" hidden="1" customHeight="1">
      <c r="A12760" s="448"/>
    </row>
    <row r="12761" spans="1:1" s="449" customFormat="1" ht="12" hidden="1" customHeight="1">
      <c r="A12761" s="448"/>
    </row>
    <row r="12762" spans="1:1" s="449" customFormat="1" ht="12" hidden="1" customHeight="1">
      <c r="A12762" s="448"/>
    </row>
    <row r="12763" spans="1:1" s="449" customFormat="1" ht="12" hidden="1" customHeight="1">
      <c r="A12763" s="448"/>
    </row>
    <row r="12764" spans="1:1" s="449" customFormat="1" ht="12" hidden="1" customHeight="1">
      <c r="A12764" s="448"/>
    </row>
    <row r="12765" spans="1:1" s="449" customFormat="1" ht="12" hidden="1" customHeight="1">
      <c r="A12765" s="448"/>
    </row>
    <row r="12766" spans="1:1" s="449" customFormat="1" ht="12" hidden="1" customHeight="1">
      <c r="A12766" s="448"/>
    </row>
    <row r="12767" spans="1:1" s="449" customFormat="1" ht="12" hidden="1" customHeight="1">
      <c r="A12767" s="448"/>
    </row>
    <row r="12768" spans="1:1" s="449" customFormat="1" ht="12" hidden="1" customHeight="1">
      <c r="A12768" s="448"/>
    </row>
    <row r="12769" spans="1:1" s="449" customFormat="1" ht="12" hidden="1" customHeight="1">
      <c r="A12769" s="448"/>
    </row>
    <row r="12770" spans="1:1" s="449" customFormat="1" ht="12" hidden="1" customHeight="1">
      <c r="A12770" s="448"/>
    </row>
    <row r="12771" spans="1:1" s="449" customFormat="1" ht="12" hidden="1" customHeight="1">
      <c r="A12771" s="448"/>
    </row>
    <row r="12772" spans="1:1" s="449" customFormat="1" ht="12" hidden="1" customHeight="1">
      <c r="A12772" s="448"/>
    </row>
    <row r="12773" spans="1:1" s="449" customFormat="1" ht="12" hidden="1" customHeight="1">
      <c r="A12773" s="448"/>
    </row>
    <row r="12774" spans="1:1" s="449" customFormat="1" ht="12" hidden="1" customHeight="1">
      <c r="A12774" s="448"/>
    </row>
    <row r="12775" spans="1:1" s="449" customFormat="1" ht="12" hidden="1" customHeight="1">
      <c r="A12775" s="448"/>
    </row>
    <row r="12776" spans="1:1" s="449" customFormat="1" ht="12" hidden="1" customHeight="1">
      <c r="A12776" s="448"/>
    </row>
    <row r="12777" spans="1:1" s="449" customFormat="1" ht="12" hidden="1" customHeight="1">
      <c r="A12777" s="448"/>
    </row>
    <row r="12778" spans="1:1" s="449" customFormat="1" ht="12" hidden="1" customHeight="1">
      <c r="A12778" s="448"/>
    </row>
    <row r="12779" spans="1:1" s="449" customFormat="1" ht="12" hidden="1" customHeight="1">
      <c r="A12779" s="448"/>
    </row>
    <row r="12780" spans="1:1" s="449" customFormat="1" ht="12" hidden="1" customHeight="1">
      <c r="A12780" s="448"/>
    </row>
    <row r="12781" spans="1:1" s="449" customFormat="1" ht="12" hidden="1" customHeight="1">
      <c r="A12781" s="448"/>
    </row>
    <row r="12782" spans="1:1" s="449" customFormat="1" ht="12" hidden="1" customHeight="1">
      <c r="A12782" s="448"/>
    </row>
    <row r="12783" spans="1:1" s="449" customFormat="1" ht="12" hidden="1" customHeight="1">
      <c r="A12783" s="448"/>
    </row>
    <row r="12784" spans="1:1" s="449" customFormat="1" ht="12" hidden="1" customHeight="1">
      <c r="A12784" s="448"/>
    </row>
    <row r="12785" spans="1:1" s="449" customFormat="1" ht="12" hidden="1" customHeight="1">
      <c r="A12785" s="448"/>
    </row>
    <row r="12786" spans="1:1" s="449" customFormat="1" ht="12" hidden="1" customHeight="1">
      <c r="A12786" s="448"/>
    </row>
    <row r="12787" spans="1:1" s="449" customFormat="1" ht="12" hidden="1" customHeight="1">
      <c r="A12787" s="448"/>
    </row>
    <row r="12788" spans="1:1" s="449" customFormat="1" ht="12" hidden="1" customHeight="1">
      <c r="A12788" s="448"/>
    </row>
    <row r="12789" spans="1:1" s="449" customFormat="1" ht="12" hidden="1" customHeight="1">
      <c r="A12789" s="448"/>
    </row>
    <row r="12790" spans="1:1" s="449" customFormat="1" ht="12" hidden="1" customHeight="1">
      <c r="A12790" s="448"/>
    </row>
    <row r="12791" spans="1:1" s="449" customFormat="1" ht="12" hidden="1" customHeight="1">
      <c r="A12791" s="448"/>
    </row>
    <row r="12792" spans="1:1" s="449" customFormat="1" ht="12" hidden="1" customHeight="1">
      <c r="A12792" s="448"/>
    </row>
    <row r="12793" spans="1:1" s="449" customFormat="1" ht="12" hidden="1" customHeight="1">
      <c r="A12793" s="448"/>
    </row>
    <row r="12794" spans="1:1" s="449" customFormat="1" ht="12" hidden="1" customHeight="1">
      <c r="A12794" s="448"/>
    </row>
    <row r="12795" spans="1:1" s="449" customFormat="1" ht="12" hidden="1" customHeight="1">
      <c r="A12795" s="448"/>
    </row>
    <row r="12796" spans="1:1" s="449" customFormat="1" ht="12" hidden="1" customHeight="1">
      <c r="A12796" s="448"/>
    </row>
    <row r="12797" spans="1:1" s="449" customFormat="1" ht="12" hidden="1" customHeight="1">
      <c r="A12797" s="448"/>
    </row>
    <row r="12798" spans="1:1" s="449" customFormat="1" ht="12" hidden="1" customHeight="1">
      <c r="A12798" s="448"/>
    </row>
    <row r="12799" spans="1:1" s="449" customFormat="1" ht="12" hidden="1" customHeight="1">
      <c r="A12799" s="448"/>
    </row>
    <row r="12800" spans="1:1" s="449" customFormat="1" ht="12" hidden="1" customHeight="1">
      <c r="A12800" s="448"/>
    </row>
    <row r="12801" spans="1:1" s="449" customFormat="1" ht="12" hidden="1" customHeight="1">
      <c r="A12801" s="448"/>
    </row>
    <row r="12802" spans="1:1" s="449" customFormat="1" ht="12" hidden="1" customHeight="1">
      <c r="A12802" s="448"/>
    </row>
    <row r="12803" spans="1:1" s="449" customFormat="1" ht="12" hidden="1" customHeight="1">
      <c r="A12803" s="448"/>
    </row>
    <row r="12804" spans="1:1" s="449" customFormat="1" ht="12" hidden="1" customHeight="1">
      <c r="A12804" s="448"/>
    </row>
    <row r="12805" spans="1:1" s="449" customFormat="1" ht="12" hidden="1" customHeight="1">
      <c r="A12805" s="448"/>
    </row>
    <row r="12806" spans="1:1" s="449" customFormat="1" ht="12" hidden="1" customHeight="1">
      <c r="A12806" s="448"/>
    </row>
    <row r="12807" spans="1:1" s="449" customFormat="1" ht="12" hidden="1" customHeight="1">
      <c r="A12807" s="448"/>
    </row>
    <row r="12808" spans="1:1" s="449" customFormat="1" ht="12" hidden="1" customHeight="1">
      <c r="A12808" s="448"/>
    </row>
    <row r="12809" spans="1:1" s="449" customFormat="1" ht="12" hidden="1" customHeight="1">
      <c r="A12809" s="448"/>
    </row>
    <row r="12810" spans="1:1" s="449" customFormat="1" ht="12" hidden="1" customHeight="1">
      <c r="A12810" s="448"/>
    </row>
    <row r="12811" spans="1:1" s="449" customFormat="1" ht="12" hidden="1" customHeight="1">
      <c r="A12811" s="448"/>
    </row>
    <row r="12812" spans="1:1" s="449" customFormat="1" ht="12" hidden="1" customHeight="1">
      <c r="A12812" s="448"/>
    </row>
    <row r="12813" spans="1:1" s="449" customFormat="1" ht="12" hidden="1" customHeight="1">
      <c r="A12813" s="448"/>
    </row>
    <row r="12814" spans="1:1" s="449" customFormat="1" ht="12" hidden="1" customHeight="1">
      <c r="A12814" s="448"/>
    </row>
    <row r="12815" spans="1:1" s="449" customFormat="1" ht="12" hidden="1" customHeight="1">
      <c r="A12815" s="448"/>
    </row>
    <row r="12816" spans="1:1" s="449" customFormat="1" ht="12" hidden="1" customHeight="1">
      <c r="A12816" s="448"/>
    </row>
    <row r="12817" spans="1:1" s="449" customFormat="1" ht="12" hidden="1" customHeight="1">
      <c r="A12817" s="448"/>
    </row>
    <row r="12818" spans="1:1" s="449" customFormat="1" ht="12" hidden="1" customHeight="1">
      <c r="A12818" s="448"/>
    </row>
    <row r="12819" spans="1:1" s="449" customFormat="1" ht="12" hidden="1" customHeight="1">
      <c r="A12819" s="448"/>
    </row>
    <row r="12820" spans="1:1" s="449" customFormat="1" ht="12" hidden="1" customHeight="1">
      <c r="A12820" s="448"/>
    </row>
    <row r="12821" spans="1:1" s="449" customFormat="1" ht="12" hidden="1" customHeight="1">
      <c r="A12821" s="448"/>
    </row>
    <row r="12822" spans="1:1" s="449" customFormat="1" ht="12" hidden="1" customHeight="1">
      <c r="A12822" s="448"/>
    </row>
    <row r="12823" spans="1:1" s="449" customFormat="1" ht="12" hidden="1" customHeight="1">
      <c r="A12823" s="448"/>
    </row>
    <row r="12824" spans="1:1" s="449" customFormat="1" ht="12" hidden="1" customHeight="1">
      <c r="A12824" s="448"/>
    </row>
    <row r="12825" spans="1:1" s="449" customFormat="1" ht="12" hidden="1" customHeight="1">
      <c r="A12825" s="448"/>
    </row>
    <row r="12826" spans="1:1" s="449" customFormat="1" ht="12" hidden="1" customHeight="1">
      <c r="A12826" s="448"/>
    </row>
    <row r="12827" spans="1:1" s="449" customFormat="1" ht="12" hidden="1" customHeight="1">
      <c r="A12827" s="448"/>
    </row>
    <row r="12828" spans="1:1" s="449" customFormat="1" ht="12" hidden="1" customHeight="1">
      <c r="A12828" s="448"/>
    </row>
    <row r="12829" spans="1:1" s="449" customFormat="1" ht="12" hidden="1" customHeight="1">
      <c r="A12829" s="448"/>
    </row>
    <row r="12830" spans="1:1" s="449" customFormat="1" ht="12" hidden="1" customHeight="1">
      <c r="A12830" s="448"/>
    </row>
    <row r="12831" spans="1:1" s="449" customFormat="1" ht="12" hidden="1" customHeight="1">
      <c r="A12831" s="448"/>
    </row>
    <row r="12832" spans="1:1" s="449" customFormat="1" ht="12" hidden="1" customHeight="1">
      <c r="A12832" s="448"/>
    </row>
    <row r="12833" spans="1:1" s="449" customFormat="1" ht="12" hidden="1" customHeight="1">
      <c r="A12833" s="448"/>
    </row>
    <row r="12834" spans="1:1" s="449" customFormat="1" ht="12" hidden="1" customHeight="1">
      <c r="A12834" s="448"/>
    </row>
    <row r="12835" spans="1:1" s="449" customFormat="1" ht="12" hidden="1" customHeight="1">
      <c r="A12835" s="448"/>
    </row>
    <row r="12836" spans="1:1" s="449" customFormat="1" ht="12" hidden="1" customHeight="1">
      <c r="A12836" s="448"/>
    </row>
    <row r="12837" spans="1:1" s="449" customFormat="1" ht="12" hidden="1" customHeight="1">
      <c r="A12837" s="448"/>
    </row>
    <row r="12838" spans="1:1" s="449" customFormat="1" ht="12" hidden="1" customHeight="1">
      <c r="A12838" s="448"/>
    </row>
    <row r="12839" spans="1:1" s="449" customFormat="1" ht="12" hidden="1" customHeight="1">
      <c r="A12839" s="448"/>
    </row>
    <row r="12840" spans="1:1" s="449" customFormat="1" ht="12" hidden="1" customHeight="1">
      <c r="A12840" s="448"/>
    </row>
    <row r="12841" spans="1:1" s="449" customFormat="1" ht="12" hidden="1" customHeight="1">
      <c r="A12841" s="448"/>
    </row>
    <row r="12842" spans="1:1" s="449" customFormat="1" ht="12" hidden="1" customHeight="1">
      <c r="A12842" s="448"/>
    </row>
    <row r="12843" spans="1:1" s="449" customFormat="1" ht="12" hidden="1" customHeight="1">
      <c r="A12843" s="448"/>
    </row>
    <row r="12844" spans="1:1" s="449" customFormat="1" ht="12" hidden="1" customHeight="1">
      <c r="A12844" s="448"/>
    </row>
    <row r="12845" spans="1:1" s="449" customFormat="1" ht="12" hidden="1" customHeight="1">
      <c r="A12845" s="448"/>
    </row>
    <row r="12846" spans="1:1" s="449" customFormat="1" ht="12" hidden="1" customHeight="1">
      <c r="A12846" s="448"/>
    </row>
    <row r="12847" spans="1:1" s="449" customFormat="1" ht="12" hidden="1" customHeight="1">
      <c r="A12847" s="448"/>
    </row>
    <row r="12848" spans="1:1" s="449" customFormat="1" ht="12" hidden="1" customHeight="1">
      <c r="A12848" s="448"/>
    </row>
    <row r="12849" spans="1:1" s="449" customFormat="1" ht="12" hidden="1" customHeight="1">
      <c r="A12849" s="448"/>
    </row>
    <row r="12850" spans="1:1" s="449" customFormat="1" ht="12" hidden="1" customHeight="1">
      <c r="A12850" s="448"/>
    </row>
    <row r="12851" spans="1:1" s="449" customFormat="1" ht="12" hidden="1" customHeight="1">
      <c r="A12851" s="448"/>
    </row>
    <row r="12852" spans="1:1" s="449" customFormat="1" ht="12" hidden="1" customHeight="1">
      <c r="A12852" s="448"/>
    </row>
    <row r="12853" spans="1:1" s="449" customFormat="1" ht="12" hidden="1" customHeight="1">
      <c r="A12853" s="448"/>
    </row>
    <row r="12854" spans="1:1" s="449" customFormat="1" ht="12" hidden="1" customHeight="1">
      <c r="A12854" s="448"/>
    </row>
    <row r="12855" spans="1:1" s="449" customFormat="1" ht="12" hidden="1" customHeight="1">
      <c r="A12855" s="448"/>
    </row>
    <row r="12856" spans="1:1" s="449" customFormat="1" ht="12" hidden="1" customHeight="1">
      <c r="A12856" s="448"/>
    </row>
    <row r="12857" spans="1:1" s="449" customFormat="1" ht="12" hidden="1" customHeight="1">
      <c r="A12857" s="448"/>
    </row>
    <row r="12858" spans="1:1" s="449" customFormat="1" ht="12" hidden="1" customHeight="1">
      <c r="A12858" s="448"/>
    </row>
    <row r="12859" spans="1:1" s="449" customFormat="1" ht="12" hidden="1" customHeight="1">
      <c r="A12859" s="448"/>
    </row>
    <row r="12860" spans="1:1" s="449" customFormat="1" ht="12" hidden="1" customHeight="1">
      <c r="A12860" s="448"/>
    </row>
    <row r="12861" spans="1:1" s="449" customFormat="1" ht="12" hidden="1" customHeight="1">
      <c r="A12861" s="448"/>
    </row>
    <row r="12862" spans="1:1" s="449" customFormat="1" ht="12" hidden="1" customHeight="1">
      <c r="A12862" s="448"/>
    </row>
    <row r="12863" spans="1:1" s="449" customFormat="1" ht="12" hidden="1" customHeight="1">
      <c r="A12863" s="448"/>
    </row>
    <row r="12864" spans="1:1" s="449" customFormat="1" ht="12" hidden="1" customHeight="1">
      <c r="A12864" s="448"/>
    </row>
    <row r="12865" spans="1:1" s="449" customFormat="1" ht="12" hidden="1" customHeight="1">
      <c r="A12865" s="448"/>
    </row>
    <row r="12866" spans="1:1" s="449" customFormat="1" ht="12" hidden="1" customHeight="1">
      <c r="A12866" s="448"/>
    </row>
    <row r="12867" spans="1:1" s="449" customFormat="1" ht="12" hidden="1" customHeight="1">
      <c r="A12867" s="448"/>
    </row>
    <row r="12868" spans="1:1" s="449" customFormat="1" ht="12" hidden="1" customHeight="1">
      <c r="A12868" s="448"/>
    </row>
    <row r="12869" spans="1:1" s="449" customFormat="1" ht="12" hidden="1" customHeight="1">
      <c r="A12869" s="448"/>
    </row>
    <row r="12870" spans="1:1" s="449" customFormat="1" ht="12" hidden="1" customHeight="1">
      <c r="A12870" s="448"/>
    </row>
    <row r="12871" spans="1:1" s="449" customFormat="1" ht="12" hidden="1" customHeight="1">
      <c r="A12871" s="448"/>
    </row>
    <row r="12872" spans="1:1" s="449" customFormat="1" ht="12" hidden="1" customHeight="1">
      <c r="A12872" s="448"/>
    </row>
    <row r="12873" spans="1:1" s="449" customFormat="1" ht="12" hidden="1" customHeight="1">
      <c r="A12873" s="448"/>
    </row>
    <row r="12874" spans="1:1" s="449" customFormat="1" ht="12" hidden="1" customHeight="1">
      <c r="A12874" s="448"/>
    </row>
    <row r="12875" spans="1:1" s="449" customFormat="1" ht="12" hidden="1" customHeight="1">
      <c r="A12875" s="448"/>
    </row>
    <row r="12876" spans="1:1" s="449" customFormat="1" ht="12" hidden="1" customHeight="1">
      <c r="A12876" s="448"/>
    </row>
    <row r="12877" spans="1:1" s="449" customFormat="1" ht="12" hidden="1" customHeight="1">
      <c r="A12877" s="448"/>
    </row>
    <row r="12878" spans="1:1" s="449" customFormat="1" ht="12" hidden="1" customHeight="1">
      <c r="A12878" s="448"/>
    </row>
    <row r="12879" spans="1:1" s="449" customFormat="1" ht="12" hidden="1" customHeight="1">
      <c r="A12879" s="448"/>
    </row>
    <row r="12880" spans="1:1" s="449" customFormat="1" ht="12" hidden="1" customHeight="1">
      <c r="A12880" s="448"/>
    </row>
    <row r="12881" spans="1:1" s="449" customFormat="1" ht="12" hidden="1" customHeight="1">
      <c r="A12881" s="448"/>
    </row>
    <row r="12882" spans="1:1" s="449" customFormat="1" ht="12" hidden="1" customHeight="1">
      <c r="A12882" s="448"/>
    </row>
    <row r="12883" spans="1:1" s="449" customFormat="1" ht="12" hidden="1" customHeight="1">
      <c r="A12883" s="448"/>
    </row>
    <row r="12884" spans="1:1" s="449" customFormat="1" ht="12" hidden="1" customHeight="1">
      <c r="A12884" s="448"/>
    </row>
    <row r="12885" spans="1:1" s="449" customFormat="1" ht="12" hidden="1" customHeight="1">
      <c r="A12885" s="448"/>
    </row>
    <row r="12886" spans="1:1" s="449" customFormat="1" ht="12" hidden="1" customHeight="1">
      <c r="A12886" s="448"/>
    </row>
    <row r="12887" spans="1:1" s="449" customFormat="1" ht="12" hidden="1" customHeight="1">
      <c r="A12887" s="448"/>
    </row>
    <row r="12888" spans="1:1" s="449" customFormat="1" ht="12" hidden="1" customHeight="1">
      <c r="A12888" s="448"/>
    </row>
    <row r="12889" spans="1:1" s="449" customFormat="1" ht="12" hidden="1" customHeight="1">
      <c r="A12889" s="448"/>
    </row>
    <row r="12890" spans="1:1" s="449" customFormat="1" ht="12" hidden="1" customHeight="1">
      <c r="A12890" s="448"/>
    </row>
    <row r="12891" spans="1:1" s="449" customFormat="1" ht="12" hidden="1" customHeight="1">
      <c r="A12891" s="448"/>
    </row>
    <row r="12892" spans="1:1" s="449" customFormat="1" ht="12" hidden="1" customHeight="1">
      <c r="A12892" s="448"/>
    </row>
    <row r="12893" spans="1:1" s="449" customFormat="1" ht="12" hidden="1" customHeight="1">
      <c r="A12893" s="448"/>
    </row>
    <row r="12894" spans="1:1" s="449" customFormat="1" ht="12" hidden="1" customHeight="1">
      <c r="A12894" s="448"/>
    </row>
    <row r="12895" spans="1:1" s="449" customFormat="1" ht="12" hidden="1" customHeight="1">
      <c r="A12895" s="448"/>
    </row>
    <row r="12896" spans="1:1" s="449" customFormat="1" ht="12" hidden="1" customHeight="1">
      <c r="A12896" s="448"/>
    </row>
    <row r="12897" spans="1:1" s="449" customFormat="1" ht="12" hidden="1" customHeight="1">
      <c r="A12897" s="448"/>
    </row>
    <row r="12898" spans="1:1" s="449" customFormat="1" ht="12" hidden="1" customHeight="1">
      <c r="A12898" s="448"/>
    </row>
    <row r="12899" spans="1:1" s="449" customFormat="1" ht="12" hidden="1" customHeight="1">
      <c r="A12899" s="448"/>
    </row>
    <row r="12900" spans="1:1" s="449" customFormat="1" ht="12" hidden="1" customHeight="1">
      <c r="A12900" s="448"/>
    </row>
    <row r="12901" spans="1:1" s="449" customFormat="1" ht="12" hidden="1" customHeight="1">
      <c r="A12901" s="448"/>
    </row>
    <row r="12902" spans="1:1" s="449" customFormat="1" ht="12" hidden="1" customHeight="1">
      <c r="A12902" s="448"/>
    </row>
    <row r="12903" spans="1:1" s="449" customFormat="1" ht="12" hidden="1" customHeight="1">
      <c r="A12903" s="448"/>
    </row>
    <row r="12904" spans="1:1" s="449" customFormat="1" ht="12" hidden="1" customHeight="1">
      <c r="A12904" s="448"/>
    </row>
    <row r="12905" spans="1:1" s="449" customFormat="1" ht="12" hidden="1" customHeight="1">
      <c r="A12905" s="448"/>
    </row>
    <row r="12906" spans="1:1" s="449" customFormat="1" ht="12" hidden="1" customHeight="1">
      <c r="A12906" s="448"/>
    </row>
    <row r="12907" spans="1:1" s="449" customFormat="1" ht="12" hidden="1" customHeight="1">
      <c r="A12907" s="448"/>
    </row>
    <row r="12908" spans="1:1" s="449" customFormat="1" ht="12" hidden="1" customHeight="1">
      <c r="A12908" s="448"/>
    </row>
    <row r="12909" spans="1:1" s="449" customFormat="1" ht="12" hidden="1" customHeight="1">
      <c r="A12909" s="448"/>
    </row>
    <row r="12910" spans="1:1" s="449" customFormat="1" ht="12" hidden="1" customHeight="1">
      <c r="A12910" s="448"/>
    </row>
    <row r="12911" spans="1:1" s="449" customFormat="1" ht="12" hidden="1" customHeight="1">
      <c r="A12911" s="448"/>
    </row>
    <row r="12912" spans="1:1" s="449" customFormat="1" ht="12" hidden="1" customHeight="1">
      <c r="A12912" s="448"/>
    </row>
    <row r="12913" spans="1:1" s="449" customFormat="1" ht="12" hidden="1" customHeight="1">
      <c r="A12913" s="448"/>
    </row>
    <row r="12914" spans="1:1" s="449" customFormat="1" ht="12" hidden="1" customHeight="1">
      <c r="A12914" s="448"/>
    </row>
    <row r="12915" spans="1:1" s="449" customFormat="1" ht="12" hidden="1" customHeight="1">
      <c r="A12915" s="448"/>
    </row>
    <row r="12916" spans="1:1" s="449" customFormat="1" ht="12" hidden="1" customHeight="1">
      <c r="A12916" s="448"/>
    </row>
    <row r="12917" spans="1:1" s="449" customFormat="1" ht="12" hidden="1" customHeight="1">
      <c r="A12917" s="448"/>
    </row>
    <row r="12918" spans="1:1" s="449" customFormat="1" ht="12" hidden="1" customHeight="1">
      <c r="A12918" s="448"/>
    </row>
    <row r="12919" spans="1:1" s="449" customFormat="1" ht="12" hidden="1" customHeight="1">
      <c r="A12919" s="448"/>
    </row>
    <row r="12920" spans="1:1" s="449" customFormat="1" ht="12" hidden="1" customHeight="1">
      <c r="A12920" s="448"/>
    </row>
    <row r="12921" spans="1:1" s="449" customFormat="1" ht="12" hidden="1" customHeight="1">
      <c r="A12921" s="448"/>
    </row>
    <row r="12922" spans="1:1" s="449" customFormat="1" ht="12" hidden="1" customHeight="1">
      <c r="A12922" s="448"/>
    </row>
    <row r="12923" spans="1:1" s="449" customFormat="1" ht="12" hidden="1" customHeight="1">
      <c r="A12923" s="448"/>
    </row>
    <row r="12924" spans="1:1" s="449" customFormat="1" ht="12" hidden="1" customHeight="1">
      <c r="A12924" s="448"/>
    </row>
    <row r="12925" spans="1:1" s="449" customFormat="1" ht="12" hidden="1" customHeight="1">
      <c r="A12925" s="448"/>
    </row>
    <row r="12926" spans="1:1" s="449" customFormat="1" ht="12" hidden="1" customHeight="1">
      <c r="A12926" s="448"/>
    </row>
    <row r="12927" spans="1:1" s="449" customFormat="1" ht="12" hidden="1" customHeight="1">
      <c r="A12927" s="448"/>
    </row>
    <row r="12928" spans="1:1" s="449" customFormat="1" ht="12" hidden="1" customHeight="1">
      <c r="A12928" s="448"/>
    </row>
    <row r="12929" spans="1:1" s="449" customFormat="1" ht="12" hidden="1" customHeight="1">
      <c r="A12929" s="448"/>
    </row>
    <row r="12930" spans="1:1" s="449" customFormat="1" ht="12" hidden="1" customHeight="1">
      <c r="A12930" s="448"/>
    </row>
    <row r="12931" spans="1:1" s="449" customFormat="1" ht="12" hidden="1" customHeight="1">
      <c r="A12931" s="448"/>
    </row>
    <row r="12932" spans="1:1" s="449" customFormat="1" ht="12" hidden="1" customHeight="1">
      <c r="A12932" s="448"/>
    </row>
    <row r="12933" spans="1:1" s="449" customFormat="1" ht="12" hidden="1" customHeight="1">
      <c r="A12933" s="448"/>
    </row>
    <row r="12934" spans="1:1" s="449" customFormat="1" ht="12" hidden="1" customHeight="1">
      <c r="A12934" s="448"/>
    </row>
    <row r="12935" spans="1:1" s="449" customFormat="1" ht="12" hidden="1" customHeight="1">
      <c r="A12935" s="448"/>
    </row>
    <row r="12936" spans="1:1" s="449" customFormat="1" ht="12" hidden="1" customHeight="1">
      <c r="A12936" s="448"/>
    </row>
    <row r="12937" spans="1:1" s="449" customFormat="1" ht="12" hidden="1" customHeight="1">
      <c r="A12937" s="448"/>
    </row>
    <row r="12938" spans="1:1" s="449" customFormat="1" ht="12" hidden="1" customHeight="1">
      <c r="A12938" s="448"/>
    </row>
    <row r="12939" spans="1:1" s="449" customFormat="1" ht="12" hidden="1" customHeight="1">
      <c r="A12939" s="448"/>
    </row>
    <row r="12940" spans="1:1" s="449" customFormat="1" ht="12" hidden="1" customHeight="1">
      <c r="A12940" s="448"/>
    </row>
    <row r="12941" spans="1:1" s="449" customFormat="1" ht="12" hidden="1" customHeight="1">
      <c r="A12941" s="448"/>
    </row>
    <row r="12942" spans="1:1" s="449" customFormat="1" ht="12" hidden="1" customHeight="1">
      <c r="A12942" s="448"/>
    </row>
    <row r="12943" spans="1:1" s="449" customFormat="1" ht="12" hidden="1" customHeight="1">
      <c r="A12943" s="448"/>
    </row>
    <row r="12944" spans="1:1" s="449" customFormat="1" ht="12" hidden="1" customHeight="1">
      <c r="A12944" s="448"/>
    </row>
    <row r="12945" spans="1:1" s="449" customFormat="1" ht="12" hidden="1" customHeight="1">
      <c r="A12945" s="448"/>
    </row>
    <row r="12946" spans="1:1" s="449" customFormat="1" ht="12" hidden="1" customHeight="1">
      <c r="A12946" s="448"/>
    </row>
    <row r="12947" spans="1:1" s="449" customFormat="1" ht="12" hidden="1" customHeight="1">
      <c r="A12947" s="448"/>
    </row>
    <row r="12948" spans="1:1" s="449" customFormat="1" ht="12" hidden="1" customHeight="1">
      <c r="A12948" s="448"/>
    </row>
    <row r="12949" spans="1:1" s="449" customFormat="1" ht="12" hidden="1" customHeight="1">
      <c r="A12949" s="448"/>
    </row>
    <row r="12950" spans="1:1" s="449" customFormat="1" ht="12" hidden="1" customHeight="1">
      <c r="A12950" s="448"/>
    </row>
    <row r="12951" spans="1:1" s="449" customFormat="1" ht="12" hidden="1" customHeight="1">
      <c r="A12951" s="448"/>
    </row>
    <row r="12952" spans="1:1" s="449" customFormat="1" ht="12" hidden="1" customHeight="1">
      <c r="A12952" s="448"/>
    </row>
    <row r="12953" spans="1:1" s="449" customFormat="1" ht="12" hidden="1" customHeight="1">
      <c r="A12953" s="448"/>
    </row>
    <row r="12954" spans="1:1" s="449" customFormat="1" ht="12" hidden="1" customHeight="1">
      <c r="A12954" s="448"/>
    </row>
    <row r="12955" spans="1:1" s="449" customFormat="1" ht="12" hidden="1" customHeight="1">
      <c r="A12955" s="448"/>
    </row>
    <row r="12956" spans="1:1" s="449" customFormat="1" ht="12" hidden="1" customHeight="1">
      <c r="A12956" s="448"/>
    </row>
    <row r="12957" spans="1:1" s="449" customFormat="1" ht="12" hidden="1" customHeight="1">
      <c r="A12957" s="448"/>
    </row>
    <row r="12958" spans="1:1" s="449" customFormat="1" ht="12" hidden="1" customHeight="1">
      <c r="A12958" s="448"/>
    </row>
    <row r="12959" spans="1:1" s="449" customFormat="1" ht="12" hidden="1" customHeight="1">
      <c r="A12959" s="448"/>
    </row>
    <row r="12960" spans="1:1" s="449" customFormat="1" ht="12" hidden="1" customHeight="1">
      <c r="A12960" s="448"/>
    </row>
    <row r="12961" spans="1:1" s="449" customFormat="1" ht="12" hidden="1" customHeight="1">
      <c r="A12961" s="448"/>
    </row>
    <row r="12962" spans="1:1" s="449" customFormat="1" ht="12" hidden="1" customHeight="1">
      <c r="A12962" s="448"/>
    </row>
    <row r="12963" spans="1:1" s="449" customFormat="1" ht="12" hidden="1" customHeight="1">
      <c r="A12963" s="448"/>
    </row>
    <row r="12964" spans="1:1" s="449" customFormat="1" ht="12" hidden="1" customHeight="1">
      <c r="A12964" s="448"/>
    </row>
    <row r="12965" spans="1:1" s="449" customFormat="1" ht="12" hidden="1" customHeight="1">
      <c r="A12965" s="448"/>
    </row>
    <row r="12966" spans="1:1" s="449" customFormat="1" ht="12" hidden="1" customHeight="1">
      <c r="A12966" s="448"/>
    </row>
    <row r="12967" spans="1:1" s="449" customFormat="1" ht="12" hidden="1" customHeight="1">
      <c r="A12967" s="448"/>
    </row>
    <row r="12968" spans="1:1" s="449" customFormat="1" ht="12" hidden="1" customHeight="1">
      <c r="A12968" s="448"/>
    </row>
    <row r="12969" spans="1:1" s="449" customFormat="1" ht="12" hidden="1" customHeight="1">
      <c r="A12969" s="448"/>
    </row>
    <row r="12970" spans="1:1" s="449" customFormat="1" ht="12" hidden="1" customHeight="1">
      <c r="A12970" s="448"/>
    </row>
    <row r="12971" spans="1:1" s="449" customFormat="1" ht="12" hidden="1" customHeight="1">
      <c r="A12971" s="448"/>
    </row>
    <row r="12972" spans="1:1" s="449" customFormat="1" ht="12" hidden="1" customHeight="1">
      <c r="A12972" s="448"/>
    </row>
    <row r="12973" spans="1:1" s="449" customFormat="1" ht="12" hidden="1" customHeight="1">
      <c r="A12973" s="448"/>
    </row>
    <row r="12974" spans="1:1" s="449" customFormat="1" ht="12" hidden="1" customHeight="1">
      <c r="A12974" s="448"/>
    </row>
    <row r="12975" spans="1:1" s="449" customFormat="1" ht="12" hidden="1" customHeight="1">
      <c r="A12975" s="448"/>
    </row>
    <row r="12976" spans="1:1" s="449" customFormat="1" ht="12" hidden="1" customHeight="1">
      <c r="A12976" s="448"/>
    </row>
    <row r="12977" spans="1:1" s="449" customFormat="1" ht="12" hidden="1" customHeight="1">
      <c r="A12977" s="448"/>
    </row>
    <row r="12978" spans="1:1" s="449" customFormat="1" ht="12" hidden="1" customHeight="1">
      <c r="A12978" s="448"/>
    </row>
    <row r="12979" spans="1:1" s="449" customFormat="1" ht="12" hidden="1" customHeight="1">
      <c r="A12979" s="448"/>
    </row>
    <row r="12980" spans="1:1" s="449" customFormat="1" ht="12" hidden="1" customHeight="1">
      <c r="A12980" s="448"/>
    </row>
    <row r="12981" spans="1:1" s="449" customFormat="1" ht="12" hidden="1" customHeight="1">
      <c r="A12981" s="448"/>
    </row>
    <row r="12982" spans="1:1" s="449" customFormat="1" ht="12" hidden="1" customHeight="1">
      <c r="A12982" s="448"/>
    </row>
    <row r="12983" spans="1:1" s="449" customFormat="1" ht="12" hidden="1" customHeight="1">
      <c r="A12983" s="448"/>
    </row>
    <row r="12984" spans="1:1" s="449" customFormat="1" ht="12" hidden="1" customHeight="1">
      <c r="A12984" s="448"/>
    </row>
    <row r="12985" spans="1:1" s="449" customFormat="1" ht="12" hidden="1" customHeight="1">
      <c r="A12985" s="448"/>
    </row>
    <row r="12986" spans="1:1" s="449" customFormat="1" ht="12" hidden="1" customHeight="1">
      <c r="A12986" s="448"/>
    </row>
    <row r="12987" spans="1:1" s="449" customFormat="1" ht="12" hidden="1" customHeight="1">
      <c r="A12987" s="448"/>
    </row>
    <row r="12988" spans="1:1" s="449" customFormat="1" ht="12" hidden="1" customHeight="1">
      <c r="A12988" s="448"/>
    </row>
    <row r="12989" spans="1:1" s="449" customFormat="1" ht="12" hidden="1" customHeight="1">
      <c r="A12989" s="448"/>
    </row>
    <row r="12990" spans="1:1" s="449" customFormat="1" ht="12" hidden="1" customHeight="1">
      <c r="A12990" s="448"/>
    </row>
    <row r="12991" spans="1:1" s="449" customFormat="1" ht="12" hidden="1" customHeight="1">
      <c r="A12991" s="448"/>
    </row>
    <row r="12992" spans="1:1" s="449" customFormat="1" ht="12" hidden="1" customHeight="1">
      <c r="A12992" s="448"/>
    </row>
    <row r="12993" spans="1:1" s="449" customFormat="1" ht="12" hidden="1" customHeight="1">
      <c r="A12993" s="448"/>
    </row>
    <row r="12994" spans="1:1" s="449" customFormat="1" ht="12" hidden="1" customHeight="1">
      <c r="A12994" s="448"/>
    </row>
    <row r="12995" spans="1:1" s="449" customFormat="1" ht="12" hidden="1" customHeight="1">
      <c r="A12995" s="448"/>
    </row>
    <row r="12996" spans="1:1" s="449" customFormat="1" ht="12" hidden="1" customHeight="1">
      <c r="A12996" s="448"/>
    </row>
    <row r="12997" spans="1:1" s="449" customFormat="1" ht="12" hidden="1" customHeight="1">
      <c r="A12997" s="448"/>
    </row>
    <row r="12998" spans="1:1" s="449" customFormat="1" ht="12" hidden="1" customHeight="1">
      <c r="A12998" s="448"/>
    </row>
    <row r="12999" spans="1:1" s="449" customFormat="1" ht="12" hidden="1" customHeight="1">
      <c r="A12999" s="448"/>
    </row>
    <row r="13000" spans="1:1" s="449" customFormat="1" ht="12" hidden="1" customHeight="1">
      <c r="A13000" s="448"/>
    </row>
    <row r="13001" spans="1:1" s="449" customFormat="1" ht="12" hidden="1" customHeight="1">
      <c r="A13001" s="448"/>
    </row>
    <row r="13002" spans="1:1" s="449" customFormat="1" ht="12" hidden="1" customHeight="1">
      <c r="A13002" s="448"/>
    </row>
    <row r="13003" spans="1:1" s="449" customFormat="1" ht="12" hidden="1" customHeight="1">
      <c r="A13003" s="448"/>
    </row>
    <row r="13004" spans="1:1" s="449" customFormat="1" ht="12" hidden="1" customHeight="1">
      <c r="A13004" s="448"/>
    </row>
    <row r="13005" spans="1:1" s="449" customFormat="1" ht="12" hidden="1" customHeight="1">
      <c r="A13005" s="448"/>
    </row>
    <row r="13006" spans="1:1" s="449" customFormat="1" ht="12" hidden="1" customHeight="1">
      <c r="A13006" s="448"/>
    </row>
    <row r="13007" spans="1:1" s="449" customFormat="1" ht="12" hidden="1" customHeight="1">
      <c r="A13007" s="448"/>
    </row>
    <row r="13008" spans="1:1" s="449" customFormat="1" ht="12" hidden="1" customHeight="1">
      <c r="A13008" s="448"/>
    </row>
    <row r="13009" spans="1:1" s="449" customFormat="1" ht="12" hidden="1" customHeight="1">
      <c r="A13009" s="448"/>
    </row>
    <row r="13010" spans="1:1" s="449" customFormat="1" ht="12" hidden="1" customHeight="1">
      <c r="A13010" s="448"/>
    </row>
    <row r="13011" spans="1:1" s="449" customFormat="1" ht="12" hidden="1" customHeight="1">
      <c r="A13011" s="448"/>
    </row>
    <row r="13012" spans="1:1" s="449" customFormat="1" ht="12" hidden="1" customHeight="1">
      <c r="A13012" s="448"/>
    </row>
    <row r="13013" spans="1:1" s="449" customFormat="1" ht="12" hidden="1" customHeight="1">
      <c r="A13013" s="448"/>
    </row>
    <row r="13014" spans="1:1" s="449" customFormat="1" ht="12" hidden="1" customHeight="1">
      <c r="A13014" s="448"/>
    </row>
    <row r="13015" spans="1:1" s="449" customFormat="1" ht="12" hidden="1" customHeight="1">
      <c r="A13015" s="448"/>
    </row>
    <row r="13016" spans="1:1" s="449" customFormat="1" ht="12" hidden="1" customHeight="1">
      <c r="A13016" s="448"/>
    </row>
    <row r="13017" spans="1:1" s="449" customFormat="1" ht="12" hidden="1" customHeight="1">
      <c r="A13017" s="448"/>
    </row>
    <row r="13018" spans="1:1" s="449" customFormat="1" ht="12" hidden="1" customHeight="1">
      <c r="A13018" s="448"/>
    </row>
    <row r="13019" spans="1:1" s="449" customFormat="1" ht="12" hidden="1" customHeight="1">
      <c r="A13019" s="448"/>
    </row>
    <row r="13020" spans="1:1" s="449" customFormat="1" ht="12" hidden="1" customHeight="1">
      <c r="A13020" s="448"/>
    </row>
    <row r="13021" spans="1:1" s="449" customFormat="1" ht="12" hidden="1" customHeight="1">
      <c r="A13021" s="448"/>
    </row>
    <row r="13022" spans="1:1" s="449" customFormat="1" ht="12" hidden="1" customHeight="1">
      <c r="A13022" s="448"/>
    </row>
    <row r="13023" spans="1:1" s="449" customFormat="1" ht="12" hidden="1" customHeight="1">
      <c r="A13023" s="448"/>
    </row>
    <row r="13024" spans="1:1" s="449" customFormat="1" ht="12" hidden="1" customHeight="1">
      <c r="A13024" s="448"/>
    </row>
    <row r="13025" spans="1:1" s="449" customFormat="1" ht="12" hidden="1" customHeight="1">
      <c r="A13025" s="448"/>
    </row>
    <row r="13026" spans="1:1" s="449" customFormat="1" ht="12" hidden="1" customHeight="1">
      <c r="A13026" s="448"/>
    </row>
    <row r="13027" spans="1:1" s="449" customFormat="1" ht="12" hidden="1" customHeight="1">
      <c r="A13027" s="448"/>
    </row>
    <row r="13028" spans="1:1" s="449" customFormat="1" ht="12" hidden="1" customHeight="1">
      <c r="A13028" s="448"/>
    </row>
    <row r="13029" spans="1:1" s="449" customFormat="1" ht="12" hidden="1" customHeight="1">
      <c r="A13029" s="448"/>
    </row>
    <row r="13030" spans="1:1" s="449" customFormat="1" ht="12" hidden="1" customHeight="1">
      <c r="A13030" s="448"/>
    </row>
    <row r="13031" spans="1:1" s="449" customFormat="1" ht="12" hidden="1" customHeight="1">
      <c r="A13031" s="448"/>
    </row>
    <row r="13032" spans="1:1" s="449" customFormat="1" ht="12" hidden="1" customHeight="1">
      <c r="A13032" s="448"/>
    </row>
    <row r="13033" spans="1:1" s="449" customFormat="1" ht="12" hidden="1" customHeight="1">
      <c r="A13033" s="448"/>
    </row>
    <row r="13034" spans="1:1" s="449" customFormat="1" ht="12" hidden="1" customHeight="1">
      <c r="A13034" s="448"/>
    </row>
    <row r="13035" spans="1:1" s="449" customFormat="1" ht="12" hidden="1" customHeight="1">
      <c r="A13035" s="448"/>
    </row>
    <row r="13036" spans="1:1" s="449" customFormat="1" ht="12" hidden="1" customHeight="1">
      <c r="A13036" s="448"/>
    </row>
    <row r="13037" spans="1:1" s="449" customFormat="1" ht="12" hidden="1" customHeight="1">
      <c r="A13037" s="448"/>
    </row>
    <row r="13038" spans="1:1" s="449" customFormat="1" ht="12" hidden="1" customHeight="1">
      <c r="A13038" s="448"/>
    </row>
    <row r="13039" spans="1:1" s="449" customFormat="1" ht="12" hidden="1" customHeight="1">
      <c r="A13039" s="448"/>
    </row>
    <row r="13040" spans="1:1" s="449" customFormat="1" ht="12" hidden="1" customHeight="1">
      <c r="A13040" s="448"/>
    </row>
    <row r="13041" spans="1:1" s="449" customFormat="1" ht="12" hidden="1" customHeight="1">
      <c r="A13041" s="448"/>
    </row>
    <row r="13042" spans="1:1" s="449" customFormat="1" ht="12" hidden="1" customHeight="1">
      <c r="A13042" s="448"/>
    </row>
    <row r="13043" spans="1:1" s="449" customFormat="1" ht="12" hidden="1" customHeight="1">
      <c r="A13043" s="448"/>
    </row>
    <row r="13044" spans="1:1" s="449" customFormat="1" ht="12" hidden="1" customHeight="1">
      <c r="A13044" s="448"/>
    </row>
    <row r="13045" spans="1:1" s="449" customFormat="1" ht="12" hidden="1" customHeight="1">
      <c r="A13045" s="448"/>
    </row>
    <row r="13046" spans="1:1" s="449" customFormat="1" ht="12" hidden="1" customHeight="1">
      <c r="A13046" s="448"/>
    </row>
    <row r="13047" spans="1:1" s="449" customFormat="1" ht="12" hidden="1" customHeight="1">
      <c r="A13047" s="448"/>
    </row>
    <row r="13048" spans="1:1" s="449" customFormat="1" ht="12" hidden="1" customHeight="1">
      <c r="A13048" s="448"/>
    </row>
    <row r="13049" spans="1:1" s="449" customFormat="1" ht="12" hidden="1" customHeight="1">
      <c r="A13049" s="448"/>
    </row>
    <row r="13050" spans="1:1" s="449" customFormat="1" ht="12" hidden="1" customHeight="1">
      <c r="A13050" s="448"/>
    </row>
    <row r="13051" spans="1:1" s="449" customFormat="1" ht="12" hidden="1" customHeight="1">
      <c r="A13051" s="448"/>
    </row>
    <row r="13052" spans="1:1" s="449" customFormat="1" ht="12" hidden="1" customHeight="1">
      <c r="A13052" s="448"/>
    </row>
    <row r="13053" spans="1:1" s="449" customFormat="1" ht="12" hidden="1" customHeight="1">
      <c r="A13053" s="448"/>
    </row>
    <row r="13054" spans="1:1" s="449" customFormat="1" ht="12" hidden="1" customHeight="1">
      <c r="A13054" s="448"/>
    </row>
    <row r="13055" spans="1:1" s="449" customFormat="1" ht="12" hidden="1" customHeight="1">
      <c r="A13055" s="448"/>
    </row>
    <row r="13056" spans="1:1" s="449" customFormat="1" ht="12" hidden="1" customHeight="1">
      <c r="A13056" s="448"/>
    </row>
    <row r="13057" spans="1:1" s="449" customFormat="1" ht="12" hidden="1" customHeight="1">
      <c r="A13057" s="448"/>
    </row>
    <row r="13058" spans="1:1" s="449" customFormat="1" ht="12" hidden="1" customHeight="1">
      <c r="A13058" s="448"/>
    </row>
    <row r="13059" spans="1:1" s="449" customFormat="1" ht="12" hidden="1" customHeight="1">
      <c r="A13059" s="448"/>
    </row>
    <row r="13060" spans="1:1" s="449" customFormat="1" ht="12" hidden="1" customHeight="1">
      <c r="A13060" s="448"/>
    </row>
    <row r="13061" spans="1:1" s="449" customFormat="1" ht="12" hidden="1" customHeight="1">
      <c r="A13061" s="448"/>
    </row>
    <row r="13062" spans="1:1" s="449" customFormat="1" ht="12" hidden="1" customHeight="1">
      <c r="A13062" s="448"/>
    </row>
    <row r="13063" spans="1:1" s="449" customFormat="1" ht="12" hidden="1" customHeight="1">
      <c r="A13063" s="448"/>
    </row>
    <row r="13064" spans="1:1" s="449" customFormat="1" ht="12" hidden="1" customHeight="1">
      <c r="A13064" s="448"/>
    </row>
    <row r="13065" spans="1:1" s="449" customFormat="1" ht="12" hidden="1" customHeight="1">
      <c r="A13065" s="448"/>
    </row>
    <row r="13066" spans="1:1" s="449" customFormat="1" ht="12" hidden="1" customHeight="1">
      <c r="A13066" s="448"/>
    </row>
    <row r="13067" spans="1:1" s="449" customFormat="1" ht="12" hidden="1" customHeight="1">
      <c r="A13067" s="448"/>
    </row>
    <row r="13068" spans="1:1" s="449" customFormat="1" ht="12" hidden="1" customHeight="1">
      <c r="A13068" s="448"/>
    </row>
    <row r="13069" spans="1:1" s="449" customFormat="1" ht="12" hidden="1" customHeight="1">
      <c r="A13069" s="448"/>
    </row>
    <row r="13070" spans="1:1" s="449" customFormat="1" ht="12" hidden="1" customHeight="1">
      <c r="A13070" s="448"/>
    </row>
    <row r="13071" spans="1:1" s="449" customFormat="1" ht="12" hidden="1" customHeight="1">
      <c r="A13071" s="448"/>
    </row>
    <row r="13072" spans="1:1" s="449" customFormat="1" ht="12" hidden="1" customHeight="1">
      <c r="A13072" s="448"/>
    </row>
    <row r="13073" spans="1:1" s="449" customFormat="1" ht="12" hidden="1" customHeight="1">
      <c r="A13073" s="448"/>
    </row>
    <row r="13074" spans="1:1" s="449" customFormat="1" ht="12" hidden="1" customHeight="1">
      <c r="A13074" s="448"/>
    </row>
    <row r="13075" spans="1:1" s="449" customFormat="1" ht="12" hidden="1" customHeight="1">
      <c r="A13075" s="448"/>
    </row>
    <row r="13076" spans="1:1" s="449" customFormat="1" ht="12" hidden="1" customHeight="1">
      <c r="A13076" s="448"/>
    </row>
    <row r="13077" spans="1:1" s="449" customFormat="1" ht="12" hidden="1" customHeight="1">
      <c r="A13077" s="448"/>
    </row>
    <row r="13078" spans="1:1" s="449" customFormat="1" ht="12" hidden="1" customHeight="1">
      <c r="A13078" s="448"/>
    </row>
    <row r="13079" spans="1:1" s="449" customFormat="1" ht="12" hidden="1" customHeight="1">
      <c r="A13079" s="448"/>
    </row>
    <row r="13080" spans="1:1" s="449" customFormat="1" ht="12" hidden="1" customHeight="1">
      <c r="A13080" s="448"/>
    </row>
    <row r="13081" spans="1:1" s="449" customFormat="1" ht="12" hidden="1" customHeight="1">
      <c r="A13081" s="448"/>
    </row>
    <row r="13082" spans="1:1" s="449" customFormat="1" ht="12" hidden="1" customHeight="1">
      <c r="A13082" s="448"/>
    </row>
    <row r="13083" spans="1:1" s="449" customFormat="1" ht="12" hidden="1" customHeight="1">
      <c r="A13083" s="448"/>
    </row>
    <row r="13084" spans="1:1" s="449" customFormat="1" ht="12" hidden="1" customHeight="1">
      <c r="A13084" s="448"/>
    </row>
    <row r="13085" spans="1:1" s="449" customFormat="1" ht="12" hidden="1" customHeight="1">
      <c r="A13085" s="448"/>
    </row>
    <row r="13086" spans="1:1" s="449" customFormat="1" ht="12" hidden="1" customHeight="1">
      <c r="A13086" s="448"/>
    </row>
    <row r="13087" spans="1:1" s="449" customFormat="1" ht="12" hidden="1" customHeight="1">
      <c r="A13087" s="448"/>
    </row>
    <row r="13088" spans="1:1" s="449" customFormat="1" ht="12" hidden="1" customHeight="1">
      <c r="A13088" s="448"/>
    </row>
    <row r="13089" spans="1:1" s="449" customFormat="1" ht="12" hidden="1" customHeight="1">
      <c r="A13089" s="448"/>
    </row>
    <row r="13090" spans="1:1" s="449" customFormat="1" ht="12" hidden="1" customHeight="1">
      <c r="A13090" s="448"/>
    </row>
    <row r="13091" spans="1:1" s="449" customFormat="1" ht="12" hidden="1" customHeight="1">
      <c r="A13091" s="448"/>
    </row>
    <row r="13092" spans="1:1" s="449" customFormat="1" ht="12" hidden="1" customHeight="1">
      <c r="A13092" s="448"/>
    </row>
    <row r="13093" spans="1:1" s="449" customFormat="1" ht="12" hidden="1" customHeight="1">
      <c r="A13093" s="448"/>
    </row>
    <row r="13094" spans="1:1" s="449" customFormat="1" ht="12" hidden="1" customHeight="1">
      <c r="A13094" s="448"/>
    </row>
    <row r="13095" spans="1:1" s="449" customFormat="1" ht="12" hidden="1" customHeight="1">
      <c r="A13095" s="448"/>
    </row>
    <row r="13096" spans="1:1" s="449" customFormat="1" ht="12" hidden="1" customHeight="1">
      <c r="A13096" s="448"/>
    </row>
    <row r="13097" spans="1:1" s="449" customFormat="1" ht="12" hidden="1" customHeight="1">
      <c r="A13097" s="448"/>
    </row>
    <row r="13098" spans="1:1" s="449" customFormat="1" ht="12" hidden="1" customHeight="1">
      <c r="A13098" s="448"/>
    </row>
    <row r="13099" spans="1:1" s="449" customFormat="1" ht="12" hidden="1" customHeight="1">
      <c r="A13099" s="448"/>
    </row>
    <row r="13100" spans="1:1" s="449" customFormat="1" ht="12" hidden="1" customHeight="1">
      <c r="A13100" s="448"/>
    </row>
    <row r="13101" spans="1:1" s="449" customFormat="1" ht="12" hidden="1" customHeight="1">
      <c r="A13101" s="448"/>
    </row>
    <row r="13102" spans="1:1" s="449" customFormat="1" ht="12" hidden="1" customHeight="1">
      <c r="A13102" s="448"/>
    </row>
    <row r="13103" spans="1:1" s="449" customFormat="1" ht="12" hidden="1" customHeight="1">
      <c r="A13103" s="448"/>
    </row>
    <row r="13104" spans="1:1" s="449" customFormat="1" ht="12" hidden="1" customHeight="1">
      <c r="A13104" s="448"/>
    </row>
    <row r="13105" spans="1:1" s="449" customFormat="1" ht="12" hidden="1" customHeight="1">
      <c r="A13105" s="448"/>
    </row>
    <row r="13106" spans="1:1" s="449" customFormat="1" ht="12" hidden="1" customHeight="1">
      <c r="A13106" s="448"/>
    </row>
    <row r="13107" spans="1:1" s="449" customFormat="1" ht="12" hidden="1" customHeight="1">
      <c r="A13107" s="448"/>
    </row>
    <row r="13108" spans="1:1" s="449" customFormat="1" ht="12" hidden="1" customHeight="1">
      <c r="A13108" s="448"/>
    </row>
    <row r="13109" spans="1:1" s="449" customFormat="1" ht="12" hidden="1" customHeight="1">
      <c r="A13109" s="448"/>
    </row>
    <row r="13110" spans="1:1" s="449" customFormat="1" ht="12" hidden="1" customHeight="1">
      <c r="A13110" s="448"/>
    </row>
    <row r="13111" spans="1:1" s="449" customFormat="1" ht="12" hidden="1" customHeight="1">
      <c r="A13111" s="448"/>
    </row>
    <row r="13112" spans="1:1" s="449" customFormat="1" ht="12" hidden="1" customHeight="1">
      <c r="A13112" s="448"/>
    </row>
    <row r="13113" spans="1:1" s="449" customFormat="1" ht="12" hidden="1" customHeight="1">
      <c r="A13113" s="448"/>
    </row>
    <row r="13114" spans="1:1" s="449" customFormat="1" ht="12" hidden="1" customHeight="1">
      <c r="A13114" s="448"/>
    </row>
    <row r="13115" spans="1:1" s="449" customFormat="1" ht="12" hidden="1" customHeight="1">
      <c r="A13115" s="448"/>
    </row>
    <row r="13116" spans="1:1" s="449" customFormat="1" ht="12" hidden="1" customHeight="1">
      <c r="A13116" s="448"/>
    </row>
    <row r="13117" spans="1:1" s="449" customFormat="1" ht="12" hidden="1" customHeight="1">
      <c r="A13117" s="448"/>
    </row>
    <row r="13118" spans="1:1" s="449" customFormat="1" ht="12" hidden="1" customHeight="1">
      <c r="A13118" s="448"/>
    </row>
    <row r="13119" spans="1:1" s="449" customFormat="1" ht="12" hidden="1" customHeight="1">
      <c r="A13119" s="448"/>
    </row>
    <row r="13120" spans="1:1" s="449" customFormat="1" ht="12" hidden="1" customHeight="1">
      <c r="A13120" s="448"/>
    </row>
    <row r="13121" spans="1:1" s="449" customFormat="1" ht="12" hidden="1" customHeight="1">
      <c r="A13121" s="448"/>
    </row>
    <row r="13122" spans="1:1" s="449" customFormat="1" ht="12" hidden="1" customHeight="1">
      <c r="A13122" s="448"/>
    </row>
    <row r="13123" spans="1:1" s="449" customFormat="1" ht="12" hidden="1" customHeight="1">
      <c r="A13123" s="448"/>
    </row>
    <row r="13124" spans="1:1" s="449" customFormat="1" ht="12" hidden="1" customHeight="1">
      <c r="A13124" s="448"/>
    </row>
    <row r="13125" spans="1:1" s="449" customFormat="1" ht="12" hidden="1" customHeight="1">
      <c r="A13125" s="448"/>
    </row>
    <row r="13126" spans="1:1" s="449" customFormat="1" ht="12" hidden="1" customHeight="1">
      <c r="A13126" s="448"/>
    </row>
    <row r="13127" spans="1:1" s="449" customFormat="1" ht="12" hidden="1" customHeight="1">
      <c r="A13127" s="448"/>
    </row>
    <row r="13128" spans="1:1" s="449" customFormat="1" ht="12" hidden="1" customHeight="1">
      <c r="A13128" s="448"/>
    </row>
    <row r="13129" spans="1:1" s="449" customFormat="1" ht="12" hidden="1" customHeight="1">
      <c r="A13129" s="448"/>
    </row>
    <row r="13130" spans="1:1" s="449" customFormat="1" ht="12" hidden="1" customHeight="1">
      <c r="A13130" s="448"/>
    </row>
    <row r="13131" spans="1:1" s="449" customFormat="1" ht="12" hidden="1" customHeight="1">
      <c r="A13131" s="448"/>
    </row>
    <row r="13132" spans="1:1" s="449" customFormat="1" ht="12" hidden="1" customHeight="1">
      <c r="A13132" s="448"/>
    </row>
    <row r="13133" spans="1:1" s="449" customFormat="1" ht="12" hidden="1" customHeight="1">
      <c r="A13133" s="448"/>
    </row>
    <row r="13134" spans="1:1" s="449" customFormat="1" ht="12" hidden="1" customHeight="1">
      <c r="A13134" s="448"/>
    </row>
    <row r="13135" spans="1:1" s="449" customFormat="1" ht="12" hidden="1" customHeight="1">
      <c r="A13135" s="448"/>
    </row>
    <row r="13136" spans="1:1" s="449" customFormat="1" ht="12" hidden="1" customHeight="1">
      <c r="A13136" s="448"/>
    </row>
    <row r="13137" spans="1:1" s="449" customFormat="1" ht="12" hidden="1" customHeight="1">
      <c r="A13137" s="448"/>
    </row>
    <row r="13138" spans="1:1" s="449" customFormat="1" ht="12" hidden="1" customHeight="1">
      <c r="A13138" s="448"/>
    </row>
    <row r="13139" spans="1:1" s="449" customFormat="1" ht="12" hidden="1" customHeight="1">
      <c r="A13139" s="448"/>
    </row>
    <row r="13140" spans="1:1" s="449" customFormat="1" ht="12" hidden="1" customHeight="1">
      <c r="A13140" s="448"/>
    </row>
    <row r="13141" spans="1:1" s="449" customFormat="1" ht="12" hidden="1" customHeight="1">
      <c r="A13141" s="448"/>
    </row>
    <row r="13142" spans="1:1" s="449" customFormat="1" ht="12" hidden="1" customHeight="1">
      <c r="A13142" s="448"/>
    </row>
    <row r="13143" spans="1:1" s="449" customFormat="1" ht="12" hidden="1" customHeight="1">
      <c r="A13143" s="448"/>
    </row>
    <row r="13144" spans="1:1" s="449" customFormat="1" ht="12" hidden="1" customHeight="1">
      <c r="A13144" s="448"/>
    </row>
    <row r="13145" spans="1:1" s="449" customFormat="1" ht="12" hidden="1" customHeight="1">
      <c r="A13145" s="448"/>
    </row>
    <row r="13146" spans="1:1" s="449" customFormat="1" ht="12" hidden="1" customHeight="1">
      <c r="A13146" s="448"/>
    </row>
    <row r="13147" spans="1:1" s="449" customFormat="1" ht="12" hidden="1" customHeight="1">
      <c r="A13147" s="448"/>
    </row>
    <row r="13148" spans="1:1" s="449" customFormat="1" ht="12" hidden="1" customHeight="1">
      <c r="A13148" s="448"/>
    </row>
    <row r="13149" spans="1:1" s="449" customFormat="1" ht="12" hidden="1" customHeight="1">
      <c r="A13149" s="448"/>
    </row>
    <row r="13150" spans="1:1" s="449" customFormat="1" ht="12" hidden="1" customHeight="1">
      <c r="A13150" s="448"/>
    </row>
    <row r="13151" spans="1:1" s="449" customFormat="1" ht="12" hidden="1" customHeight="1">
      <c r="A13151" s="448"/>
    </row>
    <row r="13152" spans="1:1" s="449" customFormat="1" ht="12" hidden="1" customHeight="1">
      <c r="A13152" s="448"/>
    </row>
    <row r="13153" spans="1:1" s="449" customFormat="1" ht="12" hidden="1" customHeight="1">
      <c r="A13153" s="448"/>
    </row>
    <row r="13154" spans="1:1" s="449" customFormat="1" ht="12" hidden="1" customHeight="1">
      <c r="A13154" s="448"/>
    </row>
    <row r="13155" spans="1:1" s="449" customFormat="1" ht="12" hidden="1" customHeight="1">
      <c r="A13155" s="448"/>
    </row>
    <row r="13156" spans="1:1" s="449" customFormat="1" ht="12" hidden="1" customHeight="1">
      <c r="A13156" s="448"/>
    </row>
    <row r="13157" spans="1:1" s="449" customFormat="1" ht="12" hidden="1" customHeight="1">
      <c r="A13157" s="448"/>
    </row>
    <row r="13158" spans="1:1" s="449" customFormat="1" ht="12" hidden="1" customHeight="1">
      <c r="A13158" s="448"/>
    </row>
    <row r="13159" spans="1:1" s="449" customFormat="1" ht="12" hidden="1" customHeight="1">
      <c r="A13159" s="448"/>
    </row>
    <row r="13160" spans="1:1" s="449" customFormat="1" ht="12" hidden="1" customHeight="1">
      <c r="A13160" s="448"/>
    </row>
    <row r="13161" spans="1:1" s="449" customFormat="1" ht="12" hidden="1" customHeight="1">
      <c r="A13161" s="448"/>
    </row>
    <row r="13162" spans="1:1" s="449" customFormat="1" ht="12" hidden="1" customHeight="1">
      <c r="A13162" s="448"/>
    </row>
    <row r="13163" spans="1:1" s="449" customFormat="1" ht="12" hidden="1" customHeight="1">
      <c r="A13163" s="448"/>
    </row>
    <row r="13164" spans="1:1" s="449" customFormat="1" ht="12" hidden="1" customHeight="1">
      <c r="A13164" s="448"/>
    </row>
    <row r="13165" spans="1:1" s="449" customFormat="1" ht="12" hidden="1" customHeight="1">
      <c r="A13165" s="448"/>
    </row>
    <row r="13166" spans="1:1" s="449" customFormat="1" ht="12" hidden="1" customHeight="1">
      <c r="A13166" s="448"/>
    </row>
    <row r="13167" spans="1:1" s="449" customFormat="1" ht="12" hidden="1" customHeight="1">
      <c r="A13167" s="448"/>
    </row>
    <row r="13168" spans="1:1" s="449" customFormat="1" ht="12" hidden="1" customHeight="1">
      <c r="A13168" s="448"/>
    </row>
    <row r="13169" spans="1:1" s="449" customFormat="1" ht="12" hidden="1" customHeight="1">
      <c r="A13169" s="448"/>
    </row>
    <row r="13170" spans="1:1" s="449" customFormat="1" ht="12" hidden="1" customHeight="1">
      <c r="A13170" s="448"/>
    </row>
    <row r="13171" spans="1:1" s="449" customFormat="1" ht="12" hidden="1" customHeight="1">
      <c r="A13171" s="448"/>
    </row>
    <row r="13172" spans="1:1" s="449" customFormat="1" ht="12" hidden="1" customHeight="1">
      <c r="A13172" s="448"/>
    </row>
    <row r="13173" spans="1:1" s="449" customFormat="1" ht="12" hidden="1" customHeight="1">
      <c r="A13173" s="448"/>
    </row>
    <row r="13174" spans="1:1" s="449" customFormat="1" ht="12" hidden="1" customHeight="1">
      <c r="A13174" s="448"/>
    </row>
    <row r="13175" spans="1:1" s="449" customFormat="1" ht="12" hidden="1" customHeight="1">
      <c r="A13175" s="448"/>
    </row>
    <row r="13176" spans="1:1" s="449" customFormat="1" ht="12" hidden="1" customHeight="1">
      <c r="A13176" s="448"/>
    </row>
    <row r="13177" spans="1:1" s="449" customFormat="1" ht="12" hidden="1" customHeight="1">
      <c r="A13177" s="448"/>
    </row>
    <row r="13178" spans="1:1" s="449" customFormat="1" ht="12" hidden="1" customHeight="1">
      <c r="A13178" s="448"/>
    </row>
    <row r="13179" spans="1:1" s="449" customFormat="1" ht="12" hidden="1" customHeight="1">
      <c r="A13179" s="448"/>
    </row>
    <row r="13180" spans="1:1" s="449" customFormat="1" ht="12" hidden="1" customHeight="1">
      <c r="A13180" s="448"/>
    </row>
    <row r="13181" spans="1:1" s="449" customFormat="1" ht="12" hidden="1" customHeight="1">
      <c r="A13181" s="448"/>
    </row>
    <row r="13182" spans="1:1" s="449" customFormat="1" ht="12" hidden="1" customHeight="1">
      <c r="A13182" s="448"/>
    </row>
    <row r="13183" spans="1:1" s="449" customFormat="1" ht="12" hidden="1" customHeight="1">
      <c r="A13183" s="448"/>
    </row>
    <row r="13184" spans="1:1" s="449" customFormat="1" ht="12" hidden="1" customHeight="1">
      <c r="A13184" s="448"/>
    </row>
    <row r="13185" spans="1:1" s="449" customFormat="1" ht="12" hidden="1" customHeight="1">
      <c r="A13185" s="448"/>
    </row>
    <row r="13186" spans="1:1" s="449" customFormat="1" ht="12" hidden="1" customHeight="1">
      <c r="A13186" s="448"/>
    </row>
    <row r="13187" spans="1:1" s="449" customFormat="1" ht="12" hidden="1" customHeight="1">
      <c r="A13187" s="448"/>
    </row>
    <row r="13188" spans="1:1" s="449" customFormat="1" ht="12" hidden="1" customHeight="1">
      <c r="A13188" s="448"/>
    </row>
    <row r="13189" spans="1:1" s="449" customFormat="1" ht="12" hidden="1" customHeight="1">
      <c r="A13189" s="448"/>
    </row>
    <row r="13190" spans="1:1" s="449" customFormat="1" ht="12" hidden="1" customHeight="1">
      <c r="A13190" s="448"/>
    </row>
    <row r="13191" spans="1:1" s="449" customFormat="1" ht="12" hidden="1" customHeight="1">
      <c r="A13191" s="448"/>
    </row>
    <row r="13192" spans="1:1" s="449" customFormat="1" ht="12" hidden="1" customHeight="1">
      <c r="A13192" s="448"/>
    </row>
    <row r="13193" spans="1:1" s="449" customFormat="1" ht="12" hidden="1" customHeight="1">
      <c r="A13193" s="448"/>
    </row>
    <row r="13194" spans="1:1" s="449" customFormat="1" ht="12" hidden="1" customHeight="1">
      <c r="A13194" s="448"/>
    </row>
    <row r="13195" spans="1:1" s="449" customFormat="1" ht="12" hidden="1" customHeight="1">
      <c r="A13195" s="448"/>
    </row>
    <row r="13196" spans="1:1" s="449" customFormat="1" ht="12" hidden="1" customHeight="1">
      <c r="A13196" s="448"/>
    </row>
    <row r="13197" spans="1:1" s="449" customFormat="1" ht="12" hidden="1" customHeight="1">
      <c r="A13197" s="448"/>
    </row>
    <row r="13198" spans="1:1" s="449" customFormat="1" ht="12" hidden="1" customHeight="1">
      <c r="A13198" s="448"/>
    </row>
    <row r="13199" spans="1:1" s="449" customFormat="1" ht="12" hidden="1" customHeight="1">
      <c r="A13199" s="448"/>
    </row>
    <row r="13200" spans="1:1" s="449" customFormat="1" ht="12" hidden="1" customHeight="1">
      <c r="A13200" s="448"/>
    </row>
    <row r="13201" spans="1:1" s="449" customFormat="1" ht="12" hidden="1" customHeight="1">
      <c r="A13201" s="448"/>
    </row>
    <row r="13202" spans="1:1" s="449" customFormat="1" ht="12" hidden="1" customHeight="1">
      <c r="A13202" s="448"/>
    </row>
    <row r="13203" spans="1:1" s="449" customFormat="1" ht="12" hidden="1" customHeight="1">
      <c r="A13203" s="448"/>
    </row>
    <row r="13204" spans="1:1" s="449" customFormat="1" ht="12" hidden="1" customHeight="1">
      <c r="A13204" s="448"/>
    </row>
    <row r="13205" spans="1:1" s="449" customFormat="1" ht="12" hidden="1" customHeight="1">
      <c r="A13205" s="448"/>
    </row>
    <row r="13206" spans="1:1" s="449" customFormat="1" ht="12" hidden="1" customHeight="1">
      <c r="A13206" s="448"/>
    </row>
    <row r="13207" spans="1:1" s="449" customFormat="1" ht="12" hidden="1" customHeight="1">
      <c r="A13207" s="448"/>
    </row>
    <row r="13208" spans="1:1" s="449" customFormat="1" ht="12" hidden="1" customHeight="1">
      <c r="A13208" s="448"/>
    </row>
    <row r="13209" spans="1:1" s="449" customFormat="1" ht="12" hidden="1" customHeight="1">
      <c r="A13209" s="448"/>
    </row>
    <row r="13210" spans="1:1" s="449" customFormat="1" ht="12" hidden="1" customHeight="1">
      <c r="A13210" s="448"/>
    </row>
    <row r="13211" spans="1:1" s="449" customFormat="1" ht="12" hidden="1" customHeight="1">
      <c r="A13211" s="448"/>
    </row>
    <row r="13212" spans="1:1" s="449" customFormat="1" ht="12" hidden="1" customHeight="1">
      <c r="A13212" s="448"/>
    </row>
    <row r="13213" spans="1:1" s="449" customFormat="1" ht="12" hidden="1" customHeight="1">
      <c r="A13213" s="448"/>
    </row>
    <row r="13214" spans="1:1" s="449" customFormat="1" ht="12" hidden="1" customHeight="1">
      <c r="A13214" s="448"/>
    </row>
    <row r="13215" spans="1:1" s="449" customFormat="1" ht="12" hidden="1" customHeight="1">
      <c r="A13215" s="448"/>
    </row>
    <row r="13216" spans="1:1" s="449" customFormat="1" ht="12" hidden="1" customHeight="1">
      <c r="A13216" s="448"/>
    </row>
    <row r="13217" spans="1:1" s="449" customFormat="1" ht="12" hidden="1" customHeight="1">
      <c r="A13217" s="448"/>
    </row>
    <row r="13218" spans="1:1" s="449" customFormat="1" ht="12" hidden="1" customHeight="1">
      <c r="A13218" s="448"/>
    </row>
    <row r="13219" spans="1:1" s="449" customFormat="1" ht="12" hidden="1" customHeight="1">
      <c r="A13219" s="448"/>
    </row>
    <row r="13220" spans="1:1" s="449" customFormat="1" ht="12" hidden="1" customHeight="1">
      <c r="A13220" s="448"/>
    </row>
    <row r="13221" spans="1:1" s="449" customFormat="1" ht="12" hidden="1" customHeight="1">
      <c r="A13221" s="448"/>
    </row>
    <row r="13222" spans="1:1" s="449" customFormat="1" ht="12" hidden="1" customHeight="1">
      <c r="A13222" s="448"/>
    </row>
    <row r="13223" spans="1:1" s="449" customFormat="1" ht="12" hidden="1" customHeight="1">
      <c r="A13223" s="448"/>
    </row>
    <row r="13224" spans="1:1" s="449" customFormat="1" ht="12" hidden="1" customHeight="1">
      <c r="A13224" s="448"/>
    </row>
    <row r="13225" spans="1:1" s="449" customFormat="1" ht="12" hidden="1" customHeight="1">
      <c r="A13225" s="448"/>
    </row>
    <row r="13226" spans="1:1" s="449" customFormat="1" ht="12" hidden="1" customHeight="1">
      <c r="A13226" s="448"/>
    </row>
    <row r="13227" spans="1:1" s="449" customFormat="1" ht="12" hidden="1" customHeight="1">
      <c r="A13227" s="448"/>
    </row>
    <row r="13228" spans="1:1" s="449" customFormat="1" ht="12" hidden="1" customHeight="1">
      <c r="A13228" s="448"/>
    </row>
    <row r="13229" spans="1:1" s="449" customFormat="1" ht="12" hidden="1" customHeight="1">
      <c r="A13229" s="448"/>
    </row>
    <row r="13230" spans="1:1" s="449" customFormat="1" ht="12" hidden="1" customHeight="1">
      <c r="A13230" s="448"/>
    </row>
    <row r="13231" spans="1:1" s="449" customFormat="1" ht="12" hidden="1" customHeight="1">
      <c r="A13231" s="448"/>
    </row>
    <row r="13232" spans="1:1" s="449" customFormat="1" ht="12" hidden="1" customHeight="1">
      <c r="A13232" s="448"/>
    </row>
    <row r="13233" spans="1:1" s="449" customFormat="1" ht="12" hidden="1" customHeight="1">
      <c r="A13233" s="448"/>
    </row>
    <row r="13234" spans="1:1" s="449" customFormat="1" ht="12" hidden="1" customHeight="1">
      <c r="A13234" s="448"/>
    </row>
    <row r="13235" spans="1:1" s="449" customFormat="1" ht="12" hidden="1" customHeight="1">
      <c r="A13235" s="448"/>
    </row>
    <row r="13236" spans="1:1" s="449" customFormat="1" ht="12" hidden="1" customHeight="1">
      <c r="A13236" s="448"/>
    </row>
    <row r="13237" spans="1:1" s="449" customFormat="1" ht="12" hidden="1" customHeight="1">
      <c r="A13237" s="448"/>
    </row>
    <row r="13238" spans="1:1" s="449" customFormat="1" ht="12" hidden="1" customHeight="1">
      <c r="A13238" s="448"/>
    </row>
    <row r="13239" spans="1:1" s="449" customFormat="1" ht="12" hidden="1" customHeight="1">
      <c r="A13239" s="448"/>
    </row>
    <row r="13240" spans="1:1" s="449" customFormat="1" ht="12" hidden="1" customHeight="1">
      <c r="A13240" s="448"/>
    </row>
    <row r="13241" spans="1:1" s="449" customFormat="1" ht="12" hidden="1" customHeight="1">
      <c r="A13241" s="448"/>
    </row>
    <row r="13242" spans="1:1" s="449" customFormat="1" ht="12" hidden="1" customHeight="1">
      <c r="A13242" s="448"/>
    </row>
    <row r="13243" spans="1:1" s="449" customFormat="1" ht="12" hidden="1" customHeight="1">
      <c r="A13243" s="448"/>
    </row>
    <row r="13244" spans="1:1" s="449" customFormat="1" ht="12" hidden="1" customHeight="1">
      <c r="A13244" s="448"/>
    </row>
    <row r="13245" spans="1:1" s="449" customFormat="1" ht="12" hidden="1" customHeight="1">
      <c r="A13245" s="448"/>
    </row>
    <row r="13246" spans="1:1" s="449" customFormat="1" ht="12" hidden="1" customHeight="1">
      <c r="A13246" s="448"/>
    </row>
    <row r="13247" spans="1:1" s="449" customFormat="1" ht="12" hidden="1" customHeight="1">
      <c r="A13247" s="448"/>
    </row>
    <row r="13248" spans="1:1" s="449" customFormat="1" ht="12" hidden="1" customHeight="1">
      <c r="A13248" s="448"/>
    </row>
    <row r="13249" spans="1:1" s="449" customFormat="1" ht="12" hidden="1" customHeight="1">
      <c r="A13249" s="448"/>
    </row>
    <row r="13250" spans="1:1" s="449" customFormat="1" ht="12" hidden="1" customHeight="1">
      <c r="A13250" s="448"/>
    </row>
    <row r="13251" spans="1:1" s="449" customFormat="1" ht="12" hidden="1" customHeight="1">
      <c r="A13251" s="448"/>
    </row>
    <row r="13252" spans="1:1" s="449" customFormat="1" ht="12" hidden="1" customHeight="1">
      <c r="A13252" s="448"/>
    </row>
    <row r="13253" spans="1:1" s="449" customFormat="1" ht="12" hidden="1" customHeight="1">
      <c r="A13253" s="448"/>
    </row>
    <row r="13254" spans="1:1" s="449" customFormat="1" ht="12" hidden="1" customHeight="1">
      <c r="A13254" s="448"/>
    </row>
    <row r="13255" spans="1:1" s="449" customFormat="1" ht="12" hidden="1" customHeight="1">
      <c r="A13255" s="448"/>
    </row>
    <row r="13256" spans="1:1" s="449" customFormat="1" ht="12" hidden="1" customHeight="1">
      <c r="A13256" s="448"/>
    </row>
    <row r="13257" spans="1:1" s="449" customFormat="1" ht="12" hidden="1" customHeight="1">
      <c r="A13257" s="448"/>
    </row>
    <row r="13258" spans="1:1" s="449" customFormat="1" ht="12" hidden="1" customHeight="1">
      <c r="A13258" s="448"/>
    </row>
    <row r="13259" spans="1:1" s="449" customFormat="1" ht="12" hidden="1" customHeight="1">
      <c r="A13259" s="448"/>
    </row>
    <row r="13260" spans="1:1" s="449" customFormat="1" ht="12" hidden="1" customHeight="1">
      <c r="A13260" s="448"/>
    </row>
    <row r="13261" spans="1:1" s="449" customFormat="1" ht="12" hidden="1" customHeight="1">
      <c r="A13261" s="448"/>
    </row>
    <row r="13262" spans="1:1" s="449" customFormat="1" ht="12" hidden="1" customHeight="1">
      <c r="A13262" s="448"/>
    </row>
    <row r="13263" spans="1:1" s="449" customFormat="1" ht="12" hidden="1" customHeight="1">
      <c r="A13263" s="448"/>
    </row>
    <row r="13264" spans="1:1" s="449" customFormat="1" ht="12" hidden="1" customHeight="1">
      <c r="A13264" s="448"/>
    </row>
    <row r="13265" spans="1:1" s="449" customFormat="1" ht="12" hidden="1" customHeight="1">
      <c r="A13265" s="448"/>
    </row>
    <row r="13266" spans="1:1" s="449" customFormat="1" ht="12" hidden="1" customHeight="1">
      <c r="A13266" s="448"/>
    </row>
    <row r="13267" spans="1:1" s="449" customFormat="1" ht="12" hidden="1" customHeight="1">
      <c r="A13267" s="448"/>
    </row>
    <row r="13268" spans="1:1" s="449" customFormat="1" ht="12" hidden="1" customHeight="1">
      <c r="A13268" s="448"/>
    </row>
    <row r="13269" spans="1:1" s="449" customFormat="1" ht="12" hidden="1" customHeight="1">
      <c r="A13269" s="448"/>
    </row>
    <row r="13270" spans="1:1" s="449" customFormat="1" ht="12" hidden="1" customHeight="1">
      <c r="A13270" s="448"/>
    </row>
    <row r="13271" spans="1:1" s="449" customFormat="1" ht="12" hidden="1" customHeight="1">
      <c r="A13271" s="448"/>
    </row>
    <row r="13272" spans="1:1" s="449" customFormat="1" ht="12" hidden="1" customHeight="1">
      <c r="A13272" s="448"/>
    </row>
    <row r="13273" spans="1:1" s="449" customFormat="1" ht="12" hidden="1" customHeight="1">
      <c r="A13273" s="448"/>
    </row>
    <row r="13274" spans="1:1" s="449" customFormat="1" ht="12" hidden="1" customHeight="1">
      <c r="A13274" s="448"/>
    </row>
    <row r="13275" spans="1:1" s="449" customFormat="1" ht="12" hidden="1" customHeight="1">
      <c r="A13275" s="448"/>
    </row>
    <row r="13276" spans="1:1" s="449" customFormat="1" ht="12" hidden="1" customHeight="1">
      <c r="A13276" s="448"/>
    </row>
    <row r="13277" spans="1:1" s="449" customFormat="1" ht="12" hidden="1" customHeight="1">
      <c r="A13277" s="448"/>
    </row>
    <row r="13278" spans="1:1" s="449" customFormat="1" ht="12" hidden="1" customHeight="1">
      <c r="A13278" s="448"/>
    </row>
    <row r="13279" spans="1:1" s="449" customFormat="1" ht="12" hidden="1" customHeight="1">
      <c r="A13279" s="448"/>
    </row>
    <row r="13280" spans="1:1" s="449" customFormat="1" ht="12" hidden="1" customHeight="1">
      <c r="A13280" s="448"/>
    </row>
    <row r="13281" spans="1:1" s="449" customFormat="1" ht="12" hidden="1" customHeight="1">
      <c r="A13281" s="448"/>
    </row>
    <row r="13282" spans="1:1" s="449" customFormat="1" ht="12" hidden="1" customHeight="1">
      <c r="A13282" s="448"/>
    </row>
    <row r="13283" spans="1:1" s="449" customFormat="1" ht="12" hidden="1" customHeight="1">
      <c r="A13283" s="448"/>
    </row>
    <row r="13284" spans="1:1" s="449" customFormat="1" ht="12" hidden="1" customHeight="1">
      <c r="A13284" s="448"/>
    </row>
    <row r="13285" spans="1:1" s="449" customFormat="1" ht="12" hidden="1" customHeight="1">
      <c r="A13285" s="448"/>
    </row>
    <row r="13286" spans="1:1" s="449" customFormat="1" ht="12" hidden="1" customHeight="1">
      <c r="A13286" s="448"/>
    </row>
    <row r="13287" spans="1:1" s="449" customFormat="1" ht="12" hidden="1" customHeight="1">
      <c r="A13287" s="448"/>
    </row>
    <row r="13288" spans="1:1" s="449" customFormat="1" ht="12" hidden="1" customHeight="1">
      <c r="A13288" s="448"/>
    </row>
    <row r="13289" spans="1:1" s="449" customFormat="1" ht="12" hidden="1" customHeight="1">
      <c r="A13289" s="448"/>
    </row>
    <row r="13290" spans="1:1" s="449" customFormat="1" ht="12" hidden="1" customHeight="1">
      <c r="A13290" s="448"/>
    </row>
    <row r="13291" spans="1:1" s="449" customFormat="1" ht="12" hidden="1" customHeight="1">
      <c r="A13291" s="448"/>
    </row>
    <row r="13292" spans="1:1" s="449" customFormat="1" ht="12" hidden="1" customHeight="1">
      <c r="A13292" s="448"/>
    </row>
    <row r="13293" spans="1:1" s="449" customFormat="1" ht="12" hidden="1" customHeight="1">
      <c r="A13293" s="448"/>
    </row>
    <row r="13294" spans="1:1" s="449" customFormat="1" ht="12" hidden="1" customHeight="1">
      <c r="A13294" s="448"/>
    </row>
    <row r="13295" spans="1:1" s="449" customFormat="1" ht="12" hidden="1" customHeight="1">
      <c r="A13295" s="448"/>
    </row>
    <row r="13296" spans="1:1" s="449" customFormat="1" ht="12" hidden="1" customHeight="1">
      <c r="A13296" s="448"/>
    </row>
    <row r="13297" spans="1:1" s="449" customFormat="1" ht="12" hidden="1" customHeight="1">
      <c r="A13297" s="448"/>
    </row>
    <row r="13298" spans="1:1" s="449" customFormat="1" ht="12" hidden="1" customHeight="1">
      <c r="A13298" s="448"/>
    </row>
    <row r="13299" spans="1:1" s="449" customFormat="1" ht="12" hidden="1" customHeight="1">
      <c r="A13299" s="448"/>
    </row>
    <row r="13300" spans="1:1" s="449" customFormat="1" ht="12" hidden="1" customHeight="1">
      <c r="A13300" s="448"/>
    </row>
    <row r="13301" spans="1:1" s="449" customFormat="1" ht="12" hidden="1" customHeight="1">
      <c r="A13301" s="448"/>
    </row>
    <row r="13302" spans="1:1" s="449" customFormat="1" ht="12" hidden="1" customHeight="1">
      <c r="A13302" s="448"/>
    </row>
    <row r="13303" spans="1:1" s="449" customFormat="1" ht="12" hidden="1" customHeight="1">
      <c r="A13303" s="448"/>
    </row>
    <row r="13304" spans="1:1" s="449" customFormat="1" ht="12" hidden="1" customHeight="1">
      <c r="A13304" s="448"/>
    </row>
    <row r="13305" spans="1:1" s="449" customFormat="1" ht="12" hidden="1" customHeight="1">
      <c r="A13305" s="448"/>
    </row>
    <row r="13306" spans="1:1" s="449" customFormat="1" ht="12" hidden="1" customHeight="1">
      <c r="A13306" s="448"/>
    </row>
    <row r="13307" spans="1:1" s="449" customFormat="1" ht="12" hidden="1" customHeight="1">
      <c r="A13307" s="448"/>
    </row>
    <row r="13308" spans="1:1" s="449" customFormat="1" ht="12" hidden="1" customHeight="1">
      <c r="A13308" s="448"/>
    </row>
    <row r="13309" spans="1:1" s="449" customFormat="1" ht="12" hidden="1" customHeight="1">
      <c r="A13309" s="448"/>
    </row>
    <row r="13310" spans="1:1" s="449" customFormat="1" ht="12" hidden="1" customHeight="1">
      <c r="A13310" s="448"/>
    </row>
    <row r="13311" spans="1:1" s="449" customFormat="1" ht="12" hidden="1" customHeight="1">
      <c r="A13311" s="448"/>
    </row>
    <row r="13312" spans="1:1" s="449" customFormat="1" ht="12" hidden="1" customHeight="1">
      <c r="A13312" s="448"/>
    </row>
    <row r="13313" spans="1:1" s="449" customFormat="1" ht="12" hidden="1" customHeight="1">
      <c r="A13313" s="448"/>
    </row>
    <row r="13314" spans="1:1" s="449" customFormat="1" ht="12" hidden="1" customHeight="1">
      <c r="A13314" s="448"/>
    </row>
    <row r="13315" spans="1:1" s="449" customFormat="1" ht="12" hidden="1" customHeight="1">
      <c r="A13315" s="448"/>
    </row>
    <row r="13316" spans="1:1" s="449" customFormat="1" ht="12" hidden="1" customHeight="1">
      <c r="A13316" s="448"/>
    </row>
    <row r="13317" spans="1:1" s="449" customFormat="1" ht="12" hidden="1" customHeight="1">
      <c r="A13317" s="448"/>
    </row>
    <row r="13318" spans="1:1" s="449" customFormat="1" ht="12" hidden="1" customHeight="1">
      <c r="A13318" s="448"/>
    </row>
    <row r="13319" spans="1:1" s="449" customFormat="1" ht="12" hidden="1" customHeight="1">
      <c r="A13319" s="448"/>
    </row>
    <row r="13320" spans="1:1" s="449" customFormat="1" ht="12" hidden="1" customHeight="1">
      <c r="A13320" s="448"/>
    </row>
    <row r="13321" spans="1:1" s="449" customFormat="1" ht="12" hidden="1" customHeight="1">
      <c r="A13321" s="448"/>
    </row>
    <row r="13322" spans="1:1" s="449" customFormat="1" ht="12" hidden="1" customHeight="1">
      <c r="A13322" s="448"/>
    </row>
    <row r="13323" spans="1:1" s="449" customFormat="1" ht="12" hidden="1" customHeight="1">
      <c r="A13323" s="448"/>
    </row>
    <row r="13324" spans="1:1" s="449" customFormat="1" ht="12" hidden="1" customHeight="1">
      <c r="A13324" s="448"/>
    </row>
    <row r="13325" spans="1:1" s="449" customFormat="1" ht="12" hidden="1" customHeight="1">
      <c r="A13325" s="448"/>
    </row>
    <row r="13326" spans="1:1" s="449" customFormat="1" ht="12" hidden="1" customHeight="1">
      <c r="A13326" s="448"/>
    </row>
    <row r="13327" spans="1:1" s="449" customFormat="1" ht="12" hidden="1" customHeight="1">
      <c r="A13327" s="448"/>
    </row>
    <row r="13328" spans="1:1" s="449" customFormat="1" ht="12" hidden="1" customHeight="1">
      <c r="A13328" s="448"/>
    </row>
    <row r="13329" spans="1:1" s="449" customFormat="1" ht="12" hidden="1" customHeight="1">
      <c r="A13329" s="448"/>
    </row>
    <row r="13330" spans="1:1" s="449" customFormat="1" ht="12" hidden="1" customHeight="1">
      <c r="A13330" s="448"/>
    </row>
    <row r="13331" spans="1:1" s="449" customFormat="1" ht="12" hidden="1" customHeight="1">
      <c r="A13331" s="448"/>
    </row>
    <row r="13332" spans="1:1" s="449" customFormat="1" ht="12" hidden="1" customHeight="1">
      <c r="A13332" s="448"/>
    </row>
    <row r="13333" spans="1:1" s="449" customFormat="1" ht="12" hidden="1" customHeight="1">
      <c r="A13333" s="448"/>
    </row>
    <row r="13334" spans="1:1" s="449" customFormat="1" ht="12" hidden="1" customHeight="1">
      <c r="A13334" s="448"/>
    </row>
    <row r="13335" spans="1:1" s="449" customFormat="1" ht="12" hidden="1" customHeight="1">
      <c r="A13335" s="448"/>
    </row>
    <row r="13336" spans="1:1" s="449" customFormat="1" ht="12" hidden="1" customHeight="1">
      <c r="A13336" s="448"/>
    </row>
    <row r="13337" spans="1:1" s="449" customFormat="1" ht="12" hidden="1" customHeight="1">
      <c r="A13337" s="448"/>
    </row>
    <row r="13338" spans="1:1" s="449" customFormat="1" ht="12" hidden="1" customHeight="1">
      <c r="A13338" s="448"/>
    </row>
    <row r="13339" spans="1:1" s="449" customFormat="1" ht="12" hidden="1" customHeight="1">
      <c r="A13339" s="448"/>
    </row>
    <row r="13340" spans="1:1" s="449" customFormat="1" ht="12" hidden="1" customHeight="1">
      <c r="A13340" s="448"/>
    </row>
    <row r="13341" spans="1:1" s="449" customFormat="1" ht="12" hidden="1" customHeight="1">
      <c r="A13341" s="448"/>
    </row>
    <row r="13342" spans="1:1" s="449" customFormat="1" ht="12" hidden="1" customHeight="1">
      <c r="A13342" s="448"/>
    </row>
    <row r="13343" spans="1:1" s="449" customFormat="1" ht="12" hidden="1" customHeight="1">
      <c r="A13343" s="448"/>
    </row>
    <row r="13344" spans="1:1" s="449" customFormat="1" ht="12" hidden="1" customHeight="1">
      <c r="A13344" s="448"/>
    </row>
    <row r="13345" spans="1:1" s="449" customFormat="1" ht="12" hidden="1" customHeight="1">
      <c r="A13345" s="448"/>
    </row>
    <row r="13346" spans="1:1" s="449" customFormat="1" ht="12" hidden="1" customHeight="1">
      <c r="A13346" s="448"/>
    </row>
    <row r="13347" spans="1:1" s="449" customFormat="1" ht="12" hidden="1" customHeight="1">
      <c r="A13347" s="448"/>
    </row>
    <row r="13348" spans="1:1" s="449" customFormat="1" ht="12" hidden="1" customHeight="1">
      <c r="A13348" s="448"/>
    </row>
    <row r="13349" spans="1:1" s="449" customFormat="1" ht="12" hidden="1" customHeight="1">
      <c r="A13349" s="448"/>
    </row>
    <row r="13350" spans="1:1" s="449" customFormat="1" ht="12" hidden="1" customHeight="1">
      <c r="A13350" s="448"/>
    </row>
    <row r="13351" spans="1:1" s="449" customFormat="1" ht="12" hidden="1" customHeight="1">
      <c r="A13351" s="448"/>
    </row>
    <row r="13352" spans="1:1" s="449" customFormat="1" ht="12" hidden="1" customHeight="1">
      <c r="A13352" s="448"/>
    </row>
    <row r="13353" spans="1:1" s="449" customFormat="1" ht="12" hidden="1" customHeight="1">
      <c r="A13353" s="448"/>
    </row>
    <row r="13354" spans="1:1" s="449" customFormat="1" ht="12" hidden="1" customHeight="1">
      <c r="A13354" s="448"/>
    </row>
    <row r="13355" spans="1:1" s="449" customFormat="1" ht="12" hidden="1" customHeight="1">
      <c r="A13355" s="448"/>
    </row>
    <row r="13356" spans="1:1" s="449" customFormat="1" ht="12" hidden="1" customHeight="1">
      <c r="A13356" s="448"/>
    </row>
    <row r="13357" spans="1:1" s="449" customFormat="1" ht="12" hidden="1" customHeight="1">
      <c r="A13357" s="448"/>
    </row>
    <row r="13358" spans="1:1" s="449" customFormat="1" ht="12" hidden="1" customHeight="1">
      <c r="A13358" s="448"/>
    </row>
    <row r="13359" spans="1:1" s="449" customFormat="1" ht="12" hidden="1" customHeight="1">
      <c r="A13359" s="448"/>
    </row>
    <row r="13360" spans="1:1" s="449" customFormat="1" ht="12" hidden="1" customHeight="1">
      <c r="A13360" s="448"/>
    </row>
    <row r="13361" spans="1:1" s="449" customFormat="1" ht="12" hidden="1" customHeight="1">
      <c r="A13361" s="448"/>
    </row>
    <row r="13362" spans="1:1" s="449" customFormat="1" ht="12" hidden="1" customHeight="1">
      <c r="A13362" s="448"/>
    </row>
    <row r="13363" spans="1:1" s="449" customFormat="1" ht="12" hidden="1" customHeight="1">
      <c r="A13363" s="448"/>
    </row>
    <row r="13364" spans="1:1" s="449" customFormat="1" ht="12" hidden="1" customHeight="1">
      <c r="A13364" s="448"/>
    </row>
    <row r="13365" spans="1:1" s="449" customFormat="1" ht="12" hidden="1" customHeight="1">
      <c r="A13365" s="448"/>
    </row>
    <row r="13366" spans="1:1" s="449" customFormat="1" ht="12" hidden="1" customHeight="1">
      <c r="A13366" s="448"/>
    </row>
    <row r="13367" spans="1:1" s="449" customFormat="1" ht="12" hidden="1" customHeight="1">
      <c r="A13367" s="448"/>
    </row>
    <row r="13368" spans="1:1" s="449" customFormat="1" ht="12" hidden="1" customHeight="1">
      <c r="A13368" s="448"/>
    </row>
    <row r="13369" spans="1:1" s="449" customFormat="1" ht="12" hidden="1" customHeight="1">
      <c r="A13369" s="448"/>
    </row>
    <row r="13370" spans="1:1" s="449" customFormat="1" ht="12" hidden="1" customHeight="1">
      <c r="A13370" s="448"/>
    </row>
    <row r="13371" spans="1:1" s="449" customFormat="1" ht="12" hidden="1" customHeight="1">
      <c r="A13371" s="448"/>
    </row>
    <row r="13372" spans="1:1" s="449" customFormat="1" ht="12" hidden="1" customHeight="1">
      <c r="A13372" s="448"/>
    </row>
    <row r="13373" spans="1:1" s="449" customFormat="1" ht="12" hidden="1" customHeight="1">
      <c r="A13373" s="448"/>
    </row>
    <row r="13374" spans="1:1" s="449" customFormat="1" ht="12" hidden="1" customHeight="1">
      <c r="A13374" s="448"/>
    </row>
    <row r="13375" spans="1:1" s="449" customFormat="1" ht="12" hidden="1" customHeight="1">
      <c r="A13375" s="448"/>
    </row>
    <row r="13376" spans="1:1" s="449" customFormat="1" ht="12" hidden="1" customHeight="1">
      <c r="A13376" s="448"/>
    </row>
    <row r="13377" spans="1:1" s="449" customFormat="1" ht="12" hidden="1" customHeight="1">
      <c r="A13377" s="448"/>
    </row>
    <row r="13378" spans="1:1" s="449" customFormat="1" ht="12" hidden="1" customHeight="1">
      <c r="A13378" s="448"/>
    </row>
    <row r="13379" spans="1:1" s="449" customFormat="1" ht="12" hidden="1" customHeight="1">
      <c r="A13379" s="448"/>
    </row>
    <row r="13380" spans="1:1" s="449" customFormat="1" ht="12" hidden="1" customHeight="1">
      <c r="A13380" s="448"/>
    </row>
    <row r="13381" spans="1:1" s="449" customFormat="1" ht="12" hidden="1" customHeight="1">
      <c r="A13381" s="448"/>
    </row>
    <row r="13382" spans="1:1" s="449" customFormat="1" ht="12" hidden="1" customHeight="1">
      <c r="A13382" s="448"/>
    </row>
    <row r="13383" spans="1:1" s="449" customFormat="1" ht="12" hidden="1" customHeight="1">
      <c r="A13383" s="448"/>
    </row>
    <row r="13384" spans="1:1" s="449" customFormat="1" ht="12" hidden="1" customHeight="1">
      <c r="A13384" s="448"/>
    </row>
    <row r="13385" spans="1:1" s="449" customFormat="1" ht="12" hidden="1" customHeight="1">
      <c r="A13385" s="448"/>
    </row>
    <row r="13386" spans="1:1" s="449" customFormat="1" ht="12" hidden="1" customHeight="1">
      <c r="A13386" s="448"/>
    </row>
    <row r="13387" spans="1:1" s="449" customFormat="1" ht="12" hidden="1" customHeight="1">
      <c r="A13387" s="448"/>
    </row>
    <row r="13388" spans="1:1" s="449" customFormat="1" ht="12" hidden="1" customHeight="1">
      <c r="A13388" s="448"/>
    </row>
    <row r="13389" spans="1:1" s="449" customFormat="1" ht="12" hidden="1" customHeight="1">
      <c r="A13389" s="448"/>
    </row>
    <row r="13390" spans="1:1" s="449" customFormat="1" ht="12" hidden="1" customHeight="1">
      <c r="A13390" s="448"/>
    </row>
    <row r="13391" spans="1:1" s="449" customFormat="1" ht="12" hidden="1" customHeight="1">
      <c r="A13391" s="448"/>
    </row>
    <row r="13392" spans="1:1" s="449" customFormat="1" ht="12" hidden="1" customHeight="1">
      <c r="A13392" s="448"/>
    </row>
    <row r="13393" spans="1:1" s="449" customFormat="1" ht="12" hidden="1" customHeight="1">
      <c r="A13393" s="448"/>
    </row>
    <row r="13394" spans="1:1" s="449" customFormat="1" ht="12" hidden="1" customHeight="1">
      <c r="A13394" s="448"/>
    </row>
    <row r="13395" spans="1:1" s="449" customFormat="1" ht="12" hidden="1" customHeight="1">
      <c r="A13395" s="448"/>
    </row>
    <row r="13396" spans="1:1" s="449" customFormat="1" ht="12" hidden="1" customHeight="1">
      <c r="A13396" s="448"/>
    </row>
    <row r="13397" spans="1:1" s="449" customFormat="1" ht="12" hidden="1" customHeight="1">
      <c r="A13397" s="448"/>
    </row>
    <row r="13398" spans="1:1" s="449" customFormat="1" ht="12" hidden="1" customHeight="1">
      <c r="A13398" s="448"/>
    </row>
    <row r="13399" spans="1:1" s="449" customFormat="1" ht="12" hidden="1" customHeight="1">
      <c r="A13399" s="448"/>
    </row>
    <row r="13400" spans="1:1" s="449" customFormat="1" ht="12" hidden="1" customHeight="1">
      <c r="A13400" s="448"/>
    </row>
    <row r="13401" spans="1:1" s="449" customFormat="1" ht="12" hidden="1" customHeight="1">
      <c r="A13401" s="448"/>
    </row>
    <row r="13402" spans="1:1" s="449" customFormat="1" ht="12" hidden="1" customHeight="1">
      <c r="A13402" s="448"/>
    </row>
    <row r="13403" spans="1:1" s="449" customFormat="1" ht="12" hidden="1" customHeight="1">
      <c r="A13403" s="448"/>
    </row>
    <row r="13404" spans="1:1" s="449" customFormat="1" ht="12" hidden="1" customHeight="1">
      <c r="A13404" s="448"/>
    </row>
    <row r="13405" spans="1:1" s="449" customFormat="1" ht="12" hidden="1" customHeight="1">
      <c r="A13405" s="448"/>
    </row>
    <row r="13406" spans="1:1" s="449" customFormat="1" ht="12" hidden="1" customHeight="1">
      <c r="A13406" s="448"/>
    </row>
    <row r="13407" spans="1:1" s="449" customFormat="1" ht="12" hidden="1" customHeight="1">
      <c r="A13407" s="448"/>
    </row>
    <row r="13408" spans="1:1" s="449" customFormat="1" ht="12" hidden="1" customHeight="1">
      <c r="A13408" s="448"/>
    </row>
    <row r="13409" spans="1:1" s="449" customFormat="1" ht="12" hidden="1" customHeight="1">
      <c r="A13409" s="448"/>
    </row>
    <row r="13410" spans="1:1" s="449" customFormat="1" ht="12" hidden="1" customHeight="1">
      <c r="A13410" s="448"/>
    </row>
    <row r="13411" spans="1:1" s="449" customFormat="1" ht="12" hidden="1" customHeight="1">
      <c r="A13411" s="448"/>
    </row>
    <row r="13412" spans="1:1" s="449" customFormat="1" ht="12" hidden="1" customHeight="1">
      <c r="A13412" s="448"/>
    </row>
    <row r="13413" spans="1:1" s="449" customFormat="1" ht="12" hidden="1" customHeight="1">
      <c r="A13413" s="448"/>
    </row>
    <row r="13414" spans="1:1" s="449" customFormat="1" ht="12" hidden="1" customHeight="1">
      <c r="A13414" s="448"/>
    </row>
    <row r="13415" spans="1:1" s="449" customFormat="1" ht="12" hidden="1" customHeight="1">
      <c r="A13415" s="448"/>
    </row>
    <row r="13416" spans="1:1" s="449" customFormat="1" ht="12" hidden="1" customHeight="1">
      <c r="A13416" s="448"/>
    </row>
    <row r="13417" spans="1:1" s="449" customFormat="1" ht="12" hidden="1" customHeight="1">
      <c r="A13417" s="448"/>
    </row>
    <row r="13418" spans="1:1" s="449" customFormat="1" ht="12" hidden="1" customHeight="1">
      <c r="A13418" s="448"/>
    </row>
    <row r="13419" spans="1:1" s="449" customFormat="1" ht="12" hidden="1" customHeight="1">
      <c r="A13419" s="448"/>
    </row>
    <row r="13420" spans="1:1" s="449" customFormat="1" ht="12" hidden="1" customHeight="1">
      <c r="A13420" s="448"/>
    </row>
    <row r="13421" spans="1:1" s="449" customFormat="1" ht="12" hidden="1" customHeight="1">
      <c r="A13421" s="448"/>
    </row>
    <row r="13422" spans="1:1" s="449" customFormat="1" ht="12" hidden="1" customHeight="1">
      <c r="A13422" s="448"/>
    </row>
    <row r="13423" spans="1:1" s="449" customFormat="1" ht="12" hidden="1" customHeight="1">
      <c r="A13423" s="448"/>
    </row>
    <row r="13424" spans="1:1" s="449" customFormat="1" ht="12" hidden="1" customHeight="1">
      <c r="A13424" s="448"/>
    </row>
    <row r="13425" spans="1:1" s="449" customFormat="1" ht="12" hidden="1" customHeight="1">
      <c r="A13425" s="448"/>
    </row>
    <row r="13426" spans="1:1" s="449" customFormat="1" ht="12" hidden="1" customHeight="1">
      <c r="A13426" s="448"/>
    </row>
    <row r="13427" spans="1:1" s="449" customFormat="1" ht="12" hidden="1" customHeight="1">
      <c r="A13427" s="448"/>
    </row>
    <row r="13428" spans="1:1" s="449" customFormat="1" ht="12" hidden="1" customHeight="1">
      <c r="A13428" s="448"/>
    </row>
    <row r="13429" spans="1:1" s="449" customFormat="1" ht="12" hidden="1" customHeight="1">
      <c r="A13429" s="448"/>
    </row>
    <row r="13430" spans="1:1" s="449" customFormat="1" ht="12" hidden="1" customHeight="1">
      <c r="A13430" s="448"/>
    </row>
    <row r="13431" spans="1:1" s="449" customFormat="1" ht="12" hidden="1" customHeight="1">
      <c r="A13431" s="448"/>
    </row>
    <row r="13432" spans="1:1" s="449" customFormat="1" ht="12" hidden="1" customHeight="1">
      <c r="A13432" s="448"/>
    </row>
    <row r="13433" spans="1:1" s="449" customFormat="1" ht="12" hidden="1" customHeight="1">
      <c r="A13433" s="448"/>
    </row>
    <row r="13434" spans="1:1" s="449" customFormat="1" ht="12" hidden="1" customHeight="1">
      <c r="A13434" s="448"/>
    </row>
    <row r="13435" spans="1:1" s="449" customFormat="1" ht="12" hidden="1" customHeight="1">
      <c r="A13435" s="448"/>
    </row>
    <row r="13436" spans="1:1" s="449" customFormat="1" ht="12" hidden="1" customHeight="1">
      <c r="A13436" s="448"/>
    </row>
    <row r="13437" spans="1:1" s="449" customFormat="1" ht="12" hidden="1" customHeight="1">
      <c r="A13437" s="448"/>
    </row>
    <row r="13438" spans="1:1" s="449" customFormat="1" ht="12" hidden="1" customHeight="1">
      <c r="A13438" s="448"/>
    </row>
    <row r="13439" spans="1:1" s="449" customFormat="1" ht="12" hidden="1" customHeight="1">
      <c r="A13439" s="448"/>
    </row>
    <row r="13440" spans="1:1" s="449" customFormat="1" ht="12" hidden="1" customHeight="1">
      <c r="A13440" s="448"/>
    </row>
    <row r="13441" spans="1:1" s="449" customFormat="1" ht="12" hidden="1" customHeight="1">
      <c r="A13441" s="448"/>
    </row>
    <row r="13442" spans="1:1" s="449" customFormat="1" ht="12" hidden="1" customHeight="1">
      <c r="A13442" s="448"/>
    </row>
    <row r="13443" spans="1:1" s="449" customFormat="1" ht="12" hidden="1" customHeight="1">
      <c r="A13443" s="448"/>
    </row>
    <row r="13444" spans="1:1" s="449" customFormat="1" ht="12" hidden="1" customHeight="1">
      <c r="A13444" s="448"/>
    </row>
    <row r="13445" spans="1:1" s="449" customFormat="1" ht="12" hidden="1" customHeight="1">
      <c r="A13445" s="448"/>
    </row>
    <row r="13446" spans="1:1" s="449" customFormat="1" ht="12" hidden="1" customHeight="1">
      <c r="A13446" s="448"/>
    </row>
    <row r="13447" spans="1:1" s="449" customFormat="1" ht="12" hidden="1" customHeight="1">
      <c r="A13447" s="448"/>
    </row>
    <row r="13448" spans="1:1" s="449" customFormat="1" ht="12" hidden="1" customHeight="1">
      <c r="A13448" s="448"/>
    </row>
    <row r="13449" spans="1:1" s="449" customFormat="1" ht="12" hidden="1" customHeight="1">
      <c r="A13449" s="448"/>
    </row>
    <row r="13450" spans="1:1" s="449" customFormat="1" ht="12" hidden="1" customHeight="1">
      <c r="A13450" s="448"/>
    </row>
    <row r="13451" spans="1:1" s="449" customFormat="1" ht="12" hidden="1" customHeight="1">
      <c r="A13451" s="448"/>
    </row>
    <row r="13452" spans="1:1" s="449" customFormat="1" ht="12" hidden="1" customHeight="1">
      <c r="A13452" s="448"/>
    </row>
    <row r="13453" spans="1:1" s="449" customFormat="1" ht="12" hidden="1" customHeight="1">
      <c r="A13453" s="448"/>
    </row>
    <row r="13454" spans="1:1" s="449" customFormat="1" ht="12" hidden="1" customHeight="1">
      <c r="A13454" s="448"/>
    </row>
    <row r="13455" spans="1:1" s="449" customFormat="1" ht="12" hidden="1" customHeight="1">
      <c r="A13455" s="448"/>
    </row>
    <row r="13456" spans="1:1" s="449" customFormat="1" ht="12" hidden="1" customHeight="1">
      <c r="A13456" s="448"/>
    </row>
    <row r="13457" spans="1:1" s="449" customFormat="1" ht="12" hidden="1" customHeight="1">
      <c r="A13457" s="448"/>
    </row>
    <row r="13458" spans="1:1" s="449" customFormat="1" ht="12" hidden="1" customHeight="1">
      <c r="A13458" s="448"/>
    </row>
    <row r="13459" spans="1:1" s="449" customFormat="1" ht="12" hidden="1" customHeight="1">
      <c r="A13459" s="448"/>
    </row>
    <row r="13460" spans="1:1" s="449" customFormat="1" ht="12" hidden="1" customHeight="1">
      <c r="A13460" s="448"/>
    </row>
    <row r="13461" spans="1:1" s="449" customFormat="1" ht="12" hidden="1" customHeight="1">
      <c r="A13461" s="448"/>
    </row>
    <row r="13462" spans="1:1" s="449" customFormat="1" ht="12" hidden="1" customHeight="1">
      <c r="A13462" s="448"/>
    </row>
    <row r="13463" spans="1:1" s="449" customFormat="1" ht="12" hidden="1" customHeight="1">
      <c r="A13463" s="448"/>
    </row>
    <row r="13464" spans="1:1" s="449" customFormat="1" ht="12" hidden="1" customHeight="1">
      <c r="A13464" s="448"/>
    </row>
    <row r="13465" spans="1:1" s="449" customFormat="1" ht="12" hidden="1" customHeight="1">
      <c r="A13465" s="448"/>
    </row>
    <row r="13466" spans="1:1" s="449" customFormat="1" ht="12" hidden="1" customHeight="1">
      <c r="A13466" s="448"/>
    </row>
    <row r="13467" spans="1:1" s="449" customFormat="1" ht="12" hidden="1" customHeight="1">
      <c r="A13467" s="448"/>
    </row>
    <row r="13468" spans="1:1" s="449" customFormat="1" ht="12" hidden="1" customHeight="1">
      <c r="A13468" s="448"/>
    </row>
    <row r="13469" spans="1:1" s="449" customFormat="1" ht="12" hidden="1" customHeight="1">
      <c r="A13469" s="448"/>
    </row>
    <row r="13470" spans="1:1" s="449" customFormat="1" ht="12" hidden="1" customHeight="1">
      <c r="A13470" s="448"/>
    </row>
    <row r="13471" spans="1:1" s="449" customFormat="1" ht="12" hidden="1" customHeight="1">
      <c r="A13471" s="448"/>
    </row>
    <row r="13472" spans="1:1" s="449" customFormat="1" ht="12" hidden="1" customHeight="1">
      <c r="A13472" s="448"/>
    </row>
    <row r="13473" spans="1:1" s="449" customFormat="1" ht="12" hidden="1" customHeight="1">
      <c r="A13473" s="448"/>
    </row>
    <row r="13474" spans="1:1" s="449" customFormat="1" ht="12" hidden="1" customHeight="1">
      <c r="A13474" s="448"/>
    </row>
    <row r="13475" spans="1:1" s="449" customFormat="1" ht="12" hidden="1" customHeight="1">
      <c r="A13475" s="448"/>
    </row>
    <row r="13476" spans="1:1" s="449" customFormat="1" ht="12" hidden="1" customHeight="1">
      <c r="A13476" s="448"/>
    </row>
    <row r="13477" spans="1:1" s="449" customFormat="1" ht="12" hidden="1" customHeight="1">
      <c r="A13477" s="448"/>
    </row>
    <row r="13478" spans="1:1" s="449" customFormat="1" ht="12" hidden="1" customHeight="1">
      <c r="A13478" s="448"/>
    </row>
    <row r="13479" spans="1:1" s="449" customFormat="1" ht="12" hidden="1" customHeight="1">
      <c r="A13479" s="448"/>
    </row>
    <row r="13480" spans="1:1" s="449" customFormat="1" ht="12" hidden="1" customHeight="1">
      <c r="A13480" s="448"/>
    </row>
    <row r="13481" spans="1:1" s="449" customFormat="1" ht="12" hidden="1" customHeight="1">
      <c r="A13481" s="448"/>
    </row>
    <row r="13482" spans="1:1" s="449" customFormat="1" ht="12" hidden="1" customHeight="1">
      <c r="A13482" s="448"/>
    </row>
    <row r="13483" spans="1:1" s="449" customFormat="1" ht="12" hidden="1" customHeight="1">
      <c r="A13483" s="448"/>
    </row>
    <row r="13484" spans="1:1" s="449" customFormat="1" ht="12" hidden="1" customHeight="1">
      <c r="A13484" s="448"/>
    </row>
    <row r="13485" spans="1:1" s="449" customFormat="1" ht="12" hidden="1" customHeight="1">
      <c r="A13485" s="448"/>
    </row>
    <row r="13486" spans="1:1" s="449" customFormat="1" ht="12" hidden="1" customHeight="1">
      <c r="A13486" s="448"/>
    </row>
    <row r="13487" spans="1:1" s="449" customFormat="1" ht="12" hidden="1" customHeight="1">
      <c r="A13487" s="448"/>
    </row>
    <row r="13488" spans="1:1" s="449" customFormat="1" ht="12" hidden="1" customHeight="1">
      <c r="A13488" s="448"/>
    </row>
    <row r="13489" spans="1:1" s="449" customFormat="1" ht="12" hidden="1" customHeight="1">
      <c r="A13489" s="448"/>
    </row>
    <row r="13490" spans="1:1" s="449" customFormat="1" ht="12" hidden="1" customHeight="1">
      <c r="A13490" s="448"/>
    </row>
    <row r="13491" spans="1:1" s="449" customFormat="1" ht="12" hidden="1" customHeight="1">
      <c r="A13491" s="448"/>
    </row>
    <row r="13492" spans="1:1" s="449" customFormat="1" ht="12" hidden="1" customHeight="1">
      <c r="A13492" s="448"/>
    </row>
    <row r="13493" spans="1:1" s="449" customFormat="1" ht="12" hidden="1" customHeight="1">
      <c r="A13493" s="448"/>
    </row>
    <row r="13494" spans="1:1" s="449" customFormat="1" ht="12" hidden="1" customHeight="1">
      <c r="A13494" s="448"/>
    </row>
    <row r="13495" spans="1:1" s="449" customFormat="1" ht="12" hidden="1" customHeight="1">
      <c r="A13495" s="448"/>
    </row>
    <row r="13496" spans="1:1" s="449" customFormat="1" ht="12" hidden="1" customHeight="1">
      <c r="A13496" s="448"/>
    </row>
    <row r="13497" spans="1:1" s="449" customFormat="1" ht="12" hidden="1" customHeight="1">
      <c r="A13497" s="448"/>
    </row>
    <row r="13498" spans="1:1" s="449" customFormat="1" ht="12" hidden="1" customHeight="1">
      <c r="A13498" s="448"/>
    </row>
    <row r="13499" spans="1:1" s="449" customFormat="1" ht="12" hidden="1" customHeight="1">
      <c r="A13499" s="448"/>
    </row>
    <row r="13500" spans="1:1" s="449" customFormat="1" ht="12" hidden="1" customHeight="1">
      <c r="A13500" s="448"/>
    </row>
    <row r="13501" spans="1:1" s="449" customFormat="1" ht="12" hidden="1" customHeight="1">
      <c r="A13501" s="448"/>
    </row>
    <row r="13502" spans="1:1" s="449" customFormat="1" ht="12" hidden="1" customHeight="1">
      <c r="A13502" s="448"/>
    </row>
    <row r="13503" spans="1:1" s="449" customFormat="1" ht="12" hidden="1" customHeight="1">
      <c r="A13503" s="448"/>
    </row>
    <row r="13504" spans="1:1" s="449" customFormat="1" ht="12" hidden="1" customHeight="1">
      <c r="A13504" s="448"/>
    </row>
    <row r="13505" spans="1:1" s="449" customFormat="1" ht="12" hidden="1" customHeight="1">
      <c r="A13505" s="448"/>
    </row>
    <row r="13506" spans="1:1" s="449" customFormat="1" ht="12" hidden="1" customHeight="1">
      <c r="A13506" s="448"/>
    </row>
    <row r="13507" spans="1:1" s="449" customFormat="1" ht="12" hidden="1" customHeight="1">
      <c r="A13507" s="448"/>
    </row>
    <row r="13508" spans="1:1" s="449" customFormat="1" ht="12" hidden="1" customHeight="1">
      <c r="A13508" s="448"/>
    </row>
    <row r="13509" spans="1:1" s="449" customFormat="1" ht="12" hidden="1" customHeight="1">
      <c r="A13509" s="448"/>
    </row>
    <row r="13510" spans="1:1" s="449" customFormat="1" ht="12" hidden="1" customHeight="1">
      <c r="A13510" s="448"/>
    </row>
    <row r="13511" spans="1:1" s="449" customFormat="1" ht="12" hidden="1" customHeight="1">
      <c r="A13511" s="448"/>
    </row>
    <row r="13512" spans="1:1" s="449" customFormat="1" ht="12" hidden="1" customHeight="1">
      <c r="A13512" s="448"/>
    </row>
    <row r="13513" spans="1:1" s="449" customFormat="1" ht="12" hidden="1" customHeight="1">
      <c r="A13513" s="448"/>
    </row>
    <row r="13514" spans="1:1" s="449" customFormat="1" ht="12" hidden="1" customHeight="1">
      <c r="A13514" s="448"/>
    </row>
    <row r="13515" spans="1:1" s="449" customFormat="1" ht="12" hidden="1" customHeight="1">
      <c r="A13515" s="448"/>
    </row>
    <row r="13516" spans="1:1" s="449" customFormat="1" ht="12" hidden="1" customHeight="1">
      <c r="A13516" s="448"/>
    </row>
    <row r="13517" spans="1:1" s="449" customFormat="1" ht="12" hidden="1" customHeight="1">
      <c r="A13517" s="448"/>
    </row>
    <row r="13518" spans="1:1" s="449" customFormat="1" ht="12" hidden="1" customHeight="1">
      <c r="A13518" s="448"/>
    </row>
    <row r="13519" spans="1:1" s="449" customFormat="1" ht="12" hidden="1" customHeight="1">
      <c r="A13519" s="448"/>
    </row>
    <row r="13520" spans="1:1" s="449" customFormat="1" ht="12" hidden="1" customHeight="1">
      <c r="A13520" s="448"/>
    </row>
    <row r="13521" spans="1:1" s="449" customFormat="1" ht="12" hidden="1" customHeight="1">
      <c r="A13521" s="448"/>
    </row>
    <row r="13522" spans="1:1" s="449" customFormat="1" ht="12" hidden="1" customHeight="1">
      <c r="A13522" s="448"/>
    </row>
    <row r="13523" spans="1:1" s="449" customFormat="1" ht="12" hidden="1" customHeight="1">
      <c r="A13523" s="448"/>
    </row>
    <row r="13524" spans="1:1" s="449" customFormat="1" ht="12" hidden="1" customHeight="1">
      <c r="A13524" s="448"/>
    </row>
    <row r="13525" spans="1:1" s="449" customFormat="1" ht="12" hidden="1" customHeight="1">
      <c r="A13525" s="448"/>
    </row>
    <row r="13526" spans="1:1" s="449" customFormat="1" ht="12" hidden="1" customHeight="1">
      <c r="A13526" s="448"/>
    </row>
    <row r="13527" spans="1:1" s="449" customFormat="1" ht="12" hidden="1" customHeight="1">
      <c r="A13527" s="448"/>
    </row>
    <row r="13528" spans="1:1" s="449" customFormat="1" ht="12" hidden="1" customHeight="1">
      <c r="A13528" s="448"/>
    </row>
    <row r="13529" spans="1:1" s="449" customFormat="1" ht="12" hidden="1" customHeight="1">
      <c r="A13529" s="448"/>
    </row>
    <row r="13530" spans="1:1" s="449" customFormat="1" ht="12" hidden="1" customHeight="1">
      <c r="A13530" s="448"/>
    </row>
    <row r="13531" spans="1:1" s="449" customFormat="1" ht="12" hidden="1" customHeight="1">
      <c r="A13531" s="448"/>
    </row>
    <row r="13532" spans="1:1" s="449" customFormat="1" ht="12" hidden="1" customHeight="1">
      <c r="A13532" s="448"/>
    </row>
    <row r="13533" spans="1:1" s="449" customFormat="1" ht="12" hidden="1" customHeight="1">
      <c r="A13533" s="448"/>
    </row>
    <row r="13534" spans="1:1" s="449" customFormat="1" ht="12" hidden="1" customHeight="1">
      <c r="A13534" s="448"/>
    </row>
    <row r="13535" spans="1:1" s="449" customFormat="1" ht="12" hidden="1" customHeight="1">
      <c r="A13535" s="448"/>
    </row>
    <row r="13536" spans="1:1" s="449" customFormat="1" ht="12" hidden="1" customHeight="1">
      <c r="A13536" s="448"/>
    </row>
    <row r="13537" spans="1:1" s="449" customFormat="1" ht="12" hidden="1" customHeight="1">
      <c r="A13537" s="448"/>
    </row>
    <row r="13538" spans="1:1" s="449" customFormat="1" ht="12" hidden="1" customHeight="1">
      <c r="A13538" s="448"/>
    </row>
    <row r="13539" spans="1:1" s="449" customFormat="1" ht="12" hidden="1" customHeight="1">
      <c r="A13539" s="448"/>
    </row>
    <row r="13540" spans="1:1" s="449" customFormat="1" ht="12" hidden="1" customHeight="1">
      <c r="A13540" s="448"/>
    </row>
    <row r="13541" spans="1:1" s="449" customFormat="1" ht="12" hidden="1" customHeight="1">
      <c r="A13541" s="448"/>
    </row>
    <row r="13542" spans="1:1" s="449" customFormat="1" ht="12" hidden="1" customHeight="1">
      <c r="A13542" s="448"/>
    </row>
    <row r="13543" spans="1:1" s="449" customFormat="1" ht="12" hidden="1" customHeight="1">
      <c r="A13543" s="448"/>
    </row>
    <row r="13544" spans="1:1" s="449" customFormat="1" ht="12" hidden="1" customHeight="1">
      <c r="A13544" s="448"/>
    </row>
    <row r="13545" spans="1:1" s="449" customFormat="1" ht="12" hidden="1" customHeight="1">
      <c r="A13545" s="448"/>
    </row>
    <row r="13546" spans="1:1" s="449" customFormat="1" ht="12" hidden="1" customHeight="1">
      <c r="A13546" s="448"/>
    </row>
    <row r="13547" spans="1:1" s="449" customFormat="1" ht="12" hidden="1" customHeight="1">
      <c r="A13547" s="448"/>
    </row>
    <row r="13548" spans="1:1" s="449" customFormat="1" ht="12" hidden="1" customHeight="1">
      <c r="A13548" s="448"/>
    </row>
    <row r="13549" spans="1:1" s="449" customFormat="1" ht="12" hidden="1" customHeight="1">
      <c r="A13549" s="448"/>
    </row>
    <row r="13550" spans="1:1" s="449" customFormat="1" ht="12" hidden="1" customHeight="1">
      <c r="A13550" s="448"/>
    </row>
    <row r="13551" spans="1:1" s="449" customFormat="1" ht="12" hidden="1" customHeight="1">
      <c r="A13551" s="448"/>
    </row>
    <row r="13552" spans="1:1" s="449" customFormat="1" ht="12" hidden="1" customHeight="1">
      <c r="A13552" s="448"/>
    </row>
    <row r="13553" spans="1:1" s="449" customFormat="1" ht="12" hidden="1" customHeight="1">
      <c r="A13553" s="448"/>
    </row>
    <row r="13554" spans="1:1" s="449" customFormat="1" ht="12" hidden="1" customHeight="1">
      <c r="A13554" s="448"/>
    </row>
    <row r="13555" spans="1:1" s="449" customFormat="1" ht="12" hidden="1" customHeight="1">
      <c r="A13555" s="448"/>
    </row>
    <row r="13556" spans="1:1" s="449" customFormat="1" ht="12" hidden="1" customHeight="1">
      <c r="A13556" s="448"/>
    </row>
    <row r="13557" spans="1:1" s="449" customFormat="1" ht="12" hidden="1" customHeight="1">
      <c r="A13557" s="448"/>
    </row>
    <row r="13558" spans="1:1" s="449" customFormat="1" ht="12" hidden="1" customHeight="1">
      <c r="A13558" s="448"/>
    </row>
    <row r="13559" spans="1:1" s="449" customFormat="1" ht="12" hidden="1" customHeight="1">
      <c r="A13559" s="448"/>
    </row>
    <row r="13560" spans="1:1" s="449" customFormat="1" ht="12" hidden="1" customHeight="1">
      <c r="A13560" s="448"/>
    </row>
    <row r="13561" spans="1:1" s="449" customFormat="1" ht="12" hidden="1" customHeight="1">
      <c r="A13561" s="448"/>
    </row>
    <row r="13562" spans="1:1" s="449" customFormat="1" ht="12" hidden="1" customHeight="1">
      <c r="A13562" s="448"/>
    </row>
    <row r="13563" spans="1:1" s="449" customFormat="1" ht="12" hidden="1" customHeight="1">
      <c r="A13563" s="448"/>
    </row>
    <row r="13564" spans="1:1" s="449" customFormat="1" ht="12" hidden="1" customHeight="1">
      <c r="A13564" s="448"/>
    </row>
    <row r="13565" spans="1:1" s="449" customFormat="1" ht="12" hidden="1" customHeight="1">
      <c r="A13565" s="448"/>
    </row>
    <row r="13566" spans="1:1" s="449" customFormat="1" ht="12" hidden="1" customHeight="1">
      <c r="A13566" s="448"/>
    </row>
    <row r="13567" spans="1:1" s="449" customFormat="1" ht="12" hidden="1" customHeight="1">
      <c r="A13567" s="448"/>
    </row>
    <row r="13568" spans="1:1" s="449" customFormat="1" ht="12" hidden="1" customHeight="1">
      <c r="A13568" s="448"/>
    </row>
    <row r="13569" spans="1:1" s="449" customFormat="1" ht="12" hidden="1" customHeight="1">
      <c r="A13569" s="448"/>
    </row>
    <row r="13570" spans="1:1" s="449" customFormat="1" ht="12" hidden="1" customHeight="1">
      <c r="A13570" s="448"/>
    </row>
    <row r="13571" spans="1:1" s="449" customFormat="1" ht="12" hidden="1" customHeight="1">
      <c r="A13571" s="448"/>
    </row>
    <row r="13572" spans="1:1" s="449" customFormat="1" ht="12" hidden="1" customHeight="1">
      <c r="A13572" s="448"/>
    </row>
    <row r="13573" spans="1:1" s="449" customFormat="1" ht="12" hidden="1" customHeight="1">
      <c r="A13573" s="448"/>
    </row>
    <row r="13574" spans="1:1" s="449" customFormat="1" ht="12" hidden="1" customHeight="1">
      <c r="A13574" s="448"/>
    </row>
    <row r="13575" spans="1:1" s="449" customFormat="1" ht="12" hidden="1" customHeight="1">
      <c r="A13575" s="448"/>
    </row>
    <row r="13576" spans="1:1" s="449" customFormat="1" ht="12" hidden="1" customHeight="1">
      <c r="A13576" s="448"/>
    </row>
    <row r="13577" spans="1:1" s="449" customFormat="1" ht="12" hidden="1" customHeight="1">
      <c r="A13577" s="448"/>
    </row>
    <row r="13578" spans="1:1" s="449" customFormat="1" ht="12" hidden="1" customHeight="1">
      <c r="A13578" s="448"/>
    </row>
    <row r="13579" spans="1:1" s="449" customFormat="1" ht="12" hidden="1" customHeight="1">
      <c r="A13579" s="448"/>
    </row>
    <row r="13580" spans="1:1" s="449" customFormat="1" ht="12" hidden="1" customHeight="1">
      <c r="A13580" s="448"/>
    </row>
    <row r="13581" spans="1:1" s="449" customFormat="1" ht="12" hidden="1" customHeight="1">
      <c r="A13581" s="448"/>
    </row>
    <row r="13582" spans="1:1" s="449" customFormat="1" ht="12" hidden="1" customHeight="1">
      <c r="A13582" s="448"/>
    </row>
    <row r="13583" spans="1:1" s="449" customFormat="1" ht="12" hidden="1" customHeight="1">
      <c r="A13583" s="448"/>
    </row>
    <row r="13584" spans="1:1" s="449" customFormat="1" ht="12" hidden="1" customHeight="1">
      <c r="A13584" s="448"/>
    </row>
    <row r="13585" spans="1:1" s="449" customFormat="1" ht="12" hidden="1" customHeight="1">
      <c r="A13585" s="448"/>
    </row>
    <row r="13586" spans="1:1" s="449" customFormat="1" ht="12" hidden="1" customHeight="1">
      <c r="A13586" s="448"/>
    </row>
    <row r="13587" spans="1:1" s="449" customFormat="1" ht="12" hidden="1" customHeight="1">
      <c r="A13587" s="448"/>
    </row>
    <row r="13588" spans="1:1" s="449" customFormat="1" ht="12" hidden="1" customHeight="1">
      <c r="A13588" s="448"/>
    </row>
    <row r="13589" spans="1:1" s="449" customFormat="1" ht="12" hidden="1" customHeight="1">
      <c r="A13589" s="448"/>
    </row>
    <row r="13590" spans="1:1" s="449" customFormat="1" ht="12" hidden="1" customHeight="1">
      <c r="A13590" s="448"/>
    </row>
    <row r="13591" spans="1:1" s="449" customFormat="1" ht="12" hidden="1" customHeight="1">
      <c r="A13591" s="448"/>
    </row>
    <row r="13592" spans="1:1" s="449" customFormat="1" ht="12" hidden="1" customHeight="1">
      <c r="A13592" s="448"/>
    </row>
    <row r="13593" spans="1:1" s="449" customFormat="1" ht="12" hidden="1" customHeight="1">
      <c r="A13593" s="448"/>
    </row>
    <row r="13594" spans="1:1" s="449" customFormat="1" ht="12" hidden="1" customHeight="1">
      <c r="A13594" s="448"/>
    </row>
    <row r="13595" spans="1:1" s="449" customFormat="1" ht="12" hidden="1" customHeight="1">
      <c r="A13595" s="448"/>
    </row>
    <row r="13596" spans="1:1" s="449" customFormat="1" ht="12" hidden="1" customHeight="1">
      <c r="A13596" s="448"/>
    </row>
    <row r="13597" spans="1:1" s="449" customFormat="1" ht="12" hidden="1" customHeight="1">
      <c r="A13597" s="448"/>
    </row>
    <row r="13598" spans="1:1" s="449" customFormat="1" ht="12" hidden="1" customHeight="1">
      <c r="A13598" s="448"/>
    </row>
    <row r="13599" spans="1:1" s="449" customFormat="1" ht="12" hidden="1" customHeight="1">
      <c r="A13599" s="448"/>
    </row>
    <row r="13600" spans="1:1" s="449" customFormat="1" ht="12" hidden="1" customHeight="1">
      <c r="A13600" s="448"/>
    </row>
    <row r="13601" spans="1:1" s="449" customFormat="1" ht="12" hidden="1" customHeight="1">
      <c r="A13601" s="448"/>
    </row>
    <row r="13602" spans="1:1" s="449" customFormat="1" ht="12" hidden="1" customHeight="1">
      <c r="A13602" s="448"/>
    </row>
    <row r="13603" spans="1:1" s="449" customFormat="1" ht="12" hidden="1" customHeight="1">
      <c r="A13603" s="448"/>
    </row>
    <row r="13604" spans="1:1" s="449" customFormat="1" ht="12" hidden="1" customHeight="1">
      <c r="A13604" s="448"/>
    </row>
    <row r="13605" spans="1:1" s="449" customFormat="1" ht="12" hidden="1" customHeight="1">
      <c r="A13605" s="448"/>
    </row>
    <row r="13606" spans="1:1" s="449" customFormat="1" ht="12" hidden="1" customHeight="1">
      <c r="A13606" s="448"/>
    </row>
    <row r="13607" spans="1:1" s="449" customFormat="1" ht="12" hidden="1" customHeight="1">
      <c r="A13607" s="448"/>
    </row>
    <row r="13608" spans="1:1" s="449" customFormat="1" ht="12" hidden="1" customHeight="1">
      <c r="A13608" s="448"/>
    </row>
    <row r="13609" spans="1:1" s="449" customFormat="1" ht="12" hidden="1" customHeight="1">
      <c r="A13609" s="448"/>
    </row>
    <row r="13610" spans="1:1" s="449" customFormat="1" ht="12" hidden="1" customHeight="1">
      <c r="A13610" s="448"/>
    </row>
    <row r="13611" spans="1:1" s="449" customFormat="1" ht="12" hidden="1" customHeight="1">
      <c r="A13611" s="448"/>
    </row>
    <row r="13612" spans="1:1" s="449" customFormat="1" ht="12" hidden="1" customHeight="1">
      <c r="A13612" s="448"/>
    </row>
    <row r="13613" spans="1:1" s="449" customFormat="1" ht="12" hidden="1" customHeight="1">
      <c r="A13613" s="448"/>
    </row>
    <row r="13614" spans="1:1" s="449" customFormat="1" ht="12" hidden="1" customHeight="1">
      <c r="A13614" s="448"/>
    </row>
    <row r="13615" spans="1:1" s="449" customFormat="1" ht="12" hidden="1" customHeight="1">
      <c r="A13615" s="448"/>
    </row>
    <row r="13616" spans="1:1" s="449" customFormat="1" ht="12" hidden="1" customHeight="1">
      <c r="A13616" s="448"/>
    </row>
    <row r="13617" spans="1:1" s="449" customFormat="1" ht="12" hidden="1" customHeight="1">
      <c r="A13617" s="448"/>
    </row>
    <row r="13618" spans="1:1" s="449" customFormat="1" ht="12" hidden="1" customHeight="1">
      <c r="A13618" s="448"/>
    </row>
    <row r="13619" spans="1:1" s="449" customFormat="1" ht="12" hidden="1" customHeight="1">
      <c r="A13619" s="448"/>
    </row>
    <row r="13620" spans="1:1" s="449" customFormat="1" ht="12" hidden="1" customHeight="1">
      <c r="A13620" s="448"/>
    </row>
    <row r="13621" spans="1:1" s="449" customFormat="1" ht="12" hidden="1" customHeight="1">
      <c r="A13621" s="448"/>
    </row>
    <row r="13622" spans="1:1" s="449" customFormat="1" ht="12" hidden="1" customHeight="1">
      <c r="A13622" s="448"/>
    </row>
    <row r="13623" spans="1:1" s="449" customFormat="1" ht="12" hidden="1" customHeight="1">
      <c r="A13623" s="448"/>
    </row>
    <row r="13624" spans="1:1" s="449" customFormat="1" ht="12" hidden="1" customHeight="1">
      <c r="A13624" s="448"/>
    </row>
    <row r="13625" spans="1:1" s="449" customFormat="1" ht="12" hidden="1" customHeight="1">
      <c r="A13625" s="448"/>
    </row>
    <row r="13626" spans="1:1" s="449" customFormat="1" ht="12" hidden="1" customHeight="1">
      <c r="A13626" s="448"/>
    </row>
    <row r="13627" spans="1:1" s="449" customFormat="1" ht="12" hidden="1" customHeight="1">
      <c r="A13627" s="448"/>
    </row>
    <row r="13628" spans="1:1" s="449" customFormat="1" ht="12" hidden="1" customHeight="1">
      <c r="A13628" s="448"/>
    </row>
    <row r="13629" spans="1:1" s="449" customFormat="1" ht="12" hidden="1" customHeight="1">
      <c r="A13629" s="448"/>
    </row>
    <row r="13630" spans="1:1" s="449" customFormat="1" ht="12" hidden="1" customHeight="1">
      <c r="A13630" s="448"/>
    </row>
    <row r="13631" spans="1:1" s="449" customFormat="1" ht="12" hidden="1" customHeight="1">
      <c r="A13631" s="448"/>
    </row>
    <row r="13632" spans="1:1" s="449" customFormat="1" ht="12" hidden="1" customHeight="1">
      <c r="A13632" s="448"/>
    </row>
    <row r="13633" spans="1:1" s="449" customFormat="1" ht="12" hidden="1" customHeight="1">
      <c r="A13633" s="448"/>
    </row>
    <row r="13634" spans="1:1" s="449" customFormat="1" ht="12" hidden="1" customHeight="1">
      <c r="A13634" s="448"/>
    </row>
    <row r="13635" spans="1:1" s="449" customFormat="1" ht="12" hidden="1" customHeight="1">
      <c r="A13635" s="448"/>
    </row>
    <row r="13636" spans="1:1" s="449" customFormat="1" ht="12" hidden="1" customHeight="1">
      <c r="A13636" s="448"/>
    </row>
    <row r="13637" spans="1:1" s="449" customFormat="1" ht="12" hidden="1" customHeight="1">
      <c r="A13637" s="448"/>
    </row>
    <row r="13638" spans="1:1" s="449" customFormat="1" ht="12" hidden="1" customHeight="1">
      <c r="A13638" s="448"/>
    </row>
    <row r="13639" spans="1:1" s="449" customFormat="1" ht="12" hidden="1" customHeight="1">
      <c r="A13639" s="448"/>
    </row>
    <row r="13640" spans="1:1" s="449" customFormat="1" ht="12" hidden="1" customHeight="1">
      <c r="A13640" s="448"/>
    </row>
    <row r="13641" spans="1:1" s="449" customFormat="1" ht="12" hidden="1" customHeight="1">
      <c r="A13641" s="448"/>
    </row>
    <row r="13642" spans="1:1" s="449" customFormat="1" ht="12" hidden="1" customHeight="1">
      <c r="A13642" s="448"/>
    </row>
    <row r="13643" spans="1:1" s="449" customFormat="1" ht="12" hidden="1" customHeight="1">
      <c r="A13643" s="448"/>
    </row>
    <row r="13644" spans="1:1" s="449" customFormat="1" ht="12" hidden="1" customHeight="1">
      <c r="A13644" s="448"/>
    </row>
    <row r="13645" spans="1:1" s="449" customFormat="1" ht="12" hidden="1" customHeight="1">
      <c r="A13645" s="448"/>
    </row>
    <row r="13646" spans="1:1" s="449" customFormat="1" ht="12" hidden="1" customHeight="1">
      <c r="A13646" s="448"/>
    </row>
    <row r="13647" spans="1:1" s="449" customFormat="1" ht="12" hidden="1" customHeight="1">
      <c r="A13647" s="448"/>
    </row>
    <row r="13648" spans="1:1" s="449" customFormat="1" ht="12" hidden="1" customHeight="1">
      <c r="A13648" s="448"/>
    </row>
    <row r="13649" spans="1:1" s="449" customFormat="1" ht="12" hidden="1" customHeight="1">
      <c r="A13649" s="448"/>
    </row>
    <row r="13650" spans="1:1" s="449" customFormat="1" ht="12" hidden="1" customHeight="1">
      <c r="A13650" s="448"/>
    </row>
    <row r="13651" spans="1:1" s="449" customFormat="1" ht="12" hidden="1" customHeight="1">
      <c r="A13651" s="448"/>
    </row>
    <row r="13652" spans="1:1" s="449" customFormat="1" ht="12" hidden="1" customHeight="1">
      <c r="A13652" s="448"/>
    </row>
    <row r="13653" spans="1:1" s="449" customFormat="1" ht="12" hidden="1" customHeight="1">
      <c r="A13653" s="448"/>
    </row>
    <row r="13654" spans="1:1" s="449" customFormat="1" ht="12" hidden="1" customHeight="1">
      <c r="A13654" s="448"/>
    </row>
    <row r="13655" spans="1:1" s="449" customFormat="1" ht="12" hidden="1" customHeight="1">
      <c r="A13655" s="448"/>
    </row>
    <row r="13656" spans="1:1" s="449" customFormat="1" ht="12" hidden="1" customHeight="1">
      <c r="A13656" s="448"/>
    </row>
    <row r="13657" spans="1:1" s="449" customFormat="1" ht="12" hidden="1" customHeight="1">
      <c r="A13657" s="448"/>
    </row>
    <row r="13658" spans="1:1" s="449" customFormat="1" ht="12" hidden="1" customHeight="1">
      <c r="A13658" s="448"/>
    </row>
    <row r="13659" spans="1:1" s="449" customFormat="1" ht="12" hidden="1" customHeight="1">
      <c r="A13659" s="448"/>
    </row>
    <row r="13660" spans="1:1" s="449" customFormat="1" ht="12" hidden="1" customHeight="1">
      <c r="A13660" s="448"/>
    </row>
    <row r="13661" spans="1:1" s="449" customFormat="1" ht="12" hidden="1" customHeight="1">
      <c r="A13661" s="448"/>
    </row>
    <row r="13662" spans="1:1" s="449" customFormat="1" ht="12" hidden="1" customHeight="1">
      <c r="A13662" s="448"/>
    </row>
    <row r="13663" spans="1:1" s="449" customFormat="1" ht="12" hidden="1" customHeight="1">
      <c r="A13663" s="448"/>
    </row>
    <row r="13664" spans="1:1" s="449" customFormat="1" ht="12" hidden="1" customHeight="1">
      <c r="A13664" s="448"/>
    </row>
    <row r="13665" spans="1:1" s="449" customFormat="1" ht="12" hidden="1" customHeight="1">
      <c r="A13665" s="448"/>
    </row>
    <row r="13666" spans="1:1" s="449" customFormat="1" ht="12" hidden="1" customHeight="1">
      <c r="A13666" s="448"/>
    </row>
    <row r="13667" spans="1:1" s="449" customFormat="1" ht="12" hidden="1" customHeight="1">
      <c r="A13667" s="448"/>
    </row>
    <row r="13668" spans="1:1" s="449" customFormat="1" ht="12" hidden="1" customHeight="1">
      <c r="A13668" s="448"/>
    </row>
    <row r="13669" spans="1:1" s="449" customFormat="1" ht="12" hidden="1" customHeight="1">
      <c r="A13669" s="448"/>
    </row>
    <row r="13670" spans="1:1" s="449" customFormat="1" ht="12" hidden="1" customHeight="1">
      <c r="A13670" s="448"/>
    </row>
    <row r="13671" spans="1:1" s="449" customFormat="1" ht="12" hidden="1" customHeight="1">
      <c r="A13671" s="448"/>
    </row>
    <row r="13672" spans="1:1" s="449" customFormat="1" ht="12" hidden="1" customHeight="1">
      <c r="A13672" s="448"/>
    </row>
    <row r="13673" spans="1:1" s="449" customFormat="1" ht="12" hidden="1" customHeight="1">
      <c r="A13673" s="448"/>
    </row>
    <row r="13674" spans="1:1" s="449" customFormat="1" ht="12" hidden="1" customHeight="1">
      <c r="A13674" s="448"/>
    </row>
    <row r="13675" spans="1:1" s="449" customFormat="1" ht="12" hidden="1" customHeight="1">
      <c r="A13675" s="448"/>
    </row>
    <row r="13676" spans="1:1" s="449" customFormat="1" ht="12" hidden="1" customHeight="1">
      <c r="A13676" s="448"/>
    </row>
    <row r="13677" spans="1:1" s="449" customFormat="1" ht="12" hidden="1" customHeight="1">
      <c r="A13677" s="448"/>
    </row>
    <row r="13678" spans="1:1" s="449" customFormat="1" ht="12" hidden="1" customHeight="1">
      <c r="A13678" s="448"/>
    </row>
    <row r="13679" spans="1:1" s="449" customFormat="1" ht="12" hidden="1" customHeight="1">
      <c r="A13679" s="448"/>
    </row>
    <row r="13680" spans="1:1" s="449" customFormat="1" ht="12" hidden="1" customHeight="1">
      <c r="A13680" s="448"/>
    </row>
    <row r="13681" spans="1:1" s="449" customFormat="1" ht="12" hidden="1" customHeight="1">
      <c r="A13681" s="448"/>
    </row>
    <row r="13682" spans="1:1" s="449" customFormat="1" ht="12" hidden="1" customHeight="1">
      <c r="A13682" s="448"/>
    </row>
    <row r="13683" spans="1:1" s="449" customFormat="1" ht="12" hidden="1" customHeight="1">
      <c r="A13683" s="448"/>
    </row>
    <row r="13684" spans="1:1" s="449" customFormat="1" ht="12" hidden="1" customHeight="1">
      <c r="A13684" s="448"/>
    </row>
    <row r="13685" spans="1:1" s="449" customFormat="1" ht="12" hidden="1" customHeight="1">
      <c r="A13685" s="448"/>
    </row>
    <row r="13686" spans="1:1" s="449" customFormat="1" ht="12" hidden="1" customHeight="1">
      <c r="A13686" s="448"/>
    </row>
    <row r="13687" spans="1:1" s="449" customFormat="1" ht="12" hidden="1" customHeight="1">
      <c r="A13687" s="448"/>
    </row>
    <row r="13688" spans="1:1" s="449" customFormat="1" ht="12" hidden="1" customHeight="1">
      <c r="A13688" s="448"/>
    </row>
    <row r="13689" spans="1:1" s="449" customFormat="1" ht="12" hidden="1" customHeight="1">
      <c r="A13689" s="448"/>
    </row>
    <row r="13690" spans="1:1" s="449" customFormat="1" ht="12" hidden="1" customHeight="1">
      <c r="A13690" s="448"/>
    </row>
    <row r="13691" spans="1:1" s="449" customFormat="1" ht="12" hidden="1" customHeight="1">
      <c r="A13691" s="448"/>
    </row>
    <row r="13692" spans="1:1" s="449" customFormat="1" ht="12" hidden="1" customHeight="1">
      <c r="A13692" s="448"/>
    </row>
    <row r="13693" spans="1:1" s="449" customFormat="1" ht="12" hidden="1" customHeight="1">
      <c r="A13693" s="448"/>
    </row>
    <row r="13694" spans="1:1" s="449" customFormat="1" ht="12" hidden="1" customHeight="1">
      <c r="A13694" s="448"/>
    </row>
    <row r="13695" spans="1:1" s="449" customFormat="1" ht="12" hidden="1" customHeight="1">
      <c r="A13695" s="448"/>
    </row>
    <row r="13696" spans="1:1" s="449" customFormat="1" ht="12" hidden="1" customHeight="1">
      <c r="A13696" s="448"/>
    </row>
    <row r="13697" spans="1:1" s="449" customFormat="1" ht="12" hidden="1" customHeight="1">
      <c r="A13697" s="448"/>
    </row>
    <row r="13698" spans="1:1" s="449" customFormat="1" ht="12" hidden="1" customHeight="1">
      <c r="A13698" s="448"/>
    </row>
    <row r="13699" spans="1:1" s="449" customFormat="1" ht="12" hidden="1" customHeight="1">
      <c r="A13699" s="448"/>
    </row>
    <row r="13700" spans="1:1" s="449" customFormat="1" ht="12" hidden="1" customHeight="1">
      <c r="A13700" s="448"/>
    </row>
    <row r="13701" spans="1:1" s="449" customFormat="1" ht="12" hidden="1" customHeight="1">
      <c r="A13701" s="448"/>
    </row>
    <row r="13702" spans="1:1" s="449" customFormat="1" ht="12" hidden="1" customHeight="1">
      <c r="A13702" s="448"/>
    </row>
    <row r="13703" spans="1:1" s="449" customFormat="1" ht="12" hidden="1" customHeight="1">
      <c r="A13703" s="448"/>
    </row>
    <row r="13704" spans="1:1" s="449" customFormat="1" ht="12" hidden="1" customHeight="1">
      <c r="A13704" s="448"/>
    </row>
    <row r="13705" spans="1:1" s="449" customFormat="1" ht="12" hidden="1" customHeight="1">
      <c r="A13705" s="448"/>
    </row>
    <row r="13706" spans="1:1" s="449" customFormat="1" ht="12" hidden="1" customHeight="1">
      <c r="A13706" s="448"/>
    </row>
    <row r="13707" spans="1:1" s="449" customFormat="1" ht="12" hidden="1" customHeight="1">
      <c r="A13707" s="448"/>
    </row>
    <row r="13708" spans="1:1" s="449" customFormat="1" ht="12" hidden="1" customHeight="1">
      <c r="A13708" s="448"/>
    </row>
    <row r="13709" spans="1:1" s="449" customFormat="1" ht="12" hidden="1" customHeight="1">
      <c r="A13709" s="448"/>
    </row>
    <row r="13710" spans="1:1" s="449" customFormat="1" ht="12" hidden="1" customHeight="1">
      <c r="A13710" s="448"/>
    </row>
    <row r="13711" spans="1:1" s="449" customFormat="1" ht="12" hidden="1" customHeight="1">
      <c r="A13711" s="448"/>
    </row>
    <row r="13712" spans="1:1" s="449" customFormat="1" ht="12" hidden="1" customHeight="1">
      <c r="A13712" s="448"/>
    </row>
    <row r="13713" spans="1:1" s="449" customFormat="1" ht="12" hidden="1" customHeight="1">
      <c r="A13713" s="448"/>
    </row>
    <row r="13714" spans="1:1" s="449" customFormat="1" ht="12" hidden="1" customHeight="1">
      <c r="A13714" s="448"/>
    </row>
    <row r="13715" spans="1:1" s="449" customFormat="1" ht="12" hidden="1" customHeight="1">
      <c r="A13715" s="448"/>
    </row>
    <row r="13716" spans="1:1" s="449" customFormat="1" ht="12" hidden="1" customHeight="1">
      <c r="A13716" s="448"/>
    </row>
    <row r="13717" spans="1:1" s="449" customFormat="1" ht="12" hidden="1" customHeight="1">
      <c r="A13717" s="448"/>
    </row>
    <row r="13718" spans="1:1" s="449" customFormat="1" ht="12" hidden="1" customHeight="1">
      <c r="A13718" s="448"/>
    </row>
    <row r="13719" spans="1:1" s="449" customFormat="1" ht="12" hidden="1" customHeight="1">
      <c r="A13719" s="448"/>
    </row>
    <row r="13720" spans="1:1" s="449" customFormat="1" ht="12" hidden="1" customHeight="1">
      <c r="A13720" s="448"/>
    </row>
    <row r="13721" spans="1:1" s="449" customFormat="1" ht="12" hidden="1" customHeight="1">
      <c r="A13721" s="448"/>
    </row>
    <row r="13722" spans="1:1" s="449" customFormat="1" ht="12" hidden="1" customHeight="1">
      <c r="A13722" s="448"/>
    </row>
    <row r="13723" spans="1:1" s="449" customFormat="1" ht="12" hidden="1" customHeight="1">
      <c r="A13723" s="448"/>
    </row>
    <row r="13724" spans="1:1" s="449" customFormat="1" ht="12" hidden="1" customHeight="1">
      <c r="A13724" s="448"/>
    </row>
    <row r="13725" spans="1:1" s="449" customFormat="1" ht="12" hidden="1" customHeight="1">
      <c r="A13725" s="448"/>
    </row>
    <row r="13726" spans="1:1" s="449" customFormat="1" ht="12" hidden="1" customHeight="1">
      <c r="A13726" s="448"/>
    </row>
    <row r="13727" spans="1:1" s="449" customFormat="1" ht="12" hidden="1" customHeight="1">
      <c r="A13727" s="448"/>
    </row>
    <row r="13728" spans="1:1" s="449" customFormat="1" ht="12" hidden="1" customHeight="1">
      <c r="A13728" s="448"/>
    </row>
    <row r="13729" spans="1:1" s="449" customFormat="1" ht="12" hidden="1" customHeight="1">
      <c r="A13729" s="448"/>
    </row>
    <row r="13730" spans="1:1" s="449" customFormat="1" ht="12" hidden="1" customHeight="1">
      <c r="A13730" s="448"/>
    </row>
    <row r="13731" spans="1:1" s="449" customFormat="1" ht="12" hidden="1" customHeight="1">
      <c r="A13731" s="448"/>
    </row>
    <row r="13732" spans="1:1" s="449" customFormat="1" ht="12" hidden="1" customHeight="1">
      <c r="A13732" s="448"/>
    </row>
    <row r="13733" spans="1:1" s="449" customFormat="1" ht="12" hidden="1" customHeight="1">
      <c r="A13733" s="448"/>
    </row>
    <row r="13734" spans="1:1" s="449" customFormat="1" ht="12" hidden="1" customHeight="1">
      <c r="A13734" s="448"/>
    </row>
    <row r="13735" spans="1:1" s="449" customFormat="1" ht="12" hidden="1" customHeight="1">
      <c r="A13735" s="448"/>
    </row>
    <row r="13736" spans="1:1" s="449" customFormat="1" ht="12" hidden="1" customHeight="1">
      <c r="A13736" s="448"/>
    </row>
    <row r="13737" spans="1:1" s="449" customFormat="1" ht="12" hidden="1" customHeight="1">
      <c r="A13737" s="448"/>
    </row>
    <row r="13738" spans="1:1" s="449" customFormat="1" ht="12" hidden="1" customHeight="1">
      <c r="A13738" s="448"/>
    </row>
    <row r="13739" spans="1:1" s="449" customFormat="1" ht="12" hidden="1" customHeight="1">
      <c r="A13739" s="448"/>
    </row>
    <row r="13740" spans="1:1" s="449" customFormat="1" ht="12" hidden="1" customHeight="1">
      <c r="A13740" s="448"/>
    </row>
    <row r="13741" spans="1:1" s="449" customFormat="1" ht="12" hidden="1" customHeight="1">
      <c r="A13741" s="448"/>
    </row>
    <row r="13742" spans="1:1" s="449" customFormat="1" ht="12" hidden="1" customHeight="1">
      <c r="A13742" s="448"/>
    </row>
    <row r="13743" spans="1:1" s="449" customFormat="1" ht="12" hidden="1" customHeight="1">
      <c r="A13743" s="448"/>
    </row>
    <row r="13744" spans="1:1" s="449" customFormat="1" ht="12" hidden="1" customHeight="1">
      <c r="A13744" s="448"/>
    </row>
    <row r="13745" spans="1:1" s="449" customFormat="1" ht="12" hidden="1" customHeight="1">
      <c r="A13745" s="448"/>
    </row>
    <row r="13746" spans="1:1" s="449" customFormat="1" ht="12" hidden="1" customHeight="1">
      <c r="A13746" s="448"/>
    </row>
    <row r="13747" spans="1:1" s="449" customFormat="1" ht="12" hidden="1" customHeight="1">
      <c r="A13747" s="448"/>
    </row>
    <row r="13748" spans="1:1" s="449" customFormat="1" ht="12" hidden="1" customHeight="1">
      <c r="A13748" s="448"/>
    </row>
    <row r="13749" spans="1:1" s="449" customFormat="1" ht="12" hidden="1" customHeight="1">
      <c r="A13749" s="448"/>
    </row>
    <row r="13750" spans="1:1" s="449" customFormat="1" ht="12" hidden="1" customHeight="1">
      <c r="A13750" s="448"/>
    </row>
    <row r="13751" spans="1:1" s="449" customFormat="1" ht="12" hidden="1" customHeight="1">
      <c r="A13751" s="448"/>
    </row>
    <row r="13752" spans="1:1" s="449" customFormat="1" ht="12" hidden="1" customHeight="1">
      <c r="A13752" s="448"/>
    </row>
    <row r="13753" spans="1:1" s="449" customFormat="1" ht="12" hidden="1" customHeight="1">
      <c r="A13753" s="448"/>
    </row>
    <row r="13754" spans="1:1" s="449" customFormat="1" ht="12" hidden="1" customHeight="1">
      <c r="A13754" s="448"/>
    </row>
    <row r="13755" spans="1:1" s="449" customFormat="1" ht="12" hidden="1" customHeight="1">
      <c r="A13755" s="448"/>
    </row>
    <row r="13756" spans="1:1" s="449" customFormat="1" ht="12" hidden="1" customHeight="1">
      <c r="A13756" s="448"/>
    </row>
    <row r="13757" spans="1:1" s="449" customFormat="1" ht="12" hidden="1" customHeight="1">
      <c r="A13757" s="448"/>
    </row>
    <row r="13758" spans="1:1" s="449" customFormat="1" ht="12" hidden="1" customHeight="1">
      <c r="A13758" s="448"/>
    </row>
    <row r="13759" spans="1:1" s="449" customFormat="1" ht="12" hidden="1" customHeight="1">
      <c r="A13759" s="448"/>
    </row>
    <row r="13760" spans="1:1" s="449" customFormat="1" ht="12" hidden="1" customHeight="1">
      <c r="A13760" s="448"/>
    </row>
    <row r="13761" spans="1:1" s="449" customFormat="1" ht="12" hidden="1" customHeight="1">
      <c r="A13761" s="448"/>
    </row>
    <row r="13762" spans="1:1" s="449" customFormat="1" ht="12" hidden="1" customHeight="1">
      <c r="A13762" s="448"/>
    </row>
    <row r="13763" spans="1:1" s="449" customFormat="1" ht="12" hidden="1" customHeight="1">
      <c r="A13763" s="448"/>
    </row>
    <row r="13764" spans="1:1" s="449" customFormat="1" ht="12" hidden="1" customHeight="1">
      <c r="A13764" s="448"/>
    </row>
    <row r="13765" spans="1:1" s="449" customFormat="1" ht="12" hidden="1" customHeight="1">
      <c r="A13765" s="448"/>
    </row>
    <row r="13766" spans="1:1" s="449" customFormat="1" ht="12" hidden="1" customHeight="1">
      <c r="A13766" s="448"/>
    </row>
    <row r="13767" spans="1:1" s="449" customFormat="1" ht="12" hidden="1" customHeight="1">
      <c r="A13767" s="448"/>
    </row>
    <row r="13768" spans="1:1" s="449" customFormat="1" ht="12" hidden="1" customHeight="1">
      <c r="A13768" s="448"/>
    </row>
    <row r="13769" spans="1:1" s="449" customFormat="1" ht="12" hidden="1" customHeight="1">
      <c r="A13769" s="448"/>
    </row>
    <row r="13770" spans="1:1" s="449" customFormat="1" ht="12" hidden="1" customHeight="1">
      <c r="A13770" s="448"/>
    </row>
    <row r="13771" spans="1:1" s="449" customFormat="1" ht="12" hidden="1" customHeight="1">
      <c r="A13771" s="448"/>
    </row>
    <row r="13772" spans="1:1" s="449" customFormat="1" ht="12" hidden="1" customHeight="1">
      <c r="A13772" s="448"/>
    </row>
    <row r="13773" spans="1:1" s="449" customFormat="1" ht="12" hidden="1" customHeight="1">
      <c r="A13773" s="448"/>
    </row>
    <row r="13774" spans="1:1" s="449" customFormat="1" ht="12" hidden="1" customHeight="1">
      <c r="A13774" s="448"/>
    </row>
    <row r="13775" spans="1:1" s="449" customFormat="1" ht="12" hidden="1" customHeight="1">
      <c r="A13775" s="448"/>
    </row>
    <row r="13776" spans="1:1" s="449" customFormat="1" ht="12" hidden="1" customHeight="1">
      <c r="A13776" s="448"/>
    </row>
    <row r="13777" spans="1:1" s="449" customFormat="1" ht="12" hidden="1" customHeight="1">
      <c r="A13777" s="448"/>
    </row>
    <row r="13778" spans="1:1" s="449" customFormat="1" ht="12" hidden="1" customHeight="1">
      <c r="A13778" s="448"/>
    </row>
    <row r="13779" spans="1:1" s="449" customFormat="1" ht="12" hidden="1" customHeight="1">
      <c r="A13779" s="448"/>
    </row>
    <row r="13780" spans="1:1" s="449" customFormat="1" ht="12" hidden="1" customHeight="1">
      <c r="A13780" s="448"/>
    </row>
    <row r="13781" spans="1:1" s="449" customFormat="1" ht="12" hidden="1" customHeight="1">
      <c r="A13781" s="448"/>
    </row>
    <row r="13782" spans="1:1" s="449" customFormat="1" ht="12" hidden="1" customHeight="1">
      <c r="A13782" s="448"/>
    </row>
    <row r="13783" spans="1:1" s="449" customFormat="1" ht="12" hidden="1" customHeight="1">
      <c r="A13783" s="448"/>
    </row>
    <row r="13784" spans="1:1" s="449" customFormat="1" ht="12" hidden="1" customHeight="1">
      <c r="A13784" s="448"/>
    </row>
    <row r="13785" spans="1:1" s="449" customFormat="1" ht="12" hidden="1" customHeight="1">
      <c r="A13785" s="448"/>
    </row>
    <row r="13786" spans="1:1" s="449" customFormat="1" ht="12" hidden="1" customHeight="1">
      <c r="A13786" s="448"/>
    </row>
    <row r="13787" spans="1:1" s="449" customFormat="1" ht="12" hidden="1" customHeight="1">
      <c r="A13787" s="448"/>
    </row>
    <row r="13788" spans="1:1" s="449" customFormat="1" ht="12" hidden="1" customHeight="1">
      <c r="A13788" s="448"/>
    </row>
    <row r="13789" spans="1:1" s="449" customFormat="1" ht="12" hidden="1" customHeight="1">
      <c r="A13789" s="448"/>
    </row>
    <row r="13790" spans="1:1" s="449" customFormat="1" ht="12" hidden="1" customHeight="1">
      <c r="A13790" s="448"/>
    </row>
    <row r="13791" spans="1:1" s="449" customFormat="1" ht="12" hidden="1" customHeight="1">
      <c r="A13791" s="448"/>
    </row>
    <row r="13792" spans="1:1" s="449" customFormat="1" ht="12" hidden="1" customHeight="1">
      <c r="A13792" s="448"/>
    </row>
    <row r="13793" spans="1:1" s="449" customFormat="1" ht="12" hidden="1" customHeight="1">
      <c r="A13793" s="448"/>
    </row>
    <row r="13794" spans="1:1" s="449" customFormat="1" ht="12" hidden="1" customHeight="1">
      <c r="A13794" s="448"/>
    </row>
    <row r="13795" spans="1:1" s="449" customFormat="1" ht="12" hidden="1" customHeight="1">
      <c r="A13795" s="448"/>
    </row>
    <row r="13796" spans="1:1" s="449" customFormat="1" ht="12" hidden="1" customHeight="1">
      <c r="A13796" s="448"/>
    </row>
    <row r="13797" spans="1:1" s="449" customFormat="1" ht="12" hidden="1" customHeight="1">
      <c r="A13797" s="448"/>
    </row>
    <row r="13798" spans="1:1" s="449" customFormat="1" ht="12" hidden="1" customHeight="1">
      <c r="A13798" s="448"/>
    </row>
    <row r="13799" spans="1:1" s="449" customFormat="1" ht="12" hidden="1" customHeight="1">
      <c r="A13799" s="448"/>
    </row>
    <row r="13800" spans="1:1" s="449" customFormat="1" ht="12" hidden="1" customHeight="1">
      <c r="A13800" s="448"/>
    </row>
    <row r="13801" spans="1:1" s="449" customFormat="1" ht="12" hidden="1" customHeight="1">
      <c r="A13801" s="448"/>
    </row>
    <row r="13802" spans="1:1" s="449" customFormat="1" ht="12" hidden="1" customHeight="1">
      <c r="A13802" s="448"/>
    </row>
    <row r="13803" spans="1:1" s="449" customFormat="1" ht="12" hidden="1" customHeight="1">
      <c r="A13803" s="448"/>
    </row>
    <row r="13804" spans="1:1" s="449" customFormat="1" ht="12" hidden="1" customHeight="1">
      <c r="A13804" s="448"/>
    </row>
    <row r="13805" spans="1:1" s="449" customFormat="1" ht="12" hidden="1" customHeight="1">
      <c r="A13805" s="448"/>
    </row>
    <row r="13806" spans="1:1" s="449" customFormat="1" ht="12" hidden="1" customHeight="1">
      <c r="A13806" s="448"/>
    </row>
    <row r="13807" spans="1:1" s="449" customFormat="1" ht="12" hidden="1" customHeight="1">
      <c r="A13807" s="448"/>
    </row>
    <row r="13808" spans="1:1" s="449" customFormat="1" ht="12" hidden="1" customHeight="1">
      <c r="A13808" s="448"/>
    </row>
    <row r="13809" spans="1:1" s="449" customFormat="1" ht="12" hidden="1" customHeight="1">
      <c r="A13809" s="448"/>
    </row>
    <row r="13810" spans="1:1" s="449" customFormat="1" ht="12" hidden="1" customHeight="1">
      <c r="A13810" s="448"/>
    </row>
    <row r="13811" spans="1:1" s="449" customFormat="1" ht="12" hidden="1" customHeight="1">
      <c r="A13811" s="448"/>
    </row>
    <row r="13812" spans="1:1" s="449" customFormat="1" ht="12" hidden="1" customHeight="1">
      <c r="A13812" s="448"/>
    </row>
    <row r="13813" spans="1:1" s="449" customFormat="1" ht="12" hidden="1" customHeight="1">
      <c r="A13813" s="448"/>
    </row>
    <row r="13814" spans="1:1" s="449" customFormat="1" ht="12" hidden="1" customHeight="1">
      <c r="A13814" s="448"/>
    </row>
    <row r="13815" spans="1:1" s="449" customFormat="1" ht="12" hidden="1" customHeight="1">
      <c r="A13815" s="448"/>
    </row>
    <row r="13816" spans="1:1" s="449" customFormat="1" ht="12" hidden="1" customHeight="1">
      <c r="A13816" s="448"/>
    </row>
    <row r="13817" spans="1:1" s="449" customFormat="1" ht="12" hidden="1" customHeight="1">
      <c r="A13817" s="448"/>
    </row>
    <row r="13818" spans="1:1" s="449" customFormat="1" ht="12" hidden="1" customHeight="1">
      <c r="A13818" s="448"/>
    </row>
    <row r="13819" spans="1:1" s="449" customFormat="1" ht="12" hidden="1" customHeight="1">
      <c r="A13819" s="448"/>
    </row>
    <row r="13820" spans="1:1" s="449" customFormat="1" ht="12" hidden="1" customHeight="1">
      <c r="A13820" s="448"/>
    </row>
    <row r="13821" spans="1:1" s="449" customFormat="1" ht="12" hidden="1" customHeight="1">
      <c r="A13821" s="448"/>
    </row>
    <row r="13822" spans="1:1" s="449" customFormat="1" ht="12" hidden="1" customHeight="1">
      <c r="A13822" s="448"/>
    </row>
    <row r="13823" spans="1:1" s="449" customFormat="1" ht="12" hidden="1" customHeight="1">
      <c r="A13823" s="448"/>
    </row>
    <row r="13824" spans="1:1" s="449" customFormat="1" ht="12" hidden="1" customHeight="1">
      <c r="A13824" s="448"/>
    </row>
    <row r="13825" spans="1:1" s="449" customFormat="1" ht="12" hidden="1" customHeight="1">
      <c r="A13825" s="448"/>
    </row>
    <row r="13826" spans="1:1" s="449" customFormat="1" ht="12" hidden="1" customHeight="1">
      <c r="A13826" s="448"/>
    </row>
    <row r="13827" spans="1:1" s="449" customFormat="1" ht="12" hidden="1" customHeight="1">
      <c r="A13827" s="448"/>
    </row>
    <row r="13828" spans="1:1" s="449" customFormat="1" ht="12" hidden="1" customHeight="1">
      <c r="A13828" s="448"/>
    </row>
    <row r="13829" spans="1:1" s="449" customFormat="1" ht="12" hidden="1" customHeight="1">
      <c r="A13829" s="448"/>
    </row>
    <row r="13830" spans="1:1" s="449" customFormat="1" ht="12" hidden="1" customHeight="1">
      <c r="A13830" s="448"/>
    </row>
    <row r="13831" spans="1:1" s="449" customFormat="1" ht="12" hidden="1" customHeight="1">
      <c r="A13831" s="448"/>
    </row>
    <row r="13832" spans="1:1" s="449" customFormat="1" ht="12" hidden="1" customHeight="1">
      <c r="A13832" s="448"/>
    </row>
    <row r="13833" spans="1:1" s="449" customFormat="1" ht="12" hidden="1" customHeight="1">
      <c r="A13833" s="448"/>
    </row>
    <row r="13834" spans="1:1" s="449" customFormat="1" ht="12" hidden="1" customHeight="1">
      <c r="A13834" s="448"/>
    </row>
    <row r="13835" spans="1:1" s="449" customFormat="1" ht="12" hidden="1" customHeight="1">
      <c r="A13835" s="448"/>
    </row>
    <row r="13836" spans="1:1" s="449" customFormat="1" ht="12" hidden="1" customHeight="1">
      <c r="A13836" s="448"/>
    </row>
    <row r="13837" spans="1:1" s="449" customFormat="1" ht="12" hidden="1" customHeight="1">
      <c r="A13837" s="448"/>
    </row>
    <row r="13838" spans="1:1" s="449" customFormat="1" ht="12" hidden="1" customHeight="1">
      <c r="A13838" s="448"/>
    </row>
    <row r="13839" spans="1:1" s="449" customFormat="1" ht="12" hidden="1" customHeight="1">
      <c r="A13839" s="448"/>
    </row>
    <row r="13840" spans="1:1" s="449" customFormat="1" ht="12" hidden="1" customHeight="1">
      <c r="A13840" s="448"/>
    </row>
    <row r="13841" spans="1:1" s="449" customFormat="1" ht="12" hidden="1" customHeight="1">
      <c r="A13841" s="448"/>
    </row>
    <row r="13842" spans="1:1" s="449" customFormat="1" ht="12" hidden="1" customHeight="1">
      <c r="A13842" s="448"/>
    </row>
    <row r="13843" spans="1:1" s="449" customFormat="1" ht="12" hidden="1" customHeight="1">
      <c r="A13843" s="448"/>
    </row>
    <row r="13844" spans="1:1" s="449" customFormat="1" ht="12" hidden="1" customHeight="1">
      <c r="A13844" s="448"/>
    </row>
    <row r="13845" spans="1:1" s="449" customFormat="1" ht="12" hidden="1" customHeight="1">
      <c r="A13845" s="448"/>
    </row>
    <row r="13846" spans="1:1" s="449" customFormat="1" ht="12" hidden="1" customHeight="1">
      <c r="A13846" s="448"/>
    </row>
    <row r="13847" spans="1:1" s="449" customFormat="1" ht="12" hidden="1" customHeight="1">
      <c r="A13847" s="448"/>
    </row>
    <row r="13848" spans="1:1" s="449" customFormat="1" ht="12" hidden="1" customHeight="1">
      <c r="A13848" s="448"/>
    </row>
    <row r="13849" spans="1:1" s="449" customFormat="1" ht="12" hidden="1" customHeight="1">
      <c r="A13849" s="448"/>
    </row>
    <row r="13850" spans="1:1" s="449" customFormat="1" ht="12" hidden="1" customHeight="1">
      <c r="A13850" s="448"/>
    </row>
    <row r="13851" spans="1:1" s="449" customFormat="1" ht="12" hidden="1" customHeight="1">
      <c r="A13851" s="448"/>
    </row>
    <row r="13852" spans="1:1" s="449" customFormat="1" ht="12" hidden="1" customHeight="1">
      <c r="A13852" s="448"/>
    </row>
    <row r="13853" spans="1:1" s="449" customFormat="1" ht="12" hidden="1" customHeight="1">
      <c r="A13853" s="448"/>
    </row>
    <row r="13854" spans="1:1" s="449" customFormat="1" ht="12" hidden="1" customHeight="1">
      <c r="A13854" s="448"/>
    </row>
    <row r="13855" spans="1:1" s="449" customFormat="1" ht="12" hidden="1" customHeight="1">
      <c r="A13855" s="448"/>
    </row>
    <row r="13856" spans="1:1" s="449" customFormat="1" ht="12" hidden="1" customHeight="1">
      <c r="A13856" s="448"/>
    </row>
    <row r="13857" spans="1:1" s="449" customFormat="1" ht="12" hidden="1" customHeight="1">
      <c r="A13857" s="448"/>
    </row>
    <row r="13858" spans="1:1" s="449" customFormat="1" ht="12" hidden="1" customHeight="1">
      <c r="A13858" s="448"/>
    </row>
    <row r="13859" spans="1:1" s="449" customFormat="1" ht="12" hidden="1" customHeight="1">
      <c r="A13859" s="448"/>
    </row>
    <row r="13860" spans="1:1" s="449" customFormat="1" ht="12" hidden="1" customHeight="1">
      <c r="A13860" s="448"/>
    </row>
    <row r="13861" spans="1:1" s="449" customFormat="1" ht="12" hidden="1" customHeight="1">
      <c r="A13861" s="448"/>
    </row>
    <row r="13862" spans="1:1" s="449" customFormat="1" ht="12" hidden="1" customHeight="1">
      <c r="A13862" s="448"/>
    </row>
    <row r="13863" spans="1:1" s="449" customFormat="1" ht="12" hidden="1" customHeight="1">
      <c r="A13863" s="448"/>
    </row>
    <row r="13864" spans="1:1" s="449" customFormat="1" ht="12" hidden="1" customHeight="1">
      <c r="A13864" s="448"/>
    </row>
    <row r="13865" spans="1:1" s="449" customFormat="1" ht="12" hidden="1" customHeight="1">
      <c r="A13865" s="448"/>
    </row>
    <row r="13866" spans="1:1" s="449" customFormat="1" ht="12" hidden="1" customHeight="1">
      <c r="A13866" s="448"/>
    </row>
    <row r="13867" spans="1:1" s="449" customFormat="1" ht="12" hidden="1" customHeight="1">
      <c r="A13867" s="448"/>
    </row>
    <row r="13868" spans="1:1" s="449" customFormat="1" ht="12" hidden="1" customHeight="1">
      <c r="A13868" s="448"/>
    </row>
    <row r="13869" spans="1:1" s="449" customFormat="1" ht="12" hidden="1" customHeight="1">
      <c r="A13869" s="448"/>
    </row>
    <row r="13870" spans="1:1" s="449" customFormat="1" ht="12" hidden="1" customHeight="1">
      <c r="A13870" s="448"/>
    </row>
    <row r="13871" spans="1:1" s="449" customFormat="1" ht="12" hidden="1" customHeight="1">
      <c r="A13871" s="448"/>
    </row>
    <row r="13872" spans="1:1" s="449" customFormat="1" ht="12" hidden="1" customHeight="1">
      <c r="A13872" s="448"/>
    </row>
    <row r="13873" spans="1:1" s="449" customFormat="1" ht="12" hidden="1" customHeight="1">
      <c r="A13873" s="448"/>
    </row>
    <row r="13874" spans="1:1" s="449" customFormat="1" ht="12" hidden="1" customHeight="1">
      <c r="A13874" s="448"/>
    </row>
    <row r="13875" spans="1:1" s="449" customFormat="1" ht="12" hidden="1" customHeight="1">
      <c r="A13875" s="448"/>
    </row>
    <row r="13876" spans="1:1" s="449" customFormat="1" ht="12" hidden="1" customHeight="1">
      <c r="A13876" s="448"/>
    </row>
    <row r="13877" spans="1:1" s="449" customFormat="1" ht="12" hidden="1" customHeight="1">
      <c r="A13877" s="448"/>
    </row>
    <row r="13878" spans="1:1" s="449" customFormat="1" ht="12" hidden="1" customHeight="1">
      <c r="A13878" s="448"/>
    </row>
    <row r="13879" spans="1:1" s="449" customFormat="1" ht="12" hidden="1" customHeight="1">
      <c r="A13879" s="448"/>
    </row>
    <row r="13880" spans="1:1" s="449" customFormat="1" ht="12" hidden="1" customHeight="1">
      <c r="A13880" s="448"/>
    </row>
    <row r="13881" spans="1:1" s="449" customFormat="1" ht="12" hidden="1" customHeight="1">
      <c r="A13881" s="448"/>
    </row>
    <row r="13882" spans="1:1" s="449" customFormat="1" ht="12" hidden="1" customHeight="1">
      <c r="A13882" s="448"/>
    </row>
    <row r="13883" spans="1:1" s="449" customFormat="1" ht="12" hidden="1" customHeight="1">
      <c r="A13883" s="448"/>
    </row>
    <row r="13884" spans="1:1" s="449" customFormat="1" ht="12" hidden="1" customHeight="1">
      <c r="A13884" s="448"/>
    </row>
    <row r="13885" spans="1:1" s="449" customFormat="1" ht="12" hidden="1" customHeight="1">
      <c r="A13885" s="448"/>
    </row>
    <row r="13886" spans="1:1" s="449" customFormat="1" ht="12" hidden="1" customHeight="1">
      <c r="A13886" s="448"/>
    </row>
    <row r="13887" spans="1:1" s="449" customFormat="1" ht="12" hidden="1" customHeight="1">
      <c r="A13887" s="448"/>
    </row>
    <row r="13888" spans="1:1" s="449" customFormat="1" ht="12" hidden="1" customHeight="1">
      <c r="A13888" s="448"/>
    </row>
    <row r="13889" spans="1:1" s="449" customFormat="1" ht="12" hidden="1" customHeight="1">
      <c r="A13889" s="448"/>
    </row>
    <row r="13890" spans="1:1" s="449" customFormat="1" ht="12" hidden="1" customHeight="1">
      <c r="A13890" s="448"/>
    </row>
    <row r="13891" spans="1:1" s="449" customFormat="1" ht="12" hidden="1" customHeight="1">
      <c r="A13891" s="448"/>
    </row>
    <row r="13892" spans="1:1" s="449" customFormat="1" ht="12" hidden="1" customHeight="1">
      <c r="A13892" s="448"/>
    </row>
    <row r="13893" spans="1:1" s="449" customFormat="1" ht="12" hidden="1" customHeight="1">
      <c r="A13893" s="448"/>
    </row>
    <row r="13894" spans="1:1" s="449" customFormat="1" ht="12" hidden="1" customHeight="1">
      <c r="A13894" s="448"/>
    </row>
    <row r="13895" spans="1:1" s="449" customFormat="1" ht="12" hidden="1" customHeight="1">
      <c r="A13895" s="448"/>
    </row>
    <row r="13896" spans="1:1" s="449" customFormat="1" ht="12" hidden="1" customHeight="1">
      <c r="A13896" s="448"/>
    </row>
    <row r="13897" spans="1:1" s="449" customFormat="1" ht="12" hidden="1" customHeight="1">
      <c r="A13897" s="448"/>
    </row>
    <row r="13898" spans="1:1" s="449" customFormat="1" ht="12" hidden="1" customHeight="1">
      <c r="A13898" s="448"/>
    </row>
    <row r="13899" spans="1:1" s="449" customFormat="1" ht="12" hidden="1" customHeight="1">
      <c r="A13899" s="448"/>
    </row>
    <row r="13900" spans="1:1" s="449" customFormat="1" ht="12" hidden="1" customHeight="1">
      <c r="A13900" s="448"/>
    </row>
    <row r="13901" spans="1:1" s="449" customFormat="1" ht="12" hidden="1" customHeight="1">
      <c r="A13901" s="448"/>
    </row>
    <row r="13902" spans="1:1" s="449" customFormat="1" ht="12" hidden="1" customHeight="1">
      <c r="A13902" s="448"/>
    </row>
    <row r="13903" spans="1:1" s="449" customFormat="1" ht="12" hidden="1" customHeight="1">
      <c r="A13903" s="448"/>
    </row>
    <row r="13904" spans="1:1" s="449" customFormat="1" ht="12" hidden="1" customHeight="1">
      <c r="A13904" s="448"/>
    </row>
    <row r="13905" spans="1:1" s="449" customFormat="1" ht="12" hidden="1" customHeight="1">
      <c r="A13905" s="448"/>
    </row>
    <row r="13906" spans="1:1" s="449" customFormat="1" ht="12" hidden="1" customHeight="1">
      <c r="A13906" s="448"/>
    </row>
    <row r="13907" spans="1:1" s="449" customFormat="1" ht="12" hidden="1" customHeight="1">
      <c r="A13907" s="448"/>
    </row>
    <row r="13908" spans="1:1" s="449" customFormat="1" ht="12" hidden="1" customHeight="1">
      <c r="A13908" s="448"/>
    </row>
    <row r="13909" spans="1:1" s="449" customFormat="1" ht="12" hidden="1" customHeight="1">
      <c r="A13909" s="448"/>
    </row>
    <row r="13910" spans="1:1" s="449" customFormat="1" ht="12" hidden="1" customHeight="1">
      <c r="A13910" s="448"/>
    </row>
    <row r="13911" spans="1:1" s="449" customFormat="1" ht="12" hidden="1" customHeight="1">
      <c r="A13911" s="448"/>
    </row>
    <row r="13912" spans="1:1" s="449" customFormat="1" ht="12" hidden="1" customHeight="1">
      <c r="A13912" s="448"/>
    </row>
    <row r="13913" spans="1:1" s="449" customFormat="1" ht="12" hidden="1" customHeight="1">
      <c r="A13913" s="448"/>
    </row>
    <row r="13914" spans="1:1" s="449" customFormat="1" ht="12" hidden="1" customHeight="1">
      <c r="A13914" s="448"/>
    </row>
    <row r="13915" spans="1:1" s="449" customFormat="1" ht="12" hidden="1" customHeight="1">
      <c r="A13915" s="448"/>
    </row>
    <row r="13916" spans="1:1" s="449" customFormat="1" ht="12" hidden="1" customHeight="1">
      <c r="A13916" s="448"/>
    </row>
    <row r="13917" spans="1:1" s="449" customFormat="1" ht="12" hidden="1" customHeight="1">
      <c r="A13917" s="448"/>
    </row>
    <row r="13918" spans="1:1" s="449" customFormat="1" ht="12" hidden="1" customHeight="1">
      <c r="A13918" s="448"/>
    </row>
    <row r="13919" spans="1:1" s="449" customFormat="1" ht="12" hidden="1" customHeight="1">
      <c r="A13919" s="448"/>
    </row>
    <row r="13920" spans="1:1" s="449" customFormat="1" ht="12" hidden="1" customHeight="1">
      <c r="A13920" s="448"/>
    </row>
    <row r="13921" spans="1:1" s="449" customFormat="1" ht="12" hidden="1" customHeight="1">
      <c r="A13921" s="448"/>
    </row>
    <row r="13922" spans="1:1" s="449" customFormat="1" ht="12" hidden="1" customHeight="1">
      <c r="A13922" s="448"/>
    </row>
    <row r="13923" spans="1:1" s="449" customFormat="1" ht="12" hidden="1" customHeight="1">
      <c r="A13923" s="448"/>
    </row>
    <row r="13924" spans="1:1" s="449" customFormat="1" ht="12" hidden="1" customHeight="1">
      <c r="A13924" s="448"/>
    </row>
    <row r="13925" spans="1:1" s="449" customFormat="1" ht="12" hidden="1" customHeight="1">
      <c r="A13925" s="448"/>
    </row>
    <row r="13926" spans="1:1" s="449" customFormat="1" ht="12" hidden="1" customHeight="1">
      <c r="A13926" s="448"/>
    </row>
    <row r="13927" spans="1:1" s="449" customFormat="1" ht="12" hidden="1" customHeight="1">
      <c r="A13927" s="448"/>
    </row>
    <row r="13928" spans="1:1" s="449" customFormat="1" ht="12" hidden="1" customHeight="1">
      <c r="A13928" s="448"/>
    </row>
    <row r="13929" spans="1:1" s="449" customFormat="1" ht="12" hidden="1" customHeight="1">
      <c r="A13929" s="448"/>
    </row>
    <row r="13930" spans="1:1" s="449" customFormat="1" ht="12" hidden="1" customHeight="1">
      <c r="A13930" s="448"/>
    </row>
    <row r="13931" spans="1:1" s="449" customFormat="1" ht="12" hidden="1" customHeight="1">
      <c r="A13931" s="448"/>
    </row>
    <row r="13932" spans="1:1" s="449" customFormat="1" ht="12" hidden="1" customHeight="1">
      <c r="A13932" s="448"/>
    </row>
    <row r="13933" spans="1:1" s="449" customFormat="1" ht="12" hidden="1" customHeight="1">
      <c r="A13933" s="448"/>
    </row>
    <row r="13934" spans="1:1" s="449" customFormat="1" ht="12" hidden="1" customHeight="1">
      <c r="A13934" s="448"/>
    </row>
    <row r="13935" spans="1:1" s="449" customFormat="1" ht="12" hidden="1" customHeight="1">
      <c r="A13935" s="448"/>
    </row>
    <row r="13936" spans="1:1" s="449" customFormat="1" ht="12" hidden="1" customHeight="1">
      <c r="A13936" s="448"/>
    </row>
    <row r="13937" spans="1:1" s="449" customFormat="1" ht="12" hidden="1" customHeight="1">
      <c r="A13937" s="448"/>
    </row>
    <row r="13938" spans="1:1" s="449" customFormat="1" ht="12" hidden="1" customHeight="1">
      <c r="A13938" s="448"/>
    </row>
    <row r="13939" spans="1:1" s="449" customFormat="1" ht="12" hidden="1" customHeight="1">
      <c r="A13939" s="448"/>
    </row>
    <row r="13940" spans="1:1" s="449" customFormat="1" ht="12" hidden="1" customHeight="1">
      <c r="A13940" s="448"/>
    </row>
    <row r="13941" spans="1:1" s="449" customFormat="1" ht="12" hidden="1" customHeight="1">
      <c r="A13941" s="448"/>
    </row>
    <row r="13942" spans="1:1" s="449" customFormat="1" ht="12" hidden="1" customHeight="1">
      <c r="A13942" s="448"/>
    </row>
    <row r="13943" spans="1:1" s="449" customFormat="1" ht="12" hidden="1" customHeight="1">
      <c r="A13943" s="448"/>
    </row>
    <row r="13944" spans="1:1" s="449" customFormat="1" ht="12" hidden="1" customHeight="1">
      <c r="A13944" s="448"/>
    </row>
    <row r="13945" spans="1:1" s="449" customFormat="1" ht="12" hidden="1" customHeight="1">
      <c r="A13945" s="448"/>
    </row>
    <row r="13946" spans="1:1" s="449" customFormat="1" ht="12" hidden="1" customHeight="1">
      <c r="A13946" s="448"/>
    </row>
    <row r="13947" spans="1:1" s="449" customFormat="1" ht="12" hidden="1" customHeight="1">
      <c r="A13947" s="448"/>
    </row>
    <row r="13948" spans="1:1" s="449" customFormat="1" ht="12" hidden="1" customHeight="1">
      <c r="A13948" s="448"/>
    </row>
    <row r="13949" spans="1:1" s="449" customFormat="1" ht="12" hidden="1" customHeight="1">
      <c r="A13949" s="448"/>
    </row>
    <row r="13950" spans="1:1" s="449" customFormat="1" ht="12" hidden="1" customHeight="1">
      <c r="A13950" s="448"/>
    </row>
    <row r="13951" spans="1:1" s="449" customFormat="1" ht="12" hidden="1" customHeight="1">
      <c r="A13951" s="448"/>
    </row>
    <row r="13952" spans="1:1" s="449" customFormat="1" ht="12" hidden="1" customHeight="1">
      <c r="A13952" s="448"/>
    </row>
    <row r="13953" spans="1:1" s="449" customFormat="1" ht="12" hidden="1" customHeight="1">
      <c r="A13953" s="448"/>
    </row>
    <row r="13954" spans="1:1" s="449" customFormat="1" ht="12" hidden="1" customHeight="1">
      <c r="A13954" s="448"/>
    </row>
    <row r="13955" spans="1:1" s="449" customFormat="1" ht="12" hidden="1" customHeight="1">
      <c r="A13955" s="448"/>
    </row>
    <row r="13956" spans="1:1" s="449" customFormat="1" ht="12" hidden="1" customHeight="1">
      <c r="A13956" s="448"/>
    </row>
    <row r="13957" spans="1:1" s="449" customFormat="1" ht="12" hidden="1" customHeight="1">
      <c r="A13957" s="448"/>
    </row>
    <row r="13958" spans="1:1" s="449" customFormat="1" ht="12" hidden="1" customHeight="1">
      <c r="A13958" s="448"/>
    </row>
    <row r="13959" spans="1:1" s="449" customFormat="1" ht="12" hidden="1" customHeight="1">
      <c r="A13959" s="448"/>
    </row>
    <row r="13960" spans="1:1" s="449" customFormat="1" ht="12" hidden="1" customHeight="1">
      <c r="A13960" s="448"/>
    </row>
    <row r="13961" spans="1:1" s="449" customFormat="1" ht="12" hidden="1" customHeight="1">
      <c r="A13961" s="448"/>
    </row>
    <row r="13962" spans="1:1" s="449" customFormat="1" ht="12" hidden="1" customHeight="1">
      <c r="A13962" s="448"/>
    </row>
    <row r="13963" spans="1:1" s="449" customFormat="1" ht="12" hidden="1" customHeight="1">
      <c r="A13963" s="448"/>
    </row>
    <row r="13964" spans="1:1" s="449" customFormat="1" ht="12" hidden="1" customHeight="1">
      <c r="A13964" s="448"/>
    </row>
    <row r="13965" spans="1:1" s="449" customFormat="1" ht="12" hidden="1" customHeight="1">
      <c r="A13965" s="448"/>
    </row>
    <row r="13966" spans="1:1" s="449" customFormat="1" ht="12" hidden="1" customHeight="1">
      <c r="A13966" s="448"/>
    </row>
    <row r="13967" spans="1:1" s="449" customFormat="1" ht="12" hidden="1" customHeight="1">
      <c r="A13967" s="448"/>
    </row>
    <row r="13968" spans="1:1" s="449" customFormat="1" ht="12" hidden="1" customHeight="1">
      <c r="A13968" s="448"/>
    </row>
    <row r="13969" spans="1:1" s="449" customFormat="1" ht="12" hidden="1" customHeight="1">
      <c r="A13969" s="448"/>
    </row>
    <row r="13970" spans="1:1" s="449" customFormat="1" ht="12" hidden="1" customHeight="1">
      <c r="A13970" s="448"/>
    </row>
    <row r="13971" spans="1:1" s="449" customFormat="1" ht="12" hidden="1" customHeight="1">
      <c r="A13971" s="448"/>
    </row>
    <row r="13972" spans="1:1" s="449" customFormat="1" ht="12" hidden="1" customHeight="1">
      <c r="A13972" s="448"/>
    </row>
    <row r="13973" spans="1:1" s="449" customFormat="1" ht="12" hidden="1" customHeight="1">
      <c r="A13973" s="448"/>
    </row>
    <row r="13974" spans="1:1" s="449" customFormat="1" ht="12" hidden="1" customHeight="1">
      <c r="A13974" s="448"/>
    </row>
    <row r="13975" spans="1:1" s="449" customFormat="1" ht="12" hidden="1" customHeight="1">
      <c r="A13975" s="448"/>
    </row>
    <row r="13976" spans="1:1" s="449" customFormat="1" ht="12" hidden="1" customHeight="1">
      <c r="A13976" s="448"/>
    </row>
    <row r="13977" spans="1:1" s="449" customFormat="1" ht="12" hidden="1" customHeight="1">
      <c r="A13977" s="448"/>
    </row>
    <row r="13978" spans="1:1" s="449" customFormat="1" ht="12" hidden="1" customHeight="1">
      <c r="A13978" s="448"/>
    </row>
    <row r="13979" spans="1:1" s="449" customFormat="1" ht="12" hidden="1" customHeight="1">
      <c r="A13979" s="448"/>
    </row>
    <row r="13980" spans="1:1" s="449" customFormat="1" ht="12" hidden="1" customHeight="1">
      <c r="A13980" s="448"/>
    </row>
    <row r="13981" spans="1:1" s="449" customFormat="1" ht="12" hidden="1" customHeight="1">
      <c r="A13981" s="448"/>
    </row>
    <row r="13982" spans="1:1" s="449" customFormat="1" ht="12" hidden="1" customHeight="1">
      <c r="A13982" s="448"/>
    </row>
    <row r="13983" spans="1:1" s="449" customFormat="1" ht="12" hidden="1" customHeight="1">
      <c r="A13983" s="448"/>
    </row>
    <row r="13984" spans="1:1" s="449" customFormat="1" ht="12" hidden="1" customHeight="1">
      <c r="A13984" s="448"/>
    </row>
    <row r="13985" spans="1:1" s="449" customFormat="1" ht="12" hidden="1" customHeight="1">
      <c r="A13985" s="448"/>
    </row>
    <row r="13986" spans="1:1" s="449" customFormat="1" ht="12" hidden="1" customHeight="1">
      <c r="A13986" s="448"/>
    </row>
    <row r="13987" spans="1:1" s="449" customFormat="1" ht="12" hidden="1" customHeight="1">
      <c r="A13987" s="448"/>
    </row>
    <row r="13988" spans="1:1" s="449" customFormat="1" ht="12" hidden="1" customHeight="1">
      <c r="A13988" s="448"/>
    </row>
    <row r="13989" spans="1:1" s="449" customFormat="1" ht="12" hidden="1" customHeight="1">
      <c r="A13989" s="448"/>
    </row>
    <row r="13990" spans="1:1" s="449" customFormat="1" ht="12" hidden="1" customHeight="1">
      <c r="A13990" s="448"/>
    </row>
    <row r="13991" spans="1:1" s="449" customFormat="1" ht="12" hidden="1" customHeight="1">
      <c r="A13991" s="448"/>
    </row>
    <row r="13992" spans="1:1" s="449" customFormat="1" ht="12" hidden="1" customHeight="1">
      <c r="A13992" s="448"/>
    </row>
    <row r="13993" spans="1:1" s="449" customFormat="1" ht="12" hidden="1" customHeight="1">
      <c r="A13993" s="448"/>
    </row>
    <row r="13994" spans="1:1" s="449" customFormat="1" ht="12" hidden="1" customHeight="1">
      <c r="A13994" s="448"/>
    </row>
    <row r="13995" spans="1:1" s="449" customFormat="1" ht="12" hidden="1" customHeight="1">
      <c r="A13995" s="448"/>
    </row>
    <row r="13996" spans="1:1" s="449" customFormat="1" ht="12" hidden="1" customHeight="1">
      <c r="A13996" s="448"/>
    </row>
    <row r="13997" spans="1:1" s="449" customFormat="1" ht="12" hidden="1" customHeight="1">
      <c r="A13997" s="448"/>
    </row>
    <row r="13998" spans="1:1" s="449" customFormat="1" ht="12" hidden="1" customHeight="1">
      <c r="A13998" s="448"/>
    </row>
    <row r="13999" spans="1:1" s="449" customFormat="1" ht="12" hidden="1" customHeight="1">
      <c r="A13999" s="448"/>
    </row>
    <row r="14000" spans="1:1" s="449" customFormat="1" ht="12" hidden="1" customHeight="1">
      <c r="A14000" s="448"/>
    </row>
    <row r="14001" spans="1:1" s="449" customFormat="1" ht="12" hidden="1" customHeight="1">
      <c r="A14001" s="448"/>
    </row>
    <row r="14002" spans="1:1" s="449" customFormat="1" ht="12" hidden="1" customHeight="1">
      <c r="A14002" s="448"/>
    </row>
    <row r="14003" spans="1:1" s="449" customFormat="1" ht="12" hidden="1" customHeight="1">
      <c r="A14003" s="448"/>
    </row>
    <row r="14004" spans="1:1" s="449" customFormat="1" ht="12" hidden="1" customHeight="1">
      <c r="A14004" s="448"/>
    </row>
    <row r="14005" spans="1:1" s="449" customFormat="1" ht="12" hidden="1" customHeight="1">
      <c r="A14005" s="448"/>
    </row>
    <row r="14006" spans="1:1" s="449" customFormat="1" ht="12" hidden="1" customHeight="1">
      <c r="A14006" s="448"/>
    </row>
    <row r="14007" spans="1:1" s="449" customFormat="1" ht="12" hidden="1" customHeight="1">
      <c r="A14007" s="448"/>
    </row>
    <row r="14008" spans="1:1" s="449" customFormat="1" ht="12" hidden="1" customHeight="1">
      <c r="A14008" s="448"/>
    </row>
    <row r="14009" spans="1:1" s="449" customFormat="1" ht="12" hidden="1" customHeight="1">
      <c r="A14009" s="448"/>
    </row>
    <row r="14010" spans="1:1" s="449" customFormat="1" ht="12" hidden="1" customHeight="1">
      <c r="A14010" s="448"/>
    </row>
    <row r="14011" spans="1:1" s="449" customFormat="1" ht="12" hidden="1" customHeight="1">
      <c r="A14011" s="448"/>
    </row>
    <row r="14012" spans="1:1" s="449" customFormat="1" ht="12" hidden="1" customHeight="1">
      <c r="A14012" s="448"/>
    </row>
    <row r="14013" spans="1:1" s="449" customFormat="1" ht="12" hidden="1" customHeight="1">
      <c r="A14013" s="448"/>
    </row>
    <row r="14014" spans="1:1" s="449" customFormat="1" ht="12" hidden="1" customHeight="1">
      <c r="A14014" s="448"/>
    </row>
    <row r="14015" spans="1:1" s="449" customFormat="1" ht="12" hidden="1" customHeight="1">
      <c r="A14015" s="448"/>
    </row>
    <row r="14016" spans="1:1" s="449" customFormat="1" ht="12" hidden="1" customHeight="1">
      <c r="A14016" s="448"/>
    </row>
    <row r="14017" spans="1:1" s="449" customFormat="1" ht="12" hidden="1" customHeight="1">
      <c r="A14017" s="448"/>
    </row>
    <row r="14018" spans="1:1" s="449" customFormat="1" ht="12" hidden="1" customHeight="1">
      <c r="A14018" s="448"/>
    </row>
    <row r="14019" spans="1:1" s="449" customFormat="1" ht="12" hidden="1" customHeight="1">
      <c r="A14019" s="448"/>
    </row>
    <row r="14020" spans="1:1" s="449" customFormat="1" ht="12" hidden="1" customHeight="1">
      <c r="A14020" s="448"/>
    </row>
    <row r="14021" spans="1:1" s="449" customFormat="1" ht="12" hidden="1" customHeight="1">
      <c r="A14021" s="448"/>
    </row>
    <row r="14022" spans="1:1" s="449" customFormat="1" ht="12" hidden="1" customHeight="1">
      <c r="A14022" s="448"/>
    </row>
    <row r="14023" spans="1:1" s="449" customFormat="1" ht="12" hidden="1" customHeight="1">
      <c r="A14023" s="448"/>
    </row>
    <row r="14024" spans="1:1" s="449" customFormat="1" ht="12" hidden="1" customHeight="1">
      <c r="A14024" s="448"/>
    </row>
    <row r="14025" spans="1:1" s="449" customFormat="1" ht="12" hidden="1" customHeight="1">
      <c r="A14025" s="448"/>
    </row>
    <row r="14026" spans="1:1" s="449" customFormat="1" ht="12" hidden="1" customHeight="1">
      <c r="A14026" s="448"/>
    </row>
    <row r="14027" spans="1:1" s="449" customFormat="1" ht="12" hidden="1" customHeight="1">
      <c r="A14027" s="448"/>
    </row>
    <row r="14028" spans="1:1" s="449" customFormat="1" ht="12" hidden="1" customHeight="1">
      <c r="A14028" s="448"/>
    </row>
    <row r="14029" spans="1:1" s="449" customFormat="1" ht="12" hidden="1" customHeight="1">
      <c r="A14029" s="448"/>
    </row>
    <row r="14030" spans="1:1" s="449" customFormat="1" ht="12" hidden="1" customHeight="1">
      <c r="A14030" s="448"/>
    </row>
    <row r="14031" spans="1:1" s="449" customFormat="1" ht="12" hidden="1" customHeight="1">
      <c r="A14031" s="448"/>
    </row>
    <row r="14032" spans="1:1" s="449" customFormat="1" ht="12" hidden="1" customHeight="1">
      <c r="A14032" s="448"/>
    </row>
    <row r="14033" spans="1:1" s="449" customFormat="1" ht="12" hidden="1" customHeight="1">
      <c r="A14033" s="448"/>
    </row>
    <row r="14034" spans="1:1" s="449" customFormat="1" ht="12" hidden="1" customHeight="1">
      <c r="A14034" s="448"/>
    </row>
    <row r="14035" spans="1:1" s="449" customFormat="1" ht="12" hidden="1" customHeight="1">
      <c r="A14035" s="448"/>
    </row>
    <row r="14036" spans="1:1" s="449" customFormat="1" ht="12" hidden="1" customHeight="1">
      <c r="A14036" s="448"/>
    </row>
    <row r="14037" spans="1:1" s="449" customFormat="1" ht="12" hidden="1" customHeight="1">
      <c r="A14037" s="448"/>
    </row>
    <row r="14038" spans="1:1" s="449" customFormat="1" ht="12" hidden="1" customHeight="1">
      <c r="A14038" s="448"/>
    </row>
    <row r="14039" spans="1:1" s="449" customFormat="1" ht="12" hidden="1" customHeight="1">
      <c r="A14039" s="448"/>
    </row>
    <row r="14040" spans="1:1" s="449" customFormat="1" ht="12" hidden="1" customHeight="1">
      <c r="A14040" s="448"/>
    </row>
    <row r="14041" spans="1:1" s="449" customFormat="1" ht="12" hidden="1" customHeight="1">
      <c r="A14041" s="448"/>
    </row>
    <row r="14042" spans="1:1" s="449" customFormat="1" ht="12" hidden="1" customHeight="1">
      <c r="A14042" s="448"/>
    </row>
    <row r="14043" spans="1:1" s="449" customFormat="1" ht="12" hidden="1" customHeight="1">
      <c r="A14043" s="448"/>
    </row>
    <row r="14044" spans="1:1" s="449" customFormat="1" ht="12" hidden="1" customHeight="1">
      <c r="A14044" s="448"/>
    </row>
    <row r="14045" spans="1:1" s="449" customFormat="1" ht="12" hidden="1" customHeight="1">
      <c r="A14045" s="448"/>
    </row>
    <row r="14046" spans="1:1" s="449" customFormat="1" ht="12" hidden="1" customHeight="1">
      <c r="A14046" s="448"/>
    </row>
    <row r="14047" spans="1:1" s="449" customFormat="1" ht="12" hidden="1" customHeight="1">
      <c r="A14047" s="448"/>
    </row>
    <row r="14048" spans="1:1" s="449" customFormat="1" ht="12" hidden="1" customHeight="1">
      <c r="A14048" s="448"/>
    </row>
    <row r="14049" spans="1:1" s="449" customFormat="1" ht="12" hidden="1" customHeight="1">
      <c r="A14049" s="448"/>
    </row>
    <row r="14050" spans="1:1" s="449" customFormat="1" ht="12" hidden="1" customHeight="1">
      <c r="A14050" s="448"/>
    </row>
    <row r="14051" spans="1:1" s="449" customFormat="1" ht="12" hidden="1" customHeight="1">
      <c r="A14051" s="448"/>
    </row>
    <row r="14052" spans="1:1" s="449" customFormat="1" ht="12" hidden="1" customHeight="1">
      <c r="A14052" s="448"/>
    </row>
    <row r="14053" spans="1:1" s="449" customFormat="1" ht="12" hidden="1" customHeight="1">
      <c r="A14053" s="448"/>
    </row>
    <row r="14054" spans="1:1" s="449" customFormat="1" ht="12" hidden="1" customHeight="1">
      <c r="A14054" s="448"/>
    </row>
    <row r="14055" spans="1:1" s="449" customFormat="1" ht="12" hidden="1" customHeight="1">
      <c r="A14055" s="448"/>
    </row>
    <row r="14056" spans="1:1" s="449" customFormat="1" ht="12" hidden="1" customHeight="1">
      <c r="A14056" s="448"/>
    </row>
    <row r="14057" spans="1:1" s="449" customFormat="1" ht="12" hidden="1" customHeight="1">
      <c r="A14057" s="448"/>
    </row>
    <row r="14058" spans="1:1" s="449" customFormat="1" ht="12" hidden="1" customHeight="1">
      <c r="A14058" s="448"/>
    </row>
    <row r="14059" spans="1:1" s="449" customFormat="1" ht="12" hidden="1" customHeight="1">
      <c r="A14059" s="448"/>
    </row>
    <row r="14060" spans="1:1" s="449" customFormat="1" ht="12" hidden="1" customHeight="1">
      <c r="A14060" s="448"/>
    </row>
    <row r="14061" spans="1:1" s="449" customFormat="1" ht="12" hidden="1" customHeight="1">
      <c r="A14061" s="448"/>
    </row>
    <row r="14062" spans="1:1" s="449" customFormat="1" ht="12" hidden="1" customHeight="1">
      <c r="A14062" s="448"/>
    </row>
    <row r="14063" spans="1:1" s="449" customFormat="1" ht="12" hidden="1" customHeight="1">
      <c r="A14063" s="448"/>
    </row>
    <row r="14064" spans="1:1" s="449" customFormat="1" ht="12" hidden="1" customHeight="1">
      <c r="A14064" s="448"/>
    </row>
    <row r="14065" spans="1:1" s="449" customFormat="1" ht="12" hidden="1" customHeight="1">
      <c r="A14065" s="448"/>
    </row>
    <row r="14066" spans="1:1" s="449" customFormat="1" ht="12" hidden="1" customHeight="1">
      <c r="A14066" s="448"/>
    </row>
    <row r="14067" spans="1:1" s="449" customFormat="1" ht="12" hidden="1" customHeight="1">
      <c r="A14067" s="448"/>
    </row>
    <row r="14068" spans="1:1" s="449" customFormat="1" ht="12" hidden="1" customHeight="1">
      <c r="A14068" s="448"/>
    </row>
    <row r="14069" spans="1:1" s="449" customFormat="1" ht="12" hidden="1" customHeight="1">
      <c r="A14069" s="448"/>
    </row>
    <row r="14070" spans="1:1" s="449" customFormat="1" ht="12" hidden="1" customHeight="1">
      <c r="A14070" s="448"/>
    </row>
    <row r="14071" spans="1:1" s="449" customFormat="1" ht="12" hidden="1" customHeight="1">
      <c r="A14071" s="448"/>
    </row>
    <row r="14072" spans="1:1" s="449" customFormat="1" ht="12" hidden="1" customHeight="1">
      <c r="A14072" s="448"/>
    </row>
    <row r="14073" spans="1:1" s="449" customFormat="1" ht="12" hidden="1" customHeight="1">
      <c r="A14073" s="448"/>
    </row>
    <row r="14074" spans="1:1" s="449" customFormat="1" ht="12" hidden="1" customHeight="1">
      <c r="A14074" s="448"/>
    </row>
    <row r="14075" spans="1:1" s="449" customFormat="1" ht="12" hidden="1" customHeight="1">
      <c r="A14075" s="448"/>
    </row>
    <row r="14076" spans="1:1" s="449" customFormat="1" ht="12" hidden="1" customHeight="1">
      <c r="A14076" s="448"/>
    </row>
    <row r="14077" spans="1:1" s="449" customFormat="1" ht="12" hidden="1" customHeight="1">
      <c r="A14077" s="448"/>
    </row>
    <row r="14078" spans="1:1" s="449" customFormat="1" ht="12" hidden="1" customHeight="1">
      <c r="A14078" s="448"/>
    </row>
    <row r="14079" spans="1:1" s="449" customFormat="1" ht="12" hidden="1" customHeight="1">
      <c r="A14079" s="448"/>
    </row>
    <row r="14080" spans="1:1" s="449" customFormat="1" ht="12" hidden="1" customHeight="1">
      <c r="A14080" s="448"/>
    </row>
    <row r="14081" spans="1:1" s="449" customFormat="1" ht="12" hidden="1" customHeight="1">
      <c r="A14081" s="448"/>
    </row>
    <row r="14082" spans="1:1" s="449" customFormat="1" ht="12" hidden="1" customHeight="1">
      <c r="A14082" s="448"/>
    </row>
    <row r="14083" spans="1:1" s="449" customFormat="1" ht="12" hidden="1" customHeight="1">
      <c r="A14083" s="448"/>
    </row>
    <row r="14084" spans="1:1" s="449" customFormat="1" ht="12" hidden="1" customHeight="1">
      <c r="A14084" s="448"/>
    </row>
    <row r="14085" spans="1:1" s="449" customFormat="1" ht="12" hidden="1" customHeight="1">
      <c r="A14085" s="448"/>
    </row>
    <row r="14086" spans="1:1" s="449" customFormat="1" ht="12" hidden="1" customHeight="1">
      <c r="A14086" s="448"/>
    </row>
    <row r="14087" spans="1:1" s="449" customFormat="1" ht="12" hidden="1" customHeight="1">
      <c r="A14087" s="448"/>
    </row>
    <row r="14088" spans="1:1" s="449" customFormat="1" ht="12" hidden="1" customHeight="1">
      <c r="A14088" s="448"/>
    </row>
    <row r="14089" spans="1:1" s="449" customFormat="1" ht="12" hidden="1" customHeight="1">
      <c r="A14089" s="448"/>
    </row>
    <row r="14090" spans="1:1" s="449" customFormat="1" ht="12" hidden="1" customHeight="1">
      <c r="A14090" s="448"/>
    </row>
    <row r="14091" spans="1:1" s="449" customFormat="1" ht="12" hidden="1" customHeight="1">
      <c r="A14091" s="448"/>
    </row>
    <row r="14092" spans="1:1" s="449" customFormat="1" ht="12" hidden="1" customHeight="1">
      <c r="A14092" s="448"/>
    </row>
    <row r="14093" spans="1:1" s="449" customFormat="1" ht="12" hidden="1" customHeight="1">
      <c r="A14093" s="448"/>
    </row>
    <row r="14094" spans="1:1" s="449" customFormat="1" ht="12" hidden="1" customHeight="1">
      <c r="A14094" s="448"/>
    </row>
    <row r="14095" spans="1:1" s="449" customFormat="1" ht="12" hidden="1" customHeight="1">
      <c r="A14095" s="448"/>
    </row>
    <row r="14096" spans="1:1" s="449" customFormat="1" ht="12" hidden="1" customHeight="1">
      <c r="A14096" s="448"/>
    </row>
    <row r="14097" spans="1:1" s="449" customFormat="1" ht="12" hidden="1" customHeight="1">
      <c r="A14097" s="448"/>
    </row>
    <row r="14098" spans="1:1" s="449" customFormat="1" ht="12" hidden="1" customHeight="1">
      <c r="A14098" s="448"/>
    </row>
    <row r="14099" spans="1:1" s="449" customFormat="1" ht="12" hidden="1" customHeight="1">
      <c r="A14099" s="448"/>
    </row>
    <row r="14100" spans="1:1" s="449" customFormat="1" ht="12" hidden="1" customHeight="1">
      <c r="A14100" s="448"/>
    </row>
    <row r="14101" spans="1:1" s="449" customFormat="1" ht="12" hidden="1" customHeight="1">
      <c r="A14101" s="448"/>
    </row>
    <row r="14102" spans="1:1" s="449" customFormat="1" ht="12" hidden="1" customHeight="1">
      <c r="A14102" s="448"/>
    </row>
    <row r="14103" spans="1:1" s="449" customFormat="1" ht="12" hidden="1" customHeight="1">
      <c r="A14103" s="448"/>
    </row>
    <row r="14104" spans="1:1" s="449" customFormat="1" ht="12" hidden="1" customHeight="1">
      <c r="A14104" s="448"/>
    </row>
    <row r="14105" spans="1:1" s="449" customFormat="1" ht="12" hidden="1" customHeight="1">
      <c r="A14105" s="448"/>
    </row>
    <row r="14106" spans="1:1" s="449" customFormat="1" ht="12" hidden="1" customHeight="1">
      <c r="A14106" s="448"/>
    </row>
    <row r="14107" spans="1:1" s="449" customFormat="1" ht="12" hidden="1" customHeight="1">
      <c r="A14107" s="448"/>
    </row>
    <row r="14108" spans="1:1" s="449" customFormat="1" ht="12" hidden="1" customHeight="1">
      <c r="A14108" s="448"/>
    </row>
    <row r="14109" spans="1:1" s="449" customFormat="1" ht="12" hidden="1" customHeight="1">
      <c r="A14109" s="448"/>
    </row>
    <row r="14110" spans="1:1" s="449" customFormat="1" ht="12" hidden="1" customHeight="1">
      <c r="A14110" s="448"/>
    </row>
    <row r="14111" spans="1:1" s="449" customFormat="1" ht="12" hidden="1" customHeight="1">
      <c r="A14111" s="448"/>
    </row>
    <row r="14112" spans="1:1" s="449" customFormat="1" ht="12" hidden="1" customHeight="1">
      <c r="A14112" s="448"/>
    </row>
    <row r="14113" spans="1:1" s="449" customFormat="1" ht="12" hidden="1" customHeight="1">
      <c r="A14113" s="448"/>
    </row>
    <row r="14114" spans="1:1" s="449" customFormat="1" ht="12" hidden="1" customHeight="1">
      <c r="A14114" s="448"/>
    </row>
    <row r="14115" spans="1:1" s="449" customFormat="1" ht="12" hidden="1" customHeight="1">
      <c r="A14115" s="448"/>
    </row>
    <row r="14116" spans="1:1" s="449" customFormat="1" ht="12" hidden="1" customHeight="1">
      <c r="A14116" s="448"/>
    </row>
    <row r="14117" spans="1:1" s="449" customFormat="1" ht="12" hidden="1" customHeight="1">
      <c r="A14117" s="448"/>
    </row>
    <row r="14118" spans="1:1" s="449" customFormat="1" ht="12" hidden="1" customHeight="1">
      <c r="A14118" s="448"/>
    </row>
    <row r="14119" spans="1:1" s="449" customFormat="1" ht="12" hidden="1" customHeight="1">
      <c r="A14119" s="448"/>
    </row>
    <row r="14120" spans="1:1" s="449" customFormat="1" ht="12" hidden="1" customHeight="1">
      <c r="A14120" s="448"/>
    </row>
    <row r="14121" spans="1:1" s="449" customFormat="1" ht="12" hidden="1" customHeight="1">
      <c r="A14121" s="448"/>
    </row>
    <row r="14122" spans="1:1" s="449" customFormat="1" ht="12" hidden="1" customHeight="1">
      <c r="A14122" s="448"/>
    </row>
    <row r="14123" spans="1:1" s="449" customFormat="1" ht="12" hidden="1" customHeight="1">
      <c r="A14123" s="448"/>
    </row>
    <row r="14124" spans="1:1" s="449" customFormat="1" ht="12" hidden="1" customHeight="1">
      <c r="A14124" s="448"/>
    </row>
    <row r="14125" spans="1:1" s="449" customFormat="1" ht="12" hidden="1" customHeight="1">
      <c r="A14125" s="448"/>
    </row>
    <row r="14126" spans="1:1" s="449" customFormat="1" ht="12" hidden="1" customHeight="1">
      <c r="A14126" s="448"/>
    </row>
    <row r="14127" spans="1:1" s="449" customFormat="1" ht="12" hidden="1" customHeight="1">
      <c r="A14127" s="448"/>
    </row>
    <row r="14128" spans="1:1" s="449" customFormat="1" ht="12" hidden="1" customHeight="1">
      <c r="A14128" s="448"/>
    </row>
    <row r="14129" spans="1:1" s="449" customFormat="1" ht="12" hidden="1" customHeight="1">
      <c r="A14129" s="448"/>
    </row>
    <row r="14130" spans="1:1" s="449" customFormat="1" ht="12" hidden="1" customHeight="1">
      <c r="A14130" s="448"/>
    </row>
    <row r="14131" spans="1:1" s="449" customFormat="1" ht="12" hidden="1" customHeight="1">
      <c r="A14131" s="448"/>
    </row>
    <row r="14132" spans="1:1" s="449" customFormat="1" ht="12" hidden="1" customHeight="1">
      <c r="A14132" s="448"/>
    </row>
    <row r="14133" spans="1:1" s="449" customFormat="1" ht="12" hidden="1" customHeight="1">
      <c r="A14133" s="448"/>
    </row>
    <row r="14134" spans="1:1" s="449" customFormat="1" ht="12" hidden="1" customHeight="1">
      <c r="A14134" s="448"/>
    </row>
    <row r="14135" spans="1:1" s="449" customFormat="1" ht="12" hidden="1" customHeight="1">
      <c r="A14135" s="448"/>
    </row>
    <row r="14136" spans="1:1" s="449" customFormat="1" ht="12" hidden="1" customHeight="1">
      <c r="A14136" s="448"/>
    </row>
    <row r="14137" spans="1:1" s="449" customFormat="1" ht="12" hidden="1" customHeight="1">
      <c r="A14137" s="448"/>
    </row>
    <row r="14138" spans="1:1" s="449" customFormat="1" ht="12" hidden="1" customHeight="1">
      <c r="A14138" s="448"/>
    </row>
    <row r="14139" spans="1:1" s="449" customFormat="1" ht="12" hidden="1" customHeight="1">
      <c r="A14139" s="448"/>
    </row>
    <row r="14140" spans="1:1" s="449" customFormat="1" ht="12" hidden="1" customHeight="1">
      <c r="A14140" s="448"/>
    </row>
    <row r="14141" spans="1:1" s="449" customFormat="1" ht="12" hidden="1" customHeight="1">
      <c r="A14141" s="448"/>
    </row>
    <row r="14142" spans="1:1" s="449" customFormat="1" ht="12" hidden="1" customHeight="1">
      <c r="A14142" s="448"/>
    </row>
    <row r="14143" spans="1:1" s="449" customFormat="1" ht="12" hidden="1" customHeight="1">
      <c r="A14143" s="448"/>
    </row>
    <row r="14144" spans="1:1" s="449" customFormat="1" ht="12" hidden="1" customHeight="1">
      <c r="A14144" s="448"/>
    </row>
    <row r="14145" spans="1:1" s="449" customFormat="1" ht="12" hidden="1" customHeight="1">
      <c r="A14145" s="448"/>
    </row>
    <row r="14146" spans="1:1" s="449" customFormat="1" ht="12" hidden="1" customHeight="1">
      <c r="A14146" s="448"/>
    </row>
    <row r="14147" spans="1:1" s="449" customFormat="1" ht="12" hidden="1" customHeight="1">
      <c r="A14147" s="448"/>
    </row>
    <row r="14148" spans="1:1" s="449" customFormat="1" ht="12" hidden="1" customHeight="1">
      <c r="A14148" s="448"/>
    </row>
    <row r="14149" spans="1:1" s="449" customFormat="1" ht="12" hidden="1" customHeight="1">
      <c r="A14149" s="448"/>
    </row>
    <row r="14150" spans="1:1" s="449" customFormat="1" ht="12" hidden="1" customHeight="1">
      <c r="A14150" s="448"/>
    </row>
    <row r="14151" spans="1:1" s="449" customFormat="1" ht="12" hidden="1" customHeight="1">
      <c r="A14151" s="448"/>
    </row>
    <row r="14152" spans="1:1" s="449" customFormat="1" ht="12" hidden="1" customHeight="1">
      <c r="A14152" s="448"/>
    </row>
    <row r="14153" spans="1:1" s="449" customFormat="1" ht="12" hidden="1" customHeight="1">
      <c r="A14153" s="448"/>
    </row>
    <row r="14154" spans="1:1" s="449" customFormat="1" ht="12" hidden="1" customHeight="1">
      <c r="A14154" s="448"/>
    </row>
    <row r="14155" spans="1:1" s="449" customFormat="1" ht="12" hidden="1" customHeight="1">
      <c r="A14155" s="448"/>
    </row>
    <row r="14156" spans="1:1" s="449" customFormat="1" ht="12" hidden="1" customHeight="1">
      <c r="A14156" s="448"/>
    </row>
    <row r="14157" spans="1:1" s="449" customFormat="1" ht="12" hidden="1" customHeight="1">
      <c r="A14157" s="448"/>
    </row>
    <row r="14158" spans="1:1" s="449" customFormat="1" ht="12" hidden="1" customHeight="1">
      <c r="A14158" s="448"/>
    </row>
    <row r="14159" spans="1:1" s="449" customFormat="1" ht="12" hidden="1" customHeight="1">
      <c r="A14159" s="448"/>
    </row>
    <row r="14160" spans="1:1" s="449" customFormat="1" ht="12" hidden="1" customHeight="1">
      <c r="A14160" s="448"/>
    </row>
    <row r="14161" spans="1:1" s="449" customFormat="1" ht="12" hidden="1" customHeight="1">
      <c r="A14161" s="448"/>
    </row>
    <row r="14162" spans="1:1" s="449" customFormat="1" ht="12" hidden="1" customHeight="1">
      <c r="A14162" s="448"/>
    </row>
    <row r="14163" spans="1:1" s="449" customFormat="1" ht="12" hidden="1" customHeight="1">
      <c r="A14163" s="448"/>
    </row>
    <row r="14164" spans="1:1" s="449" customFormat="1" ht="12" hidden="1" customHeight="1">
      <c r="A14164" s="448"/>
    </row>
    <row r="14165" spans="1:1" s="449" customFormat="1" ht="12" hidden="1" customHeight="1">
      <c r="A14165" s="448"/>
    </row>
    <row r="14166" spans="1:1" s="449" customFormat="1" ht="12" hidden="1" customHeight="1">
      <c r="A14166" s="448"/>
    </row>
    <row r="14167" spans="1:1" s="449" customFormat="1" ht="12" hidden="1" customHeight="1">
      <c r="A14167" s="448"/>
    </row>
    <row r="14168" spans="1:1" s="449" customFormat="1" ht="12" hidden="1" customHeight="1">
      <c r="A14168" s="448"/>
    </row>
    <row r="14169" spans="1:1" s="449" customFormat="1" ht="12" hidden="1" customHeight="1">
      <c r="A14169" s="448"/>
    </row>
    <row r="14170" spans="1:1" s="449" customFormat="1" ht="12" hidden="1" customHeight="1">
      <c r="A14170" s="448"/>
    </row>
    <row r="14171" spans="1:1" s="449" customFormat="1" ht="12" hidden="1" customHeight="1">
      <c r="A14171" s="448"/>
    </row>
    <row r="14172" spans="1:1" s="449" customFormat="1" ht="12" hidden="1" customHeight="1">
      <c r="A14172" s="448"/>
    </row>
    <row r="14173" spans="1:1" s="449" customFormat="1" ht="12" hidden="1" customHeight="1">
      <c r="A14173" s="448"/>
    </row>
    <row r="14174" spans="1:1" s="449" customFormat="1" ht="12" hidden="1" customHeight="1">
      <c r="A14174" s="448"/>
    </row>
    <row r="14175" spans="1:1" s="449" customFormat="1" ht="12" hidden="1" customHeight="1">
      <c r="A14175" s="448"/>
    </row>
    <row r="14176" spans="1:1" s="449" customFormat="1" ht="12" hidden="1" customHeight="1">
      <c r="A14176" s="448"/>
    </row>
    <row r="14177" spans="1:1" s="449" customFormat="1" ht="12" hidden="1" customHeight="1">
      <c r="A14177" s="448"/>
    </row>
    <row r="14178" spans="1:1" s="449" customFormat="1" ht="12" hidden="1" customHeight="1">
      <c r="A14178" s="448"/>
    </row>
    <row r="14179" spans="1:1" s="449" customFormat="1" ht="12" hidden="1" customHeight="1">
      <c r="A14179" s="448"/>
    </row>
    <row r="14180" spans="1:1" s="449" customFormat="1" ht="12" hidden="1" customHeight="1">
      <c r="A14180" s="448"/>
    </row>
    <row r="14181" spans="1:1" s="449" customFormat="1" ht="12" hidden="1" customHeight="1">
      <c r="A14181" s="448"/>
    </row>
    <row r="14182" spans="1:1" s="449" customFormat="1" ht="12" hidden="1" customHeight="1">
      <c r="A14182" s="448"/>
    </row>
    <row r="14183" spans="1:1" s="449" customFormat="1" ht="12" hidden="1" customHeight="1">
      <c r="A14183" s="448"/>
    </row>
    <row r="14184" spans="1:1" s="449" customFormat="1" ht="12" hidden="1" customHeight="1">
      <c r="A14184" s="448"/>
    </row>
    <row r="14185" spans="1:1" s="449" customFormat="1" ht="12" hidden="1" customHeight="1">
      <c r="A14185" s="448"/>
    </row>
    <row r="14186" spans="1:1" s="449" customFormat="1" ht="12" hidden="1" customHeight="1">
      <c r="A14186" s="448"/>
    </row>
    <row r="14187" spans="1:1" s="449" customFormat="1" ht="12" hidden="1" customHeight="1">
      <c r="A14187" s="448"/>
    </row>
    <row r="14188" spans="1:1" s="449" customFormat="1" ht="12" hidden="1" customHeight="1">
      <c r="A14188" s="448"/>
    </row>
    <row r="14189" spans="1:1" s="449" customFormat="1" ht="12" hidden="1" customHeight="1">
      <c r="A14189" s="448"/>
    </row>
    <row r="14190" spans="1:1" s="449" customFormat="1" ht="12" hidden="1" customHeight="1">
      <c r="A14190" s="448"/>
    </row>
    <row r="14191" spans="1:1" s="449" customFormat="1" ht="12" hidden="1" customHeight="1">
      <c r="A14191" s="448"/>
    </row>
    <row r="14192" spans="1:1" s="449" customFormat="1" ht="12" hidden="1" customHeight="1">
      <c r="A14192" s="448"/>
    </row>
    <row r="14193" spans="1:1" s="449" customFormat="1" ht="12" hidden="1" customHeight="1">
      <c r="A14193" s="448"/>
    </row>
    <row r="14194" spans="1:1" s="449" customFormat="1" ht="12" hidden="1" customHeight="1">
      <c r="A14194" s="448"/>
    </row>
    <row r="14195" spans="1:1" s="449" customFormat="1" ht="12" hidden="1" customHeight="1">
      <c r="A14195" s="448"/>
    </row>
    <row r="14196" spans="1:1" s="449" customFormat="1" ht="12" hidden="1" customHeight="1">
      <c r="A14196" s="448"/>
    </row>
    <row r="14197" spans="1:1" s="449" customFormat="1" ht="12" hidden="1" customHeight="1">
      <c r="A14197" s="448"/>
    </row>
    <row r="14198" spans="1:1" s="449" customFormat="1" ht="12" hidden="1" customHeight="1">
      <c r="A14198" s="448"/>
    </row>
    <row r="14199" spans="1:1" s="449" customFormat="1" ht="12" hidden="1" customHeight="1">
      <c r="A14199" s="448"/>
    </row>
    <row r="14200" spans="1:1" s="449" customFormat="1" ht="12" hidden="1" customHeight="1">
      <c r="A14200" s="448"/>
    </row>
    <row r="14201" spans="1:1" s="449" customFormat="1" ht="12" hidden="1" customHeight="1">
      <c r="A14201" s="448"/>
    </row>
    <row r="14202" spans="1:1" s="449" customFormat="1" ht="12" hidden="1" customHeight="1">
      <c r="A14202" s="448"/>
    </row>
    <row r="14203" spans="1:1" s="449" customFormat="1" ht="12" hidden="1" customHeight="1">
      <c r="A14203" s="448"/>
    </row>
    <row r="14204" spans="1:1" s="449" customFormat="1" ht="12" hidden="1" customHeight="1">
      <c r="A14204" s="448"/>
    </row>
    <row r="14205" spans="1:1" s="449" customFormat="1" ht="12" hidden="1" customHeight="1">
      <c r="A14205" s="448"/>
    </row>
    <row r="14206" spans="1:1" s="449" customFormat="1" ht="12" hidden="1" customHeight="1">
      <c r="A14206" s="448"/>
    </row>
    <row r="14207" spans="1:1" s="449" customFormat="1" ht="12" hidden="1" customHeight="1">
      <c r="A14207" s="448"/>
    </row>
    <row r="14208" spans="1:1" s="449" customFormat="1" ht="12" hidden="1" customHeight="1">
      <c r="A14208" s="448"/>
    </row>
    <row r="14209" spans="1:1" s="449" customFormat="1" ht="12" hidden="1" customHeight="1">
      <c r="A14209" s="448"/>
    </row>
    <row r="14210" spans="1:1" s="449" customFormat="1" ht="12" hidden="1" customHeight="1">
      <c r="A14210" s="448"/>
    </row>
    <row r="14211" spans="1:1" s="449" customFormat="1" ht="12" hidden="1" customHeight="1">
      <c r="A14211" s="448"/>
    </row>
    <row r="14212" spans="1:1" s="449" customFormat="1" ht="12" hidden="1" customHeight="1">
      <c r="A14212" s="448"/>
    </row>
    <row r="14213" spans="1:1" s="449" customFormat="1" ht="12" hidden="1" customHeight="1">
      <c r="A14213" s="448"/>
    </row>
    <row r="14214" spans="1:1" s="449" customFormat="1" ht="12" hidden="1" customHeight="1">
      <c r="A14214" s="448"/>
    </row>
    <row r="14215" spans="1:1" s="449" customFormat="1" ht="12" hidden="1" customHeight="1">
      <c r="A14215" s="448"/>
    </row>
    <row r="14216" spans="1:1" s="449" customFormat="1" ht="12" hidden="1" customHeight="1">
      <c r="A14216" s="448"/>
    </row>
    <row r="14217" spans="1:1" s="449" customFormat="1" ht="12" hidden="1" customHeight="1">
      <c r="A14217" s="448"/>
    </row>
    <row r="14218" spans="1:1" s="449" customFormat="1" ht="12" hidden="1" customHeight="1">
      <c r="A14218" s="448"/>
    </row>
    <row r="14219" spans="1:1" s="449" customFormat="1" ht="12" hidden="1" customHeight="1">
      <c r="A14219" s="448"/>
    </row>
    <row r="14220" spans="1:1" s="449" customFormat="1" ht="12" hidden="1" customHeight="1">
      <c r="A14220" s="448"/>
    </row>
    <row r="14221" spans="1:1" s="449" customFormat="1" ht="12" hidden="1" customHeight="1">
      <c r="A14221" s="448"/>
    </row>
    <row r="14222" spans="1:1" s="449" customFormat="1" ht="12" hidden="1" customHeight="1">
      <c r="A14222" s="448"/>
    </row>
    <row r="14223" spans="1:1" s="449" customFormat="1" ht="12" hidden="1" customHeight="1">
      <c r="A14223" s="448"/>
    </row>
    <row r="14224" spans="1:1" s="449" customFormat="1" ht="12" hidden="1" customHeight="1">
      <c r="A14224" s="448"/>
    </row>
    <row r="14225" spans="1:1" s="449" customFormat="1" ht="12" hidden="1" customHeight="1">
      <c r="A14225" s="448"/>
    </row>
    <row r="14226" spans="1:1" s="449" customFormat="1" ht="12" hidden="1" customHeight="1">
      <c r="A14226" s="448"/>
    </row>
    <row r="14227" spans="1:1" s="449" customFormat="1" ht="12" hidden="1" customHeight="1">
      <c r="A14227" s="448"/>
    </row>
    <row r="14228" spans="1:1" s="449" customFormat="1" ht="12" hidden="1" customHeight="1">
      <c r="A14228" s="448"/>
    </row>
    <row r="14229" spans="1:1" s="449" customFormat="1" ht="12" hidden="1" customHeight="1">
      <c r="A14229" s="448"/>
    </row>
    <row r="14230" spans="1:1" s="449" customFormat="1" ht="12" hidden="1" customHeight="1">
      <c r="A14230" s="448"/>
    </row>
    <row r="14231" spans="1:1" s="449" customFormat="1" ht="12" hidden="1" customHeight="1">
      <c r="A14231" s="448"/>
    </row>
    <row r="14232" spans="1:1" s="449" customFormat="1" ht="12" hidden="1" customHeight="1">
      <c r="A14232" s="448"/>
    </row>
    <row r="14233" spans="1:1" s="449" customFormat="1" ht="12" hidden="1" customHeight="1">
      <c r="A14233" s="448"/>
    </row>
    <row r="14234" spans="1:1" s="449" customFormat="1" ht="12" hidden="1" customHeight="1">
      <c r="A14234" s="448"/>
    </row>
    <row r="14235" spans="1:1" s="449" customFormat="1" ht="12" hidden="1" customHeight="1">
      <c r="A14235" s="448"/>
    </row>
    <row r="14236" spans="1:1" s="449" customFormat="1" ht="12" hidden="1" customHeight="1">
      <c r="A14236" s="448"/>
    </row>
    <row r="14237" spans="1:1" s="449" customFormat="1" ht="12" hidden="1" customHeight="1">
      <c r="A14237" s="448"/>
    </row>
    <row r="14238" spans="1:1" s="449" customFormat="1" ht="12" hidden="1" customHeight="1">
      <c r="A14238" s="448"/>
    </row>
    <row r="14239" spans="1:1" s="449" customFormat="1" ht="12" hidden="1" customHeight="1">
      <c r="A14239" s="448"/>
    </row>
    <row r="14240" spans="1:1" s="449" customFormat="1" ht="12" hidden="1" customHeight="1">
      <c r="A14240" s="448"/>
    </row>
    <row r="14241" spans="1:1" s="449" customFormat="1" ht="12" hidden="1" customHeight="1">
      <c r="A14241" s="448"/>
    </row>
    <row r="14242" spans="1:1" s="449" customFormat="1" ht="12" hidden="1" customHeight="1">
      <c r="A14242" s="448"/>
    </row>
    <row r="14243" spans="1:1" s="449" customFormat="1" ht="12" hidden="1" customHeight="1">
      <c r="A14243" s="448"/>
    </row>
    <row r="14244" spans="1:1" s="449" customFormat="1" ht="12" hidden="1" customHeight="1">
      <c r="A14244" s="448"/>
    </row>
    <row r="14245" spans="1:1" s="449" customFormat="1" ht="12" hidden="1" customHeight="1">
      <c r="A14245" s="448"/>
    </row>
    <row r="14246" spans="1:1" s="449" customFormat="1" ht="12" hidden="1" customHeight="1">
      <c r="A14246" s="448"/>
    </row>
    <row r="14247" spans="1:1" s="449" customFormat="1" ht="12" hidden="1" customHeight="1">
      <c r="A14247" s="448"/>
    </row>
    <row r="14248" spans="1:1" s="449" customFormat="1" ht="12" hidden="1" customHeight="1">
      <c r="A14248" s="448"/>
    </row>
    <row r="14249" spans="1:1" s="449" customFormat="1" ht="12" hidden="1" customHeight="1">
      <c r="A14249" s="448"/>
    </row>
    <row r="14250" spans="1:1" s="449" customFormat="1" ht="12" hidden="1" customHeight="1">
      <c r="A14250" s="448"/>
    </row>
    <row r="14251" spans="1:1" s="449" customFormat="1" ht="12" hidden="1" customHeight="1">
      <c r="A14251" s="448"/>
    </row>
    <row r="14252" spans="1:1" s="449" customFormat="1" ht="12" hidden="1" customHeight="1">
      <c r="A14252" s="448"/>
    </row>
    <row r="14253" spans="1:1" s="449" customFormat="1" ht="12" hidden="1" customHeight="1">
      <c r="A14253" s="448"/>
    </row>
    <row r="14254" spans="1:1" s="449" customFormat="1" ht="12" hidden="1" customHeight="1">
      <c r="A14254" s="448"/>
    </row>
    <row r="14255" spans="1:1" s="449" customFormat="1" ht="12" hidden="1" customHeight="1">
      <c r="A14255" s="448"/>
    </row>
    <row r="14256" spans="1:1" s="449" customFormat="1" ht="12" hidden="1" customHeight="1">
      <c r="A14256" s="448"/>
    </row>
    <row r="14257" spans="1:1" s="449" customFormat="1" ht="12" hidden="1" customHeight="1">
      <c r="A14257" s="448"/>
    </row>
    <row r="14258" spans="1:1" s="449" customFormat="1" ht="12" hidden="1" customHeight="1">
      <c r="A14258" s="448"/>
    </row>
    <row r="14259" spans="1:1" s="449" customFormat="1" ht="12" hidden="1" customHeight="1">
      <c r="A14259" s="448"/>
    </row>
    <row r="14260" spans="1:1" s="449" customFormat="1" ht="12" hidden="1" customHeight="1">
      <c r="A14260" s="448"/>
    </row>
    <row r="14261" spans="1:1" s="449" customFormat="1" ht="12" hidden="1" customHeight="1">
      <c r="A14261" s="448"/>
    </row>
    <row r="14262" spans="1:1" s="449" customFormat="1" ht="12" hidden="1" customHeight="1">
      <c r="A14262" s="448"/>
    </row>
    <row r="14263" spans="1:1" s="449" customFormat="1" ht="12" hidden="1" customHeight="1">
      <c r="A14263" s="448"/>
    </row>
    <row r="14264" spans="1:1" s="449" customFormat="1" ht="12" hidden="1" customHeight="1">
      <c r="A14264" s="448"/>
    </row>
    <row r="14265" spans="1:1" s="449" customFormat="1" ht="12" hidden="1" customHeight="1">
      <c r="A14265" s="448"/>
    </row>
    <row r="14266" spans="1:1" s="449" customFormat="1" ht="12" hidden="1" customHeight="1">
      <c r="A14266" s="448"/>
    </row>
    <row r="14267" spans="1:1" s="449" customFormat="1" ht="12" hidden="1" customHeight="1">
      <c r="A14267" s="448"/>
    </row>
    <row r="14268" spans="1:1" s="449" customFormat="1" ht="12" hidden="1" customHeight="1">
      <c r="A14268" s="448"/>
    </row>
    <row r="14269" spans="1:1" s="449" customFormat="1" ht="12" hidden="1" customHeight="1">
      <c r="A14269" s="448"/>
    </row>
    <row r="14270" spans="1:1" s="449" customFormat="1" ht="12" hidden="1" customHeight="1">
      <c r="A14270" s="448"/>
    </row>
    <row r="14271" spans="1:1" s="449" customFormat="1" ht="12" hidden="1" customHeight="1">
      <c r="A14271" s="448"/>
    </row>
    <row r="14272" spans="1:1" s="449" customFormat="1" ht="12" hidden="1" customHeight="1">
      <c r="A14272" s="448"/>
    </row>
    <row r="14273" spans="1:1" s="449" customFormat="1" ht="12" hidden="1" customHeight="1">
      <c r="A14273" s="448"/>
    </row>
    <row r="14274" spans="1:1" s="449" customFormat="1" ht="12" hidden="1" customHeight="1">
      <c r="A14274" s="448"/>
    </row>
    <row r="14275" spans="1:1" s="449" customFormat="1" ht="12" hidden="1" customHeight="1">
      <c r="A14275" s="448"/>
    </row>
    <row r="14276" spans="1:1" s="449" customFormat="1" ht="12" hidden="1" customHeight="1">
      <c r="A14276" s="448"/>
    </row>
    <row r="14277" spans="1:1" s="449" customFormat="1" ht="12" hidden="1" customHeight="1">
      <c r="A14277" s="448"/>
    </row>
    <row r="14278" spans="1:1" s="449" customFormat="1" ht="12" hidden="1" customHeight="1">
      <c r="A14278" s="448"/>
    </row>
    <row r="14279" spans="1:1" s="449" customFormat="1" ht="12" hidden="1" customHeight="1">
      <c r="A14279" s="448"/>
    </row>
    <row r="14280" spans="1:1" s="449" customFormat="1" ht="12" hidden="1" customHeight="1">
      <c r="A14280" s="448"/>
    </row>
    <row r="14281" spans="1:1" s="449" customFormat="1" ht="12" hidden="1" customHeight="1">
      <c r="A14281" s="448"/>
    </row>
    <row r="14282" spans="1:1" s="449" customFormat="1" ht="12" hidden="1" customHeight="1">
      <c r="A14282" s="448"/>
    </row>
    <row r="14283" spans="1:1" s="449" customFormat="1" ht="12" hidden="1" customHeight="1">
      <c r="A14283" s="448"/>
    </row>
    <row r="14284" spans="1:1" s="449" customFormat="1" ht="12" hidden="1" customHeight="1">
      <c r="A14284" s="448"/>
    </row>
    <row r="14285" spans="1:1" s="449" customFormat="1" ht="12" hidden="1" customHeight="1">
      <c r="A14285" s="448"/>
    </row>
    <row r="14286" spans="1:1" s="449" customFormat="1" ht="12" hidden="1" customHeight="1">
      <c r="A14286" s="448"/>
    </row>
    <row r="14287" spans="1:1" s="449" customFormat="1" ht="12" hidden="1" customHeight="1">
      <c r="A14287" s="448"/>
    </row>
    <row r="14288" spans="1:1" s="449" customFormat="1" ht="12" hidden="1" customHeight="1">
      <c r="A14288" s="448"/>
    </row>
    <row r="14289" spans="1:1" s="449" customFormat="1" ht="12" hidden="1" customHeight="1">
      <c r="A14289" s="448"/>
    </row>
    <row r="14290" spans="1:1" s="449" customFormat="1" ht="12" hidden="1" customHeight="1">
      <c r="A14290" s="448"/>
    </row>
    <row r="14291" spans="1:1" s="449" customFormat="1" ht="12" hidden="1" customHeight="1">
      <c r="A14291" s="448"/>
    </row>
    <row r="14292" spans="1:1" s="449" customFormat="1" ht="12" hidden="1" customHeight="1">
      <c r="A14292" s="448"/>
    </row>
    <row r="14293" spans="1:1" s="449" customFormat="1" ht="12" hidden="1" customHeight="1">
      <c r="A14293" s="448"/>
    </row>
    <row r="14294" spans="1:1" s="449" customFormat="1" ht="12" hidden="1" customHeight="1">
      <c r="A14294" s="448"/>
    </row>
    <row r="14295" spans="1:1" s="449" customFormat="1" ht="12" hidden="1" customHeight="1">
      <c r="A14295" s="448"/>
    </row>
    <row r="14296" spans="1:1" s="449" customFormat="1" ht="12" hidden="1" customHeight="1">
      <c r="A14296" s="448"/>
    </row>
    <row r="14297" spans="1:1" s="449" customFormat="1" ht="12" hidden="1" customHeight="1">
      <c r="A14297" s="448"/>
    </row>
    <row r="14298" spans="1:1" s="449" customFormat="1" ht="12" hidden="1" customHeight="1">
      <c r="A14298" s="448"/>
    </row>
    <row r="14299" spans="1:1" s="449" customFormat="1" ht="12" hidden="1" customHeight="1">
      <c r="A14299" s="448"/>
    </row>
    <row r="14300" spans="1:1" s="449" customFormat="1" ht="12" hidden="1" customHeight="1">
      <c r="A14300" s="448"/>
    </row>
    <row r="14301" spans="1:1" s="449" customFormat="1" ht="12" hidden="1" customHeight="1">
      <c r="A14301" s="448"/>
    </row>
    <row r="14302" spans="1:1" s="449" customFormat="1" ht="12" hidden="1" customHeight="1">
      <c r="A14302" s="448"/>
    </row>
    <row r="14303" spans="1:1" s="449" customFormat="1" ht="12" hidden="1" customHeight="1">
      <c r="A14303" s="448"/>
    </row>
    <row r="14304" spans="1:1" s="449" customFormat="1" ht="12" hidden="1" customHeight="1">
      <c r="A14304" s="448"/>
    </row>
    <row r="14305" spans="1:1" s="449" customFormat="1" ht="12" hidden="1" customHeight="1">
      <c r="A14305" s="448"/>
    </row>
    <row r="14306" spans="1:1" s="449" customFormat="1" ht="12" hidden="1" customHeight="1">
      <c r="A14306" s="448"/>
    </row>
    <row r="14307" spans="1:1" s="449" customFormat="1" ht="12" hidden="1" customHeight="1">
      <c r="A14307" s="448"/>
    </row>
    <row r="14308" spans="1:1" s="449" customFormat="1" ht="12" hidden="1" customHeight="1">
      <c r="A14308" s="448"/>
    </row>
    <row r="14309" spans="1:1" s="449" customFormat="1" ht="12" hidden="1" customHeight="1">
      <c r="A14309" s="448"/>
    </row>
    <row r="14310" spans="1:1" s="449" customFormat="1" ht="12" hidden="1" customHeight="1">
      <c r="A14310" s="448"/>
    </row>
    <row r="14311" spans="1:1" s="449" customFormat="1" ht="12" hidden="1" customHeight="1">
      <c r="A14311" s="448"/>
    </row>
    <row r="14312" spans="1:1" s="449" customFormat="1" ht="12" hidden="1" customHeight="1">
      <c r="A14312" s="448"/>
    </row>
    <row r="14313" spans="1:1" s="449" customFormat="1" ht="12" hidden="1" customHeight="1">
      <c r="A14313" s="448"/>
    </row>
    <row r="14314" spans="1:1" s="449" customFormat="1" ht="12" hidden="1" customHeight="1">
      <c r="A14314" s="448"/>
    </row>
    <row r="14315" spans="1:1" s="449" customFormat="1" ht="12" hidden="1" customHeight="1">
      <c r="A14315" s="448"/>
    </row>
    <row r="14316" spans="1:1" s="449" customFormat="1" ht="12" hidden="1" customHeight="1">
      <c r="A14316" s="448"/>
    </row>
    <row r="14317" spans="1:1" s="449" customFormat="1" ht="12" hidden="1" customHeight="1">
      <c r="A14317" s="448"/>
    </row>
    <row r="14318" spans="1:1" s="449" customFormat="1" ht="12" hidden="1" customHeight="1">
      <c r="A14318" s="448"/>
    </row>
    <row r="14319" spans="1:1" s="449" customFormat="1" ht="12" hidden="1" customHeight="1">
      <c r="A14319" s="448"/>
    </row>
    <row r="14320" spans="1:1" s="449" customFormat="1" ht="12" hidden="1" customHeight="1">
      <c r="A14320" s="448"/>
    </row>
    <row r="14321" spans="1:1" s="449" customFormat="1" ht="12" hidden="1" customHeight="1">
      <c r="A14321" s="448"/>
    </row>
    <row r="14322" spans="1:1" s="449" customFormat="1" ht="12" hidden="1" customHeight="1">
      <c r="A14322" s="448"/>
    </row>
    <row r="14323" spans="1:1" s="449" customFormat="1" ht="12" hidden="1" customHeight="1">
      <c r="A14323" s="448"/>
    </row>
    <row r="14324" spans="1:1" s="449" customFormat="1" ht="12" hidden="1" customHeight="1">
      <c r="A14324" s="448"/>
    </row>
    <row r="14325" spans="1:1" s="449" customFormat="1" ht="12" hidden="1" customHeight="1">
      <c r="A14325" s="448"/>
    </row>
    <row r="14326" spans="1:1" s="449" customFormat="1" ht="12" hidden="1" customHeight="1">
      <c r="A14326" s="448"/>
    </row>
    <row r="14327" spans="1:1" s="449" customFormat="1" ht="12" hidden="1" customHeight="1">
      <c r="A14327" s="448"/>
    </row>
    <row r="14328" spans="1:1" s="449" customFormat="1" ht="12" hidden="1" customHeight="1">
      <c r="A14328" s="448"/>
    </row>
    <row r="14329" spans="1:1" s="449" customFormat="1" ht="12" hidden="1" customHeight="1">
      <c r="A14329" s="448"/>
    </row>
    <row r="14330" spans="1:1" s="449" customFormat="1" ht="12" hidden="1" customHeight="1">
      <c r="A14330" s="448"/>
    </row>
    <row r="14331" spans="1:1" s="449" customFormat="1" ht="12" hidden="1" customHeight="1">
      <c r="A14331" s="448"/>
    </row>
    <row r="14332" spans="1:1" s="449" customFormat="1" ht="12" hidden="1" customHeight="1">
      <c r="A14332" s="448"/>
    </row>
    <row r="14333" spans="1:1" s="449" customFormat="1" ht="12" hidden="1" customHeight="1">
      <c r="A14333" s="448"/>
    </row>
    <row r="14334" spans="1:1" s="449" customFormat="1" ht="12" hidden="1" customHeight="1">
      <c r="A14334" s="448"/>
    </row>
    <row r="14335" spans="1:1" s="449" customFormat="1" ht="12" hidden="1" customHeight="1">
      <c r="A14335" s="448"/>
    </row>
    <row r="14336" spans="1:1" s="449" customFormat="1" ht="12" hidden="1" customHeight="1">
      <c r="A14336" s="448"/>
    </row>
    <row r="14337" spans="1:1" s="449" customFormat="1" ht="12" hidden="1" customHeight="1">
      <c r="A14337" s="448"/>
    </row>
    <row r="14338" spans="1:1" s="449" customFormat="1" ht="12" hidden="1" customHeight="1">
      <c r="A14338" s="448"/>
    </row>
    <row r="14339" spans="1:1" s="449" customFormat="1" ht="12" hidden="1" customHeight="1">
      <c r="A14339" s="448"/>
    </row>
    <row r="14340" spans="1:1" s="449" customFormat="1" ht="12" hidden="1" customHeight="1">
      <c r="A14340" s="448"/>
    </row>
    <row r="14341" spans="1:1" s="449" customFormat="1" ht="12" hidden="1" customHeight="1">
      <c r="A14341" s="448"/>
    </row>
    <row r="14342" spans="1:1" s="449" customFormat="1" ht="12" hidden="1" customHeight="1">
      <c r="A14342" s="448"/>
    </row>
    <row r="14343" spans="1:1" s="449" customFormat="1" ht="12" hidden="1" customHeight="1">
      <c r="A14343" s="448"/>
    </row>
    <row r="14344" spans="1:1" s="449" customFormat="1" ht="12" hidden="1" customHeight="1">
      <c r="A14344" s="448"/>
    </row>
    <row r="14345" spans="1:1" s="449" customFormat="1" ht="12" hidden="1" customHeight="1">
      <c r="A14345" s="448"/>
    </row>
    <row r="14346" spans="1:1" s="449" customFormat="1" ht="12" hidden="1" customHeight="1">
      <c r="A14346" s="448"/>
    </row>
    <row r="14347" spans="1:1" s="449" customFormat="1" ht="12" hidden="1" customHeight="1">
      <c r="A14347" s="448"/>
    </row>
    <row r="14348" spans="1:1" s="449" customFormat="1" ht="12" hidden="1" customHeight="1">
      <c r="A14348" s="448"/>
    </row>
    <row r="14349" spans="1:1" s="449" customFormat="1" ht="12" hidden="1" customHeight="1">
      <c r="A14349" s="448"/>
    </row>
    <row r="14350" spans="1:1" s="449" customFormat="1" ht="12" hidden="1" customHeight="1">
      <c r="A14350" s="448"/>
    </row>
    <row r="14351" spans="1:1" s="449" customFormat="1" ht="12" hidden="1" customHeight="1">
      <c r="A14351" s="448"/>
    </row>
    <row r="14352" spans="1:1" s="449" customFormat="1" ht="12" hidden="1" customHeight="1">
      <c r="A14352" s="448"/>
    </row>
    <row r="14353" spans="1:1" s="449" customFormat="1" ht="12" hidden="1" customHeight="1">
      <c r="A14353" s="448"/>
    </row>
    <row r="14354" spans="1:1" s="449" customFormat="1" ht="12" hidden="1" customHeight="1">
      <c r="A14354" s="448"/>
    </row>
    <row r="14355" spans="1:1" s="449" customFormat="1" ht="12" hidden="1" customHeight="1">
      <c r="A14355" s="448"/>
    </row>
    <row r="14356" spans="1:1" s="449" customFormat="1" ht="12" hidden="1" customHeight="1">
      <c r="A14356" s="448"/>
    </row>
    <row r="14357" spans="1:1" s="449" customFormat="1" ht="12" hidden="1" customHeight="1">
      <c r="A14357" s="448"/>
    </row>
    <row r="14358" spans="1:1" s="449" customFormat="1" ht="12" hidden="1" customHeight="1">
      <c r="A14358" s="448"/>
    </row>
    <row r="14359" spans="1:1" s="449" customFormat="1" ht="12" hidden="1" customHeight="1">
      <c r="A14359" s="448"/>
    </row>
    <row r="14360" spans="1:1" s="449" customFormat="1" ht="12" hidden="1" customHeight="1">
      <c r="A14360" s="448"/>
    </row>
    <row r="14361" spans="1:1" s="449" customFormat="1" ht="12" hidden="1" customHeight="1">
      <c r="A14361" s="448"/>
    </row>
    <row r="14362" spans="1:1" s="449" customFormat="1" ht="12" hidden="1" customHeight="1">
      <c r="A14362" s="448"/>
    </row>
    <row r="14363" spans="1:1" s="449" customFormat="1" ht="12" hidden="1" customHeight="1">
      <c r="A14363" s="448"/>
    </row>
    <row r="14364" spans="1:1" s="449" customFormat="1" ht="12" hidden="1" customHeight="1">
      <c r="A14364" s="448"/>
    </row>
    <row r="14365" spans="1:1" s="449" customFormat="1" ht="12" hidden="1" customHeight="1">
      <c r="A14365" s="448"/>
    </row>
    <row r="14366" spans="1:1" s="449" customFormat="1" ht="12" hidden="1" customHeight="1">
      <c r="A14366" s="448"/>
    </row>
    <row r="14367" spans="1:1" s="449" customFormat="1" ht="12" hidden="1" customHeight="1">
      <c r="A14367" s="448"/>
    </row>
    <row r="14368" spans="1:1" s="449" customFormat="1" ht="12" hidden="1" customHeight="1">
      <c r="A14368" s="448"/>
    </row>
    <row r="14369" spans="1:1" s="449" customFormat="1" ht="12" hidden="1" customHeight="1">
      <c r="A14369" s="448"/>
    </row>
    <row r="14370" spans="1:1" s="449" customFormat="1" ht="12" hidden="1" customHeight="1">
      <c r="A14370" s="448"/>
    </row>
    <row r="14371" spans="1:1" s="449" customFormat="1" ht="12" hidden="1" customHeight="1">
      <c r="A14371" s="448"/>
    </row>
    <row r="14372" spans="1:1" s="449" customFormat="1" ht="12" hidden="1" customHeight="1">
      <c r="A14372" s="448"/>
    </row>
    <row r="14373" spans="1:1" s="449" customFormat="1" ht="12" hidden="1" customHeight="1">
      <c r="A14373" s="448"/>
    </row>
    <row r="14374" spans="1:1" s="449" customFormat="1" ht="12" hidden="1" customHeight="1">
      <c r="A14374" s="448"/>
    </row>
    <row r="14375" spans="1:1" s="449" customFormat="1" ht="12" hidden="1" customHeight="1">
      <c r="A14375" s="448"/>
    </row>
    <row r="14376" spans="1:1" s="449" customFormat="1" ht="12" hidden="1" customHeight="1">
      <c r="A14376" s="448"/>
    </row>
    <row r="14377" spans="1:1" s="449" customFormat="1" ht="12" hidden="1" customHeight="1">
      <c r="A14377" s="448"/>
    </row>
    <row r="14378" spans="1:1" s="449" customFormat="1" ht="12" hidden="1" customHeight="1">
      <c r="A14378" s="448"/>
    </row>
    <row r="14379" spans="1:1" s="449" customFormat="1" ht="12" hidden="1" customHeight="1">
      <c r="A14379" s="448"/>
    </row>
    <row r="14380" spans="1:1" s="449" customFormat="1" ht="12" hidden="1" customHeight="1">
      <c r="A14380" s="448"/>
    </row>
    <row r="14381" spans="1:1" s="449" customFormat="1" ht="12" hidden="1" customHeight="1">
      <c r="A14381" s="448"/>
    </row>
    <row r="14382" spans="1:1" s="449" customFormat="1" ht="12" hidden="1" customHeight="1">
      <c r="A14382" s="448"/>
    </row>
    <row r="14383" spans="1:1" s="449" customFormat="1" ht="12" hidden="1" customHeight="1">
      <c r="A14383" s="448"/>
    </row>
    <row r="14384" spans="1:1" s="449" customFormat="1" ht="12" hidden="1" customHeight="1">
      <c r="A14384" s="448"/>
    </row>
    <row r="14385" spans="1:1" s="449" customFormat="1" ht="12" hidden="1" customHeight="1">
      <c r="A14385" s="448"/>
    </row>
    <row r="14386" spans="1:1" s="449" customFormat="1" ht="12" hidden="1" customHeight="1">
      <c r="A14386" s="448"/>
    </row>
    <row r="14387" spans="1:1" s="449" customFormat="1" ht="12" hidden="1" customHeight="1">
      <c r="A14387" s="448"/>
    </row>
    <row r="14388" spans="1:1" s="449" customFormat="1" ht="12" hidden="1" customHeight="1">
      <c r="A14388" s="448"/>
    </row>
    <row r="14389" spans="1:1" s="449" customFormat="1" ht="12" hidden="1" customHeight="1">
      <c r="A14389" s="448"/>
    </row>
    <row r="14390" spans="1:1" s="449" customFormat="1" ht="12" hidden="1" customHeight="1">
      <c r="A14390" s="448"/>
    </row>
    <row r="14391" spans="1:1" s="449" customFormat="1" ht="12" hidden="1" customHeight="1">
      <c r="A14391" s="448"/>
    </row>
    <row r="14392" spans="1:1" s="449" customFormat="1" ht="12" hidden="1" customHeight="1">
      <c r="A14392" s="448"/>
    </row>
    <row r="14393" spans="1:1" s="449" customFormat="1" ht="12" hidden="1" customHeight="1">
      <c r="A14393" s="448"/>
    </row>
    <row r="14394" spans="1:1" s="449" customFormat="1" ht="12" hidden="1" customHeight="1">
      <c r="A14394" s="448"/>
    </row>
    <row r="14395" spans="1:1" s="449" customFormat="1" ht="12" hidden="1" customHeight="1">
      <c r="A14395" s="448"/>
    </row>
    <row r="14396" spans="1:1" s="449" customFormat="1" ht="12" hidden="1" customHeight="1">
      <c r="A14396" s="448"/>
    </row>
    <row r="14397" spans="1:1" s="449" customFormat="1" ht="12" hidden="1" customHeight="1">
      <c r="A14397" s="448"/>
    </row>
    <row r="14398" spans="1:1" s="449" customFormat="1" ht="12" hidden="1" customHeight="1">
      <c r="A14398" s="448"/>
    </row>
    <row r="14399" spans="1:1" s="449" customFormat="1" ht="12" hidden="1" customHeight="1">
      <c r="A14399" s="448"/>
    </row>
    <row r="14400" spans="1:1" s="449" customFormat="1" ht="12" hidden="1" customHeight="1">
      <c r="A14400" s="448"/>
    </row>
    <row r="14401" spans="1:1" s="449" customFormat="1" ht="12" hidden="1" customHeight="1">
      <c r="A14401" s="448"/>
    </row>
    <row r="14402" spans="1:1" s="449" customFormat="1" ht="12" hidden="1" customHeight="1">
      <c r="A14402" s="448"/>
    </row>
    <row r="14403" spans="1:1" s="449" customFormat="1" ht="12" hidden="1" customHeight="1">
      <c r="A14403" s="448"/>
    </row>
    <row r="14404" spans="1:1" s="449" customFormat="1" ht="12" hidden="1" customHeight="1">
      <c r="A14404" s="448"/>
    </row>
    <row r="14405" spans="1:1" s="449" customFormat="1" ht="12" hidden="1" customHeight="1">
      <c r="A14405" s="448"/>
    </row>
    <row r="14406" spans="1:1" s="449" customFormat="1" ht="12" hidden="1" customHeight="1">
      <c r="A14406" s="448"/>
    </row>
    <row r="14407" spans="1:1" s="449" customFormat="1" ht="12" hidden="1" customHeight="1">
      <c r="A14407" s="448"/>
    </row>
    <row r="14408" spans="1:1" s="449" customFormat="1" ht="12" hidden="1" customHeight="1">
      <c r="A14408" s="448"/>
    </row>
    <row r="14409" spans="1:1" s="449" customFormat="1" ht="12" hidden="1" customHeight="1">
      <c r="A14409" s="448"/>
    </row>
    <row r="14410" spans="1:1" s="449" customFormat="1" ht="12" hidden="1" customHeight="1">
      <c r="A14410" s="448"/>
    </row>
    <row r="14411" spans="1:1" s="449" customFormat="1" ht="12" hidden="1" customHeight="1">
      <c r="A14411" s="448"/>
    </row>
    <row r="14412" spans="1:1" s="449" customFormat="1" ht="12" hidden="1" customHeight="1">
      <c r="A14412" s="448"/>
    </row>
    <row r="14413" spans="1:1" s="449" customFormat="1" ht="12" hidden="1" customHeight="1">
      <c r="A14413" s="448"/>
    </row>
    <row r="14414" spans="1:1" s="449" customFormat="1" ht="12" hidden="1" customHeight="1">
      <c r="A14414" s="448"/>
    </row>
    <row r="14415" spans="1:1" s="449" customFormat="1" ht="12" hidden="1" customHeight="1">
      <c r="A14415" s="448"/>
    </row>
    <row r="14416" spans="1:1" s="449" customFormat="1" ht="12" hidden="1" customHeight="1">
      <c r="A14416" s="448"/>
    </row>
    <row r="14417" spans="1:1" s="449" customFormat="1" ht="12" hidden="1" customHeight="1">
      <c r="A14417" s="448"/>
    </row>
    <row r="14418" spans="1:1" s="449" customFormat="1" ht="12" hidden="1" customHeight="1">
      <c r="A14418" s="448"/>
    </row>
    <row r="14419" spans="1:1" s="449" customFormat="1" ht="12" hidden="1" customHeight="1">
      <c r="A14419" s="448"/>
    </row>
    <row r="14420" spans="1:1" s="449" customFormat="1" ht="12" hidden="1" customHeight="1">
      <c r="A14420" s="448"/>
    </row>
    <row r="14421" spans="1:1" s="449" customFormat="1" ht="12" hidden="1" customHeight="1">
      <c r="A14421" s="448"/>
    </row>
    <row r="14422" spans="1:1" s="449" customFormat="1" ht="12" hidden="1" customHeight="1">
      <c r="A14422" s="448"/>
    </row>
    <row r="14423" spans="1:1" s="449" customFormat="1" ht="12" hidden="1" customHeight="1">
      <c r="A14423" s="448"/>
    </row>
    <row r="14424" spans="1:1" s="449" customFormat="1" ht="12" hidden="1" customHeight="1">
      <c r="A14424" s="448"/>
    </row>
    <row r="14425" spans="1:1" s="449" customFormat="1" ht="12" hidden="1" customHeight="1">
      <c r="A14425" s="448"/>
    </row>
    <row r="14426" spans="1:1" s="449" customFormat="1" ht="12" hidden="1" customHeight="1">
      <c r="A14426" s="448"/>
    </row>
    <row r="14427" spans="1:1" s="449" customFormat="1" ht="12" hidden="1" customHeight="1">
      <c r="A14427" s="448"/>
    </row>
    <row r="14428" spans="1:1" s="449" customFormat="1" ht="12" hidden="1" customHeight="1">
      <c r="A14428" s="448"/>
    </row>
    <row r="14429" spans="1:1" s="449" customFormat="1" ht="12" hidden="1" customHeight="1">
      <c r="A14429" s="448"/>
    </row>
    <row r="14430" spans="1:1" s="449" customFormat="1" ht="12" hidden="1" customHeight="1">
      <c r="A14430" s="448"/>
    </row>
    <row r="14431" spans="1:1" s="449" customFormat="1" ht="12" hidden="1" customHeight="1">
      <c r="A14431" s="448"/>
    </row>
    <row r="14432" spans="1:1" s="449" customFormat="1" ht="12" hidden="1" customHeight="1">
      <c r="A14432" s="448"/>
    </row>
    <row r="14433" spans="1:1" s="449" customFormat="1" ht="12" hidden="1" customHeight="1">
      <c r="A14433" s="448"/>
    </row>
    <row r="14434" spans="1:1" s="449" customFormat="1" ht="12" hidden="1" customHeight="1">
      <c r="A14434" s="448"/>
    </row>
    <row r="14435" spans="1:1" s="449" customFormat="1" ht="12" hidden="1" customHeight="1">
      <c r="A14435" s="448"/>
    </row>
    <row r="14436" spans="1:1" s="449" customFormat="1" ht="12" hidden="1" customHeight="1">
      <c r="A14436" s="448"/>
    </row>
    <row r="14437" spans="1:1" s="449" customFormat="1" ht="12" hidden="1" customHeight="1">
      <c r="A14437" s="448"/>
    </row>
    <row r="14438" spans="1:1" s="449" customFormat="1" ht="12" hidden="1" customHeight="1">
      <c r="A14438" s="448"/>
    </row>
    <row r="14439" spans="1:1" s="449" customFormat="1" ht="12" hidden="1" customHeight="1">
      <c r="A14439" s="448"/>
    </row>
    <row r="14440" spans="1:1" s="449" customFormat="1" ht="12" hidden="1" customHeight="1">
      <c r="A14440" s="448"/>
    </row>
    <row r="14441" spans="1:1" s="449" customFormat="1" ht="12" hidden="1" customHeight="1">
      <c r="A14441" s="448"/>
    </row>
    <row r="14442" spans="1:1" s="449" customFormat="1" ht="12" hidden="1" customHeight="1">
      <c r="A14442" s="448"/>
    </row>
    <row r="14443" spans="1:1" s="449" customFormat="1" ht="12" hidden="1" customHeight="1">
      <c r="A14443" s="448"/>
    </row>
    <row r="14444" spans="1:1" s="449" customFormat="1" ht="12" hidden="1" customHeight="1">
      <c r="A14444" s="448"/>
    </row>
    <row r="14445" spans="1:1" s="449" customFormat="1" ht="12" hidden="1" customHeight="1">
      <c r="A14445" s="448"/>
    </row>
    <row r="14446" spans="1:1" s="449" customFormat="1" ht="12" hidden="1" customHeight="1">
      <c r="A14446" s="448"/>
    </row>
    <row r="14447" spans="1:1" s="449" customFormat="1" ht="12" hidden="1" customHeight="1">
      <c r="A14447" s="448"/>
    </row>
    <row r="14448" spans="1:1" s="449" customFormat="1" ht="12" hidden="1" customHeight="1">
      <c r="A14448" s="448"/>
    </row>
    <row r="14449" spans="1:1" s="449" customFormat="1" ht="12" hidden="1" customHeight="1">
      <c r="A14449" s="448"/>
    </row>
    <row r="14450" spans="1:1" s="449" customFormat="1" ht="12" hidden="1" customHeight="1">
      <c r="A14450" s="448"/>
    </row>
    <row r="14451" spans="1:1" s="449" customFormat="1" ht="12" hidden="1" customHeight="1">
      <c r="A14451" s="448"/>
    </row>
    <row r="14452" spans="1:1" s="449" customFormat="1" ht="12" hidden="1" customHeight="1">
      <c r="A14452" s="448"/>
    </row>
    <row r="14453" spans="1:1" s="449" customFormat="1" ht="12" hidden="1" customHeight="1">
      <c r="A14453" s="448"/>
    </row>
    <row r="14454" spans="1:1" s="449" customFormat="1" ht="12" hidden="1" customHeight="1">
      <c r="A14454" s="448"/>
    </row>
    <row r="14455" spans="1:1" s="449" customFormat="1" ht="12" hidden="1" customHeight="1">
      <c r="A14455" s="448"/>
    </row>
    <row r="14456" spans="1:1" s="449" customFormat="1" ht="12" hidden="1" customHeight="1">
      <c r="A14456" s="448"/>
    </row>
    <row r="14457" spans="1:1" s="449" customFormat="1" ht="12" hidden="1" customHeight="1">
      <c r="A14457" s="448"/>
    </row>
    <row r="14458" spans="1:1" s="449" customFormat="1" ht="12" hidden="1" customHeight="1">
      <c r="A14458" s="448"/>
    </row>
    <row r="14459" spans="1:1" s="449" customFormat="1" ht="12" hidden="1" customHeight="1">
      <c r="A14459" s="448"/>
    </row>
    <row r="14460" spans="1:1" s="449" customFormat="1" ht="12" hidden="1" customHeight="1">
      <c r="A14460" s="448"/>
    </row>
    <row r="14461" spans="1:1" s="449" customFormat="1" ht="12" hidden="1" customHeight="1">
      <c r="A14461" s="448"/>
    </row>
    <row r="14462" spans="1:1" s="449" customFormat="1" ht="12" hidden="1" customHeight="1">
      <c r="A14462" s="448"/>
    </row>
    <row r="14463" spans="1:1" s="449" customFormat="1" ht="12" hidden="1" customHeight="1">
      <c r="A14463" s="448"/>
    </row>
    <row r="14464" spans="1:1" s="449" customFormat="1" ht="12" hidden="1" customHeight="1">
      <c r="A14464" s="448"/>
    </row>
    <row r="14465" spans="1:1" s="449" customFormat="1" ht="12" hidden="1" customHeight="1">
      <c r="A14465" s="448"/>
    </row>
    <row r="14466" spans="1:1" s="449" customFormat="1" ht="12" hidden="1" customHeight="1">
      <c r="A14466" s="448"/>
    </row>
    <row r="14467" spans="1:1" s="449" customFormat="1" ht="12" hidden="1" customHeight="1">
      <c r="A14467" s="448"/>
    </row>
    <row r="14468" spans="1:1" s="449" customFormat="1" ht="12" hidden="1" customHeight="1">
      <c r="A14468" s="448"/>
    </row>
    <row r="14469" spans="1:1" s="449" customFormat="1" ht="12" hidden="1" customHeight="1">
      <c r="A14469" s="448"/>
    </row>
    <row r="14470" spans="1:1" s="449" customFormat="1" ht="12" hidden="1" customHeight="1">
      <c r="A14470" s="448"/>
    </row>
    <row r="14471" spans="1:1" s="449" customFormat="1" ht="12" hidden="1" customHeight="1">
      <c r="A14471" s="448"/>
    </row>
    <row r="14472" spans="1:1" s="449" customFormat="1" ht="12" hidden="1" customHeight="1">
      <c r="A14472" s="448"/>
    </row>
    <row r="14473" spans="1:1" s="449" customFormat="1" ht="12" hidden="1" customHeight="1">
      <c r="A14473" s="448"/>
    </row>
    <row r="14474" spans="1:1" s="449" customFormat="1" ht="12" hidden="1" customHeight="1">
      <c r="A14474" s="448"/>
    </row>
    <row r="14475" spans="1:1" s="449" customFormat="1" ht="12" hidden="1" customHeight="1">
      <c r="A14475" s="448"/>
    </row>
    <row r="14476" spans="1:1" s="449" customFormat="1" ht="12" hidden="1" customHeight="1">
      <c r="A14476" s="448"/>
    </row>
    <row r="14477" spans="1:1" s="449" customFormat="1" ht="12" hidden="1" customHeight="1">
      <c r="A14477" s="448"/>
    </row>
    <row r="14478" spans="1:1" s="449" customFormat="1" ht="12" hidden="1" customHeight="1">
      <c r="A14478" s="448"/>
    </row>
    <row r="14479" spans="1:1" s="449" customFormat="1" ht="12" hidden="1" customHeight="1">
      <c r="A14479" s="448"/>
    </row>
    <row r="14480" spans="1:1" s="449" customFormat="1" ht="12" hidden="1" customHeight="1">
      <c r="A14480" s="448"/>
    </row>
    <row r="14481" spans="1:1" s="449" customFormat="1" ht="12" hidden="1" customHeight="1">
      <c r="A14481" s="448"/>
    </row>
    <row r="14482" spans="1:1" s="449" customFormat="1" ht="12" hidden="1" customHeight="1">
      <c r="A14482" s="448"/>
    </row>
    <row r="14483" spans="1:1" s="449" customFormat="1" ht="12" hidden="1" customHeight="1">
      <c r="A14483" s="448"/>
    </row>
    <row r="14484" spans="1:1" s="449" customFormat="1" ht="12" hidden="1" customHeight="1">
      <c r="A14484" s="448"/>
    </row>
    <row r="14485" spans="1:1" s="449" customFormat="1" ht="12" hidden="1" customHeight="1">
      <c r="A14485" s="448"/>
    </row>
    <row r="14486" spans="1:1" s="449" customFormat="1" ht="12" hidden="1" customHeight="1">
      <c r="A14486" s="448"/>
    </row>
    <row r="14487" spans="1:1" s="449" customFormat="1" ht="12" hidden="1" customHeight="1">
      <c r="A14487" s="448"/>
    </row>
    <row r="14488" spans="1:1" s="449" customFormat="1" ht="12" hidden="1" customHeight="1">
      <c r="A14488" s="448"/>
    </row>
    <row r="14489" spans="1:1" s="449" customFormat="1" ht="12" hidden="1" customHeight="1">
      <c r="A14489" s="448"/>
    </row>
    <row r="14490" spans="1:1" s="449" customFormat="1" ht="12" hidden="1" customHeight="1">
      <c r="A14490" s="448"/>
    </row>
    <row r="14491" spans="1:1" s="449" customFormat="1" ht="12" hidden="1" customHeight="1">
      <c r="A14491" s="448"/>
    </row>
    <row r="14492" spans="1:1" s="449" customFormat="1" ht="12" hidden="1" customHeight="1">
      <c r="A14492" s="448"/>
    </row>
    <row r="14493" spans="1:1" s="449" customFormat="1" ht="12" hidden="1" customHeight="1">
      <c r="A14493" s="448"/>
    </row>
    <row r="14494" spans="1:1" s="449" customFormat="1" ht="12" hidden="1" customHeight="1">
      <c r="A14494" s="448"/>
    </row>
    <row r="14495" spans="1:1" s="449" customFormat="1" ht="12" hidden="1" customHeight="1">
      <c r="A14495" s="448"/>
    </row>
    <row r="14496" spans="1:1" s="449" customFormat="1" ht="12" hidden="1" customHeight="1">
      <c r="A14496" s="448"/>
    </row>
    <row r="14497" spans="1:1" s="449" customFormat="1" ht="12" hidden="1" customHeight="1">
      <c r="A14497" s="448"/>
    </row>
    <row r="14498" spans="1:1" s="449" customFormat="1" ht="12" hidden="1" customHeight="1">
      <c r="A14498" s="448"/>
    </row>
    <row r="14499" spans="1:1" s="449" customFormat="1" ht="12" hidden="1" customHeight="1">
      <c r="A14499" s="448"/>
    </row>
    <row r="14500" spans="1:1" s="449" customFormat="1" ht="12" hidden="1" customHeight="1">
      <c r="A14500" s="448"/>
    </row>
    <row r="14501" spans="1:1" s="449" customFormat="1" ht="12" hidden="1" customHeight="1">
      <c r="A14501" s="448"/>
    </row>
    <row r="14502" spans="1:1" s="449" customFormat="1" ht="12" hidden="1" customHeight="1">
      <c r="A14502" s="448"/>
    </row>
    <row r="14503" spans="1:1" s="449" customFormat="1" ht="12" hidden="1" customHeight="1">
      <c r="A14503" s="448"/>
    </row>
    <row r="14504" spans="1:1" s="449" customFormat="1" ht="12" hidden="1" customHeight="1">
      <c r="A14504" s="448"/>
    </row>
    <row r="14505" spans="1:1" s="449" customFormat="1" ht="12" hidden="1" customHeight="1">
      <c r="A14505" s="448"/>
    </row>
    <row r="14506" spans="1:1" s="449" customFormat="1" ht="12" hidden="1" customHeight="1">
      <c r="A14506" s="448"/>
    </row>
    <row r="14507" spans="1:1" s="449" customFormat="1" ht="12" hidden="1" customHeight="1">
      <c r="A14507" s="448"/>
    </row>
    <row r="14508" spans="1:1" s="449" customFormat="1" ht="12" hidden="1" customHeight="1">
      <c r="A14508" s="448"/>
    </row>
    <row r="14509" spans="1:1" s="449" customFormat="1" ht="12" hidden="1" customHeight="1">
      <c r="A14509" s="448"/>
    </row>
    <row r="14510" spans="1:1" s="449" customFormat="1" ht="12" hidden="1" customHeight="1">
      <c r="A14510" s="448"/>
    </row>
    <row r="14511" spans="1:1" s="449" customFormat="1" ht="12" hidden="1" customHeight="1">
      <c r="A14511" s="448"/>
    </row>
    <row r="14512" spans="1:1" s="449" customFormat="1" ht="12" hidden="1" customHeight="1">
      <c r="A14512" s="448"/>
    </row>
    <row r="14513" spans="1:1" s="449" customFormat="1" ht="12" hidden="1" customHeight="1">
      <c r="A14513" s="448"/>
    </row>
    <row r="14514" spans="1:1" s="449" customFormat="1" ht="12" hidden="1" customHeight="1">
      <c r="A14514" s="448"/>
    </row>
    <row r="14515" spans="1:1" s="449" customFormat="1" ht="12" hidden="1" customHeight="1">
      <c r="A14515" s="448"/>
    </row>
    <row r="14516" spans="1:1" s="449" customFormat="1" ht="12" hidden="1" customHeight="1">
      <c r="A14516" s="448"/>
    </row>
    <row r="14517" spans="1:1" s="449" customFormat="1" ht="12" hidden="1" customHeight="1">
      <c r="A14517" s="448"/>
    </row>
    <row r="14518" spans="1:1" s="449" customFormat="1" ht="12" hidden="1" customHeight="1">
      <c r="A14518" s="448"/>
    </row>
    <row r="14519" spans="1:1" s="449" customFormat="1" ht="12" hidden="1" customHeight="1">
      <c r="A14519" s="448"/>
    </row>
    <row r="14520" spans="1:1" s="449" customFormat="1" ht="12" hidden="1" customHeight="1">
      <c r="A14520" s="448"/>
    </row>
    <row r="14521" spans="1:1" s="449" customFormat="1" ht="12" hidden="1" customHeight="1">
      <c r="A14521" s="448"/>
    </row>
    <row r="14522" spans="1:1" s="449" customFormat="1" ht="12" hidden="1" customHeight="1">
      <c r="A14522" s="448"/>
    </row>
    <row r="14523" spans="1:1" s="449" customFormat="1" ht="12" hidden="1" customHeight="1">
      <c r="A14523" s="448"/>
    </row>
    <row r="14524" spans="1:1" s="449" customFormat="1" ht="12" hidden="1" customHeight="1">
      <c r="A14524" s="448"/>
    </row>
    <row r="14525" spans="1:1" s="449" customFormat="1" ht="12" hidden="1" customHeight="1">
      <c r="A14525" s="448"/>
    </row>
    <row r="14526" spans="1:1" s="449" customFormat="1" ht="12" hidden="1" customHeight="1">
      <c r="A14526" s="448"/>
    </row>
    <row r="14527" spans="1:1" s="449" customFormat="1" ht="12" hidden="1" customHeight="1">
      <c r="A14527" s="448"/>
    </row>
    <row r="14528" spans="1:1" s="449" customFormat="1" ht="12" hidden="1" customHeight="1">
      <c r="A14528" s="448"/>
    </row>
    <row r="14529" spans="1:1" s="449" customFormat="1" ht="12" hidden="1" customHeight="1">
      <c r="A14529" s="448"/>
    </row>
    <row r="14530" spans="1:1" s="449" customFormat="1" ht="12" hidden="1" customHeight="1">
      <c r="A14530" s="448"/>
    </row>
    <row r="14531" spans="1:1" s="449" customFormat="1" ht="12" hidden="1" customHeight="1">
      <c r="A14531" s="448"/>
    </row>
    <row r="14532" spans="1:1" s="449" customFormat="1" ht="12" hidden="1" customHeight="1">
      <c r="A14532" s="448"/>
    </row>
    <row r="14533" spans="1:1" s="449" customFormat="1" ht="12" hidden="1" customHeight="1">
      <c r="A14533" s="448"/>
    </row>
    <row r="14534" spans="1:1" s="449" customFormat="1" ht="12" hidden="1" customHeight="1">
      <c r="A14534" s="448"/>
    </row>
    <row r="14535" spans="1:1" s="449" customFormat="1" ht="12" hidden="1" customHeight="1">
      <c r="A14535" s="448"/>
    </row>
    <row r="14536" spans="1:1" s="449" customFormat="1" ht="12" hidden="1" customHeight="1">
      <c r="A14536" s="448"/>
    </row>
    <row r="14537" spans="1:1" s="449" customFormat="1" ht="12" hidden="1" customHeight="1">
      <c r="A14537" s="448"/>
    </row>
    <row r="14538" spans="1:1" s="449" customFormat="1" ht="12" hidden="1" customHeight="1">
      <c r="A14538" s="448"/>
    </row>
    <row r="14539" spans="1:1" s="449" customFormat="1" ht="12" hidden="1" customHeight="1">
      <c r="A14539" s="448"/>
    </row>
    <row r="14540" spans="1:1" s="449" customFormat="1" ht="12" hidden="1" customHeight="1">
      <c r="A14540" s="448"/>
    </row>
    <row r="14541" spans="1:1" s="449" customFormat="1" ht="12" hidden="1" customHeight="1">
      <c r="A14541" s="448"/>
    </row>
    <row r="14542" spans="1:1" s="449" customFormat="1" ht="12" hidden="1" customHeight="1">
      <c r="A14542" s="448"/>
    </row>
    <row r="14543" spans="1:1" s="449" customFormat="1" ht="12" hidden="1" customHeight="1">
      <c r="A14543" s="448"/>
    </row>
    <row r="14544" spans="1:1" s="449" customFormat="1" ht="12" hidden="1" customHeight="1">
      <c r="A14544" s="448"/>
    </row>
    <row r="14545" spans="1:1" s="449" customFormat="1" ht="12" hidden="1" customHeight="1">
      <c r="A14545" s="448"/>
    </row>
    <row r="14546" spans="1:1" s="449" customFormat="1" ht="12" hidden="1" customHeight="1">
      <c r="A14546" s="448"/>
    </row>
    <row r="14547" spans="1:1" s="449" customFormat="1" ht="12" hidden="1" customHeight="1">
      <c r="A14547" s="448"/>
    </row>
    <row r="14548" spans="1:1" s="449" customFormat="1" ht="12" hidden="1" customHeight="1">
      <c r="A14548" s="448"/>
    </row>
    <row r="14549" spans="1:1" s="449" customFormat="1" ht="12" hidden="1" customHeight="1">
      <c r="A14549" s="448"/>
    </row>
    <row r="14550" spans="1:1" s="449" customFormat="1" ht="12" hidden="1" customHeight="1">
      <c r="A14550" s="448"/>
    </row>
    <row r="14551" spans="1:1" s="449" customFormat="1" ht="12" hidden="1" customHeight="1">
      <c r="A14551" s="448"/>
    </row>
    <row r="14552" spans="1:1" s="449" customFormat="1" ht="12" hidden="1" customHeight="1">
      <c r="A14552" s="448"/>
    </row>
    <row r="14553" spans="1:1" s="449" customFormat="1" ht="12" hidden="1" customHeight="1">
      <c r="A14553" s="448"/>
    </row>
    <row r="14554" spans="1:1" s="449" customFormat="1" ht="12" hidden="1" customHeight="1">
      <c r="A14554" s="448"/>
    </row>
    <row r="14555" spans="1:1" s="449" customFormat="1" ht="12" hidden="1" customHeight="1">
      <c r="A14555" s="448"/>
    </row>
    <row r="14556" spans="1:1" s="449" customFormat="1" ht="12" hidden="1" customHeight="1">
      <c r="A14556" s="448"/>
    </row>
    <row r="14557" spans="1:1" s="449" customFormat="1" ht="12" hidden="1" customHeight="1">
      <c r="A14557" s="448"/>
    </row>
    <row r="14558" spans="1:1" s="449" customFormat="1" ht="12" hidden="1" customHeight="1">
      <c r="A14558" s="448"/>
    </row>
    <row r="14559" spans="1:1" s="449" customFormat="1" ht="12" hidden="1" customHeight="1">
      <c r="A14559" s="448"/>
    </row>
    <row r="14560" spans="1:1" s="449" customFormat="1" ht="12" hidden="1" customHeight="1">
      <c r="A14560" s="448"/>
    </row>
    <row r="14561" spans="1:1" s="449" customFormat="1" ht="12" hidden="1" customHeight="1">
      <c r="A14561" s="448"/>
    </row>
    <row r="14562" spans="1:1" s="449" customFormat="1" ht="12" hidden="1" customHeight="1">
      <c r="A14562" s="448"/>
    </row>
    <row r="14563" spans="1:1" s="449" customFormat="1" ht="12" hidden="1" customHeight="1">
      <c r="A14563" s="448"/>
    </row>
    <row r="14564" spans="1:1" s="449" customFormat="1" ht="12" hidden="1" customHeight="1">
      <c r="A14564" s="448"/>
    </row>
    <row r="14565" spans="1:1" s="449" customFormat="1" ht="12" hidden="1" customHeight="1">
      <c r="A14565" s="448"/>
    </row>
    <row r="14566" spans="1:1" s="449" customFormat="1" ht="12" hidden="1" customHeight="1">
      <c r="A14566" s="448"/>
    </row>
    <row r="14567" spans="1:1" s="449" customFormat="1" ht="12" hidden="1" customHeight="1">
      <c r="A14567" s="448"/>
    </row>
    <row r="14568" spans="1:1" s="449" customFormat="1" ht="12" hidden="1" customHeight="1">
      <c r="A14568" s="448"/>
    </row>
    <row r="14569" spans="1:1" s="449" customFormat="1" ht="12" hidden="1" customHeight="1">
      <c r="A14569" s="448"/>
    </row>
    <row r="14570" spans="1:1" s="449" customFormat="1" ht="12" hidden="1" customHeight="1">
      <c r="A14570" s="448"/>
    </row>
    <row r="14571" spans="1:1" s="449" customFormat="1" ht="12" hidden="1" customHeight="1">
      <c r="A14571" s="448"/>
    </row>
    <row r="14572" spans="1:1" s="449" customFormat="1" ht="12" hidden="1" customHeight="1">
      <c r="A14572" s="448"/>
    </row>
    <row r="14573" spans="1:1" s="449" customFormat="1" ht="12" hidden="1" customHeight="1">
      <c r="A14573" s="448"/>
    </row>
    <row r="14574" spans="1:1" s="449" customFormat="1" ht="12" hidden="1" customHeight="1">
      <c r="A14574" s="448"/>
    </row>
    <row r="14575" spans="1:1" s="449" customFormat="1" ht="12" hidden="1" customHeight="1">
      <c r="A14575" s="448"/>
    </row>
    <row r="14576" spans="1:1" s="449" customFormat="1" ht="12" hidden="1" customHeight="1">
      <c r="A14576" s="448"/>
    </row>
    <row r="14577" spans="1:1" s="449" customFormat="1" ht="12" hidden="1" customHeight="1">
      <c r="A14577" s="448"/>
    </row>
    <row r="14578" spans="1:1" s="449" customFormat="1" ht="12" hidden="1" customHeight="1">
      <c r="A14578" s="448"/>
    </row>
    <row r="14579" spans="1:1" s="449" customFormat="1" ht="12" hidden="1" customHeight="1">
      <c r="A14579" s="448"/>
    </row>
    <row r="14580" spans="1:1" s="449" customFormat="1" ht="12" hidden="1" customHeight="1">
      <c r="A14580" s="448"/>
    </row>
    <row r="14581" spans="1:1" s="449" customFormat="1" ht="12" hidden="1" customHeight="1">
      <c r="A14581" s="448"/>
    </row>
    <row r="14582" spans="1:1" s="449" customFormat="1" ht="12" hidden="1" customHeight="1">
      <c r="A14582" s="448"/>
    </row>
    <row r="14583" spans="1:1" s="449" customFormat="1" ht="12" hidden="1" customHeight="1">
      <c r="A14583" s="448"/>
    </row>
    <row r="14584" spans="1:1" s="449" customFormat="1" ht="12" hidden="1" customHeight="1">
      <c r="A14584" s="448"/>
    </row>
    <row r="14585" spans="1:1" s="449" customFormat="1" ht="12" hidden="1" customHeight="1">
      <c r="A14585" s="448"/>
    </row>
    <row r="14586" spans="1:1" s="449" customFormat="1" ht="12" hidden="1" customHeight="1">
      <c r="A14586" s="448"/>
    </row>
    <row r="14587" spans="1:1" s="449" customFormat="1" ht="12" hidden="1" customHeight="1">
      <c r="A14587" s="448"/>
    </row>
    <row r="14588" spans="1:1" s="449" customFormat="1" ht="12" hidden="1" customHeight="1">
      <c r="A14588" s="448"/>
    </row>
    <row r="14589" spans="1:1" s="449" customFormat="1" ht="12" hidden="1" customHeight="1">
      <c r="A14589" s="448"/>
    </row>
    <row r="14590" spans="1:1" s="449" customFormat="1" ht="12" hidden="1" customHeight="1">
      <c r="A14590" s="448"/>
    </row>
    <row r="14591" spans="1:1" s="449" customFormat="1" ht="12" hidden="1" customHeight="1">
      <c r="A14591" s="448"/>
    </row>
    <row r="14592" spans="1:1" s="449" customFormat="1" ht="12" hidden="1" customHeight="1">
      <c r="A14592" s="448"/>
    </row>
    <row r="14593" spans="1:1" s="449" customFormat="1" ht="12" hidden="1" customHeight="1">
      <c r="A14593" s="448"/>
    </row>
    <row r="14594" spans="1:1" s="449" customFormat="1" ht="12" hidden="1" customHeight="1">
      <c r="A14594" s="448"/>
    </row>
    <row r="14595" spans="1:1" s="449" customFormat="1" ht="12" hidden="1" customHeight="1">
      <c r="A14595" s="448"/>
    </row>
    <row r="14596" spans="1:1" s="449" customFormat="1" ht="12" hidden="1" customHeight="1">
      <c r="A14596" s="448"/>
    </row>
    <row r="14597" spans="1:1" s="449" customFormat="1" ht="12" hidden="1" customHeight="1">
      <c r="A14597" s="448"/>
    </row>
    <row r="14598" spans="1:1" s="449" customFormat="1" ht="12" hidden="1" customHeight="1">
      <c r="A14598" s="448"/>
    </row>
    <row r="14599" spans="1:1" s="449" customFormat="1" ht="12" hidden="1" customHeight="1">
      <c r="A14599" s="448"/>
    </row>
    <row r="14600" spans="1:1" s="449" customFormat="1" ht="12" hidden="1" customHeight="1">
      <c r="A14600" s="448"/>
    </row>
    <row r="14601" spans="1:1" s="449" customFormat="1" ht="12" hidden="1" customHeight="1">
      <c r="A14601" s="448"/>
    </row>
    <row r="14602" spans="1:1" s="449" customFormat="1" ht="12" hidden="1" customHeight="1">
      <c r="A14602" s="448"/>
    </row>
    <row r="14603" spans="1:1" s="449" customFormat="1" ht="12" hidden="1" customHeight="1">
      <c r="A14603" s="448"/>
    </row>
    <row r="14604" spans="1:1" s="449" customFormat="1" ht="12" hidden="1" customHeight="1">
      <c r="A14604" s="448"/>
    </row>
    <row r="14605" spans="1:1" s="449" customFormat="1" ht="12" hidden="1" customHeight="1">
      <c r="A14605" s="448"/>
    </row>
    <row r="14606" spans="1:1" s="449" customFormat="1" ht="12" hidden="1" customHeight="1">
      <c r="A14606" s="448"/>
    </row>
    <row r="14607" spans="1:1" s="449" customFormat="1" ht="12" hidden="1" customHeight="1">
      <c r="A14607" s="448"/>
    </row>
    <row r="14608" spans="1:1" s="449" customFormat="1" ht="12" hidden="1" customHeight="1">
      <c r="A14608" s="448"/>
    </row>
    <row r="14609" spans="1:1" s="449" customFormat="1" ht="12" hidden="1" customHeight="1">
      <c r="A14609" s="448"/>
    </row>
    <row r="14610" spans="1:1" s="449" customFormat="1" ht="12" hidden="1" customHeight="1">
      <c r="A14610" s="448"/>
    </row>
    <row r="14611" spans="1:1" s="449" customFormat="1" ht="12" hidden="1" customHeight="1">
      <c r="A14611" s="448"/>
    </row>
    <row r="14612" spans="1:1" s="449" customFormat="1" ht="12" hidden="1" customHeight="1">
      <c r="A14612" s="448"/>
    </row>
    <row r="14613" spans="1:1" s="449" customFormat="1" ht="12" hidden="1" customHeight="1">
      <c r="A14613" s="448"/>
    </row>
    <row r="14614" spans="1:1" s="449" customFormat="1" ht="12" hidden="1" customHeight="1">
      <c r="A14614" s="448"/>
    </row>
    <row r="14615" spans="1:1" s="449" customFormat="1" ht="12" hidden="1" customHeight="1">
      <c r="A14615" s="448"/>
    </row>
    <row r="14616" spans="1:1" s="449" customFormat="1" ht="12" hidden="1" customHeight="1">
      <c r="A14616" s="448"/>
    </row>
    <row r="14617" spans="1:1" s="449" customFormat="1" ht="12" hidden="1" customHeight="1">
      <c r="A14617" s="448"/>
    </row>
    <row r="14618" spans="1:1" s="449" customFormat="1" ht="12" hidden="1" customHeight="1">
      <c r="A14618" s="448"/>
    </row>
    <row r="14619" spans="1:1" s="449" customFormat="1" ht="12" hidden="1" customHeight="1">
      <c r="A14619" s="448"/>
    </row>
    <row r="14620" spans="1:1" s="449" customFormat="1" ht="12" hidden="1" customHeight="1">
      <c r="A14620" s="448"/>
    </row>
    <row r="14621" spans="1:1" s="449" customFormat="1" ht="12" hidden="1" customHeight="1">
      <c r="A14621" s="448"/>
    </row>
    <row r="14622" spans="1:1" s="449" customFormat="1" ht="12" hidden="1" customHeight="1">
      <c r="A14622" s="448"/>
    </row>
    <row r="14623" spans="1:1" s="449" customFormat="1" ht="12" hidden="1" customHeight="1">
      <c r="A14623" s="448"/>
    </row>
    <row r="14624" spans="1:1" s="449" customFormat="1" ht="12" hidden="1" customHeight="1">
      <c r="A14624" s="448"/>
    </row>
    <row r="14625" spans="1:1" s="449" customFormat="1" ht="12" hidden="1" customHeight="1">
      <c r="A14625" s="448"/>
    </row>
    <row r="14626" spans="1:1" s="449" customFormat="1" ht="12" hidden="1" customHeight="1">
      <c r="A14626" s="448"/>
    </row>
    <row r="14627" spans="1:1" s="449" customFormat="1" ht="12" hidden="1" customHeight="1">
      <c r="A14627" s="448"/>
    </row>
    <row r="14628" spans="1:1" s="449" customFormat="1" ht="12" hidden="1" customHeight="1">
      <c r="A14628" s="448"/>
    </row>
    <row r="14629" spans="1:1" s="449" customFormat="1" ht="12" hidden="1" customHeight="1">
      <c r="A14629" s="448"/>
    </row>
    <row r="14630" spans="1:1" s="449" customFormat="1" ht="12" hidden="1" customHeight="1">
      <c r="A14630" s="448"/>
    </row>
    <row r="14631" spans="1:1" s="449" customFormat="1" ht="12" hidden="1" customHeight="1">
      <c r="A14631" s="448"/>
    </row>
    <row r="14632" spans="1:1" s="449" customFormat="1" ht="12" hidden="1" customHeight="1">
      <c r="A14632" s="448"/>
    </row>
    <row r="14633" spans="1:1" s="449" customFormat="1" ht="12" hidden="1" customHeight="1">
      <c r="A14633" s="448"/>
    </row>
    <row r="14634" spans="1:1" s="449" customFormat="1" ht="12" hidden="1" customHeight="1">
      <c r="A14634" s="448"/>
    </row>
    <row r="14635" spans="1:1" s="449" customFormat="1" ht="12" hidden="1" customHeight="1">
      <c r="A14635" s="448"/>
    </row>
    <row r="14636" spans="1:1" s="449" customFormat="1" ht="12" hidden="1" customHeight="1">
      <c r="A14636" s="448"/>
    </row>
    <row r="14637" spans="1:1" s="449" customFormat="1" ht="12" hidden="1" customHeight="1">
      <c r="A14637" s="448"/>
    </row>
    <row r="14638" spans="1:1" s="449" customFormat="1" ht="12" hidden="1" customHeight="1">
      <c r="A14638" s="448"/>
    </row>
    <row r="14639" spans="1:1" s="449" customFormat="1" ht="12" hidden="1" customHeight="1">
      <c r="A14639" s="448"/>
    </row>
    <row r="14640" spans="1:1" s="449" customFormat="1" ht="12" hidden="1" customHeight="1">
      <c r="A14640" s="448"/>
    </row>
    <row r="14641" spans="1:1" s="449" customFormat="1" ht="12" hidden="1" customHeight="1">
      <c r="A14641" s="448"/>
    </row>
    <row r="14642" spans="1:1" s="449" customFormat="1" ht="12" hidden="1" customHeight="1">
      <c r="A14642" s="448"/>
    </row>
    <row r="14643" spans="1:1" s="449" customFormat="1" ht="12" hidden="1" customHeight="1">
      <c r="A14643" s="448"/>
    </row>
    <row r="14644" spans="1:1" s="449" customFormat="1" ht="12" hidden="1" customHeight="1">
      <c r="A14644" s="448"/>
    </row>
    <row r="14645" spans="1:1" s="449" customFormat="1" ht="12" hidden="1" customHeight="1">
      <c r="A14645" s="448"/>
    </row>
    <row r="14646" spans="1:1" s="449" customFormat="1" ht="12" hidden="1" customHeight="1">
      <c r="A14646" s="448"/>
    </row>
    <row r="14647" spans="1:1" s="449" customFormat="1" ht="12" hidden="1" customHeight="1">
      <c r="A14647" s="448"/>
    </row>
    <row r="14648" spans="1:1" s="449" customFormat="1" ht="12" hidden="1" customHeight="1">
      <c r="A14648" s="448"/>
    </row>
    <row r="14649" spans="1:1" s="449" customFormat="1" ht="12" hidden="1" customHeight="1">
      <c r="A14649" s="448"/>
    </row>
    <row r="14650" spans="1:1" s="449" customFormat="1" ht="12" hidden="1" customHeight="1">
      <c r="A14650" s="448"/>
    </row>
    <row r="14651" spans="1:1" s="449" customFormat="1" ht="12" hidden="1" customHeight="1">
      <c r="A14651" s="448"/>
    </row>
    <row r="14652" spans="1:1" s="449" customFormat="1" ht="12" hidden="1" customHeight="1">
      <c r="A14652" s="448"/>
    </row>
    <row r="14653" spans="1:1" s="449" customFormat="1" ht="12" hidden="1" customHeight="1">
      <c r="A14653" s="448"/>
    </row>
    <row r="14654" spans="1:1" s="449" customFormat="1" ht="12" hidden="1" customHeight="1">
      <c r="A14654" s="448"/>
    </row>
    <row r="14655" spans="1:1" s="449" customFormat="1" ht="12" hidden="1" customHeight="1">
      <c r="A14655" s="448"/>
    </row>
    <row r="14656" spans="1:1" s="449" customFormat="1" ht="12" hidden="1" customHeight="1">
      <c r="A14656" s="448"/>
    </row>
    <row r="14657" spans="1:1" s="449" customFormat="1" ht="12" hidden="1" customHeight="1">
      <c r="A14657" s="448"/>
    </row>
    <row r="14658" spans="1:1" s="449" customFormat="1" ht="12" hidden="1" customHeight="1">
      <c r="A14658" s="448"/>
    </row>
    <row r="14659" spans="1:1" s="449" customFormat="1" ht="12" hidden="1" customHeight="1">
      <c r="A14659" s="448"/>
    </row>
    <row r="14660" spans="1:1" s="449" customFormat="1" ht="12" hidden="1" customHeight="1">
      <c r="A14660" s="448"/>
    </row>
    <row r="14661" spans="1:1" s="449" customFormat="1" ht="12" hidden="1" customHeight="1">
      <c r="A14661" s="448"/>
    </row>
    <row r="14662" spans="1:1" s="449" customFormat="1" ht="12" hidden="1" customHeight="1">
      <c r="A14662" s="448"/>
    </row>
    <row r="14663" spans="1:1" s="449" customFormat="1" ht="12" hidden="1" customHeight="1">
      <c r="A14663" s="448"/>
    </row>
    <row r="14664" spans="1:1" s="449" customFormat="1" ht="12" hidden="1" customHeight="1">
      <c r="A14664" s="448"/>
    </row>
    <row r="14665" spans="1:1" s="449" customFormat="1" ht="12" hidden="1" customHeight="1">
      <c r="A14665" s="448"/>
    </row>
    <row r="14666" spans="1:1" s="449" customFormat="1" ht="12" hidden="1" customHeight="1">
      <c r="A14666" s="448"/>
    </row>
    <row r="14667" spans="1:1" s="449" customFormat="1" ht="12" hidden="1" customHeight="1">
      <c r="A14667" s="448"/>
    </row>
    <row r="14668" spans="1:1" s="449" customFormat="1" ht="12" hidden="1" customHeight="1">
      <c r="A14668" s="448"/>
    </row>
    <row r="14669" spans="1:1" s="449" customFormat="1" ht="12" hidden="1" customHeight="1">
      <c r="A14669" s="448"/>
    </row>
    <row r="14670" spans="1:1" s="449" customFormat="1" ht="12" hidden="1" customHeight="1">
      <c r="A14670" s="448"/>
    </row>
    <row r="14671" spans="1:1" s="449" customFormat="1" ht="12" hidden="1" customHeight="1">
      <c r="A14671" s="448"/>
    </row>
    <row r="14672" spans="1:1" s="449" customFormat="1" ht="12" hidden="1" customHeight="1">
      <c r="A14672" s="448"/>
    </row>
    <row r="14673" spans="1:1" s="449" customFormat="1" ht="12" hidden="1" customHeight="1">
      <c r="A14673" s="448"/>
    </row>
    <row r="14674" spans="1:1" s="449" customFormat="1" ht="12" hidden="1" customHeight="1">
      <c r="A14674" s="448"/>
    </row>
    <row r="14675" spans="1:1" s="449" customFormat="1" ht="12" hidden="1" customHeight="1">
      <c r="A14675" s="448"/>
    </row>
    <row r="14676" spans="1:1" s="449" customFormat="1" ht="12" hidden="1" customHeight="1">
      <c r="A14676" s="448"/>
    </row>
    <row r="14677" spans="1:1" s="449" customFormat="1" ht="12" hidden="1" customHeight="1">
      <c r="A14677" s="448"/>
    </row>
    <row r="14678" spans="1:1" s="449" customFormat="1" ht="12" hidden="1" customHeight="1">
      <c r="A14678" s="448"/>
    </row>
    <row r="14679" spans="1:1" s="449" customFormat="1" ht="12" hidden="1" customHeight="1">
      <c r="A14679" s="448"/>
    </row>
    <row r="14680" spans="1:1" s="449" customFormat="1" ht="12" hidden="1" customHeight="1">
      <c r="A14680" s="448"/>
    </row>
    <row r="14681" spans="1:1" s="449" customFormat="1" ht="12" hidden="1" customHeight="1">
      <c r="A14681" s="448"/>
    </row>
    <row r="14682" spans="1:1" s="449" customFormat="1" ht="12" hidden="1" customHeight="1">
      <c r="A14682" s="448"/>
    </row>
    <row r="14683" spans="1:1" s="449" customFormat="1" ht="12" hidden="1" customHeight="1">
      <c r="A14683" s="448"/>
    </row>
    <row r="14684" spans="1:1" s="449" customFormat="1" ht="12" hidden="1" customHeight="1">
      <c r="A14684" s="448"/>
    </row>
    <row r="14685" spans="1:1" s="449" customFormat="1" ht="12" hidden="1" customHeight="1">
      <c r="A14685" s="448"/>
    </row>
    <row r="14686" spans="1:1" s="449" customFormat="1" ht="12" hidden="1" customHeight="1">
      <c r="A14686" s="448"/>
    </row>
    <row r="14687" spans="1:1" s="449" customFormat="1" ht="12" hidden="1" customHeight="1">
      <c r="A14687" s="448"/>
    </row>
    <row r="14688" spans="1:1" s="449" customFormat="1" ht="12" hidden="1" customHeight="1">
      <c r="A14688" s="448"/>
    </row>
    <row r="14689" spans="1:1" s="449" customFormat="1" ht="12" hidden="1" customHeight="1">
      <c r="A14689" s="448"/>
    </row>
    <row r="14690" spans="1:1" s="449" customFormat="1" ht="12" hidden="1" customHeight="1">
      <c r="A14690" s="448"/>
    </row>
    <row r="14691" spans="1:1" s="449" customFormat="1" ht="12" hidden="1" customHeight="1">
      <c r="A14691" s="448"/>
    </row>
    <row r="14692" spans="1:1" s="449" customFormat="1" ht="12" hidden="1" customHeight="1">
      <c r="A14692" s="448"/>
    </row>
    <row r="14693" spans="1:1" s="449" customFormat="1" ht="12" hidden="1" customHeight="1">
      <c r="A14693" s="448"/>
    </row>
    <row r="14694" spans="1:1" s="449" customFormat="1" ht="12" hidden="1" customHeight="1">
      <c r="A14694" s="448"/>
    </row>
    <row r="14695" spans="1:1" s="449" customFormat="1" ht="12" hidden="1" customHeight="1">
      <c r="A14695" s="448"/>
    </row>
    <row r="14696" spans="1:1" s="449" customFormat="1" ht="12" hidden="1" customHeight="1">
      <c r="A14696" s="448"/>
    </row>
    <row r="14697" spans="1:1" s="449" customFormat="1" ht="12" hidden="1" customHeight="1">
      <c r="A14697" s="448"/>
    </row>
    <row r="14698" spans="1:1" s="449" customFormat="1" ht="12" hidden="1" customHeight="1">
      <c r="A14698" s="448"/>
    </row>
    <row r="14699" spans="1:1" s="449" customFormat="1" ht="12" hidden="1" customHeight="1">
      <c r="A14699" s="448"/>
    </row>
    <row r="14700" spans="1:1" s="449" customFormat="1" ht="12" hidden="1" customHeight="1">
      <c r="A14700" s="448"/>
    </row>
    <row r="14701" spans="1:1" s="449" customFormat="1" ht="12" hidden="1" customHeight="1">
      <c r="A14701" s="448"/>
    </row>
    <row r="14702" spans="1:1" s="449" customFormat="1" ht="12" hidden="1" customHeight="1">
      <c r="A14702" s="448"/>
    </row>
    <row r="14703" spans="1:1" s="449" customFormat="1" ht="12" hidden="1" customHeight="1">
      <c r="A14703" s="448"/>
    </row>
    <row r="14704" spans="1:1" s="449" customFormat="1" ht="12" hidden="1" customHeight="1">
      <c r="A14704" s="448"/>
    </row>
    <row r="14705" spans="1:1" s="449" customFormat="1" ht="12" hidden="1" customHeight="1">
      <c r="A14705" s="448"/>
    </row>
    <row r="14706" spans="1:1" s="449" customFormat="1" ht="12" hidden="1" customHeight="1">
      <c r="A14706" s="448"/>
    </row>
    <row r="14707" spans="1:1" s="449" customFormat="1" ht="12" hidden="1" customHeight="1">
      <c r="A14707" s="448"/>
    </row>
    <row r="14708" spans="1:1" s="449" customFormat="1" ht="12" hidden="1" customHeight="1">
      <c r="A14708" s="448"/>
    </row>
    <row r="14709" spans="1:1" s="449" customFormat="1" ht="12" hidden="1" customHeight="1">
      <c r="A14709" s="448"/>
    </row>
    <row r="14710" spans="1:1" s="449" customFormat="1" ht="12" hidden="1" customHeight="1">
      <c r="A14710" s="448"/>
    </row>
    <row r="14711" spans="1:1" s="449" customFormat="1" ht="12" hidden="1" customHeight="1">
      <c r="A14711" s="448"/>
    </row>
    <row r="14712" spans="1:1" s="449" customFormat="1" ht="12" hidden="1" customHeight="1">
      <c r="A14712" s="448"/>
    </row>
    <row r="14713" spans="1:1" s="449" customFormat="1" ht="12" hidden="1" customHeight="1">
      <c r="A14713" s="448"/>
    </row>
    <row r="14714" spans="1:1" s="449" customFormat="1" ht="12" hidden="1" customHeight="1">
      <c r="A14714" s="448"/>
    </row>
    <row r="14715" spans="1:1" s="449" customFormat="1" ht="12" hidden="1" customHeight="1">
      <c r="A14715" s="448"/>
    </row>
    <row r="14716" spans="1:1" s="449" customFormat="1" ht="12" hidden="1" customHeight="1">
      <c r="A14716" s="448"/>
    </row>
    <row r="14717" spans="1:1" s="449" customFormat="1" ht="12" hidden="1" customHeight="1">
      <c r="A14717" s="448"/>
    </row>
    <row r="14718" spans="1:1" s="449" customFormat="1" ht="12" hidden="1" customHeight="1">
      <c r="A14718" s="448"/>
    </row>
    <row r="14719" spans="1:1" s="449" customFormat="1" ht="12" hidden="1" customHeight="1">
      <c r="A14719" s="448"/>
    </row>
    <row r="14720" spans="1:1" s="449" customFormat="1" ht="12" hidden="1" customHeight="1">
      <c r="A14720" s="448"/>
    </row>
    <row r="14721" spans="1:1" s="449" customFormat="1" ht="12" hidden="1" customHeight="1">
      <c r="A14721" s="448"/>
    </row>
    <row r="14722" spans="1:1" s="449" customFormat="1" ht="12" hidden="1" customHeight="1">
      <c r="A14722" s="448"/>
    </row>
    <row r="14723" spans="1:1" s="449" customFormat="1" ht="12" hidden="1" customHeight="1">
      <c r="A14723" s="448"/>
    </row>
    <row r="14724" spans="1:1" s="449" customFormat="1" ht="12" hidden="1" customHeight="1">
      <c r="A14724" s="448"/>
    </row>
    <row r="14725" spans="1:1" s="449" customFormat="1" ht="12" hidden="1" customHeight="1">
      <c r="A14725" s="448"/>
    </row>
    <row r="14726" spans="1:1" s="449" customFormat="1" ht="12" hidden="1" customHeight="1">
      <c r="A14726" s="448"/>
    </row>
    <row r="14727" spans="1:1" s="449" customFormat="1" ht="12" hidden="1" customHeight="1">
      <c r="A14727" s="448"/>
    </row>
    <row r="14728" spans="1:1" s="449" customFormat="1" ht="12" hidden="1" customHeight="1">
      <c r="A14728" s="448"/>
    </row>
    <row r="14729" spans="1:1" s="449" customFormat="1" ht="12" hidden="1" customHeight="1">
      <c r="A14729" s="448"/>
    </row>
    <row r="14730" spans="1:1" s="449" customFormat="1" ht="12" hidden="1" customHeight="1">
      <c r="A14730" s="448"/>
    </row>
    <row r="14731" spans="1:1" s="449" customFormat="1" ht="12" hidden="1" customHeight="1">
      <c r="A14731" s="448"/>
    </row>
    <row r="14732" spans="1:1" s="449" customFormat="1" ht="12" hidden="1" customHeight="1">
      <c r="A14732" s="448"/>
    </row>
    <row r="14733" spans="1:1" s="449" customFormat="1" ht="12" hidden="1" customHeight="1">
      <c r="A14733" s="448"/>
    </row>
    <row r="14734" spans="1:1" s="449" customFormat="1" ht="12" hidden="1" customHeight="1">
      <c r="A14734" s="448"/>
    </row>
    <row r="14735" spans="1:1" s="449" customFormat="1" ht="12" hidden="1" customHeight="1">
      <c r="A14735" s="448"/>
    </row>
    <row r="14736" spans="1:1" s="449" customFormat="1" ht="12" hidden="1" customHeight="1">
      <c r="A14736" s="448"/>
    </row>
    <row r="14737" spans="1:1" s="449" customFormat="1" ht="12" hidden="1" customHeight="1">
      <c r="A14737" s="448"/>
    </row>
    <row r="14738" spans="1:1" s="449" customFormat="1" ht="12" hidden="1" customHeight="1">
      <c r="A14738" s="448"/>
    </row>
    <row r="14739" spans="1:1" s="449" customFormat="1" ht="12" hidden="1" customHeight="1">
      <c r="A14739" s="448"/>
    </row>
    <row r="14740" spans="1:1" s="449" customFormat="1" ht="12" hidden="1" customHeight="1">
      <c r="A14740" s="448"/>
    </row>
    <row r="14741" spans="1:1" s="449" customFormat="1" ht="12" hidden="1" customHeight="1">
      <c r="A14741" s="448"/>
    </row>
    <row r="14742" spans="1:1" s="449" customFormat="1" ht="12" hidden="1" customHeight="1">
      <c r="A14742" s="448"/>
    </row>
    <row r="14743" spans="1:1" s="449" customFormat="1" ht="12" hidden="1" customHeight="1">
      <c r="A14743" s="448"/>
    </row>
    <row r="14744" spans="1:1" s="449" customFormat="1" ht="12" hidden="1" customHeight="1">
      <c r="A14744" s="448"/>
    </row>
    <row r="14745" spans="1:1" s="449" customFormat="1" ht="12" hidden="1" customHeight="1">
      <c r="A14745" s="448"/>
    </row>
    <row r="14746" spans="1:1" s="449" customFormat="1" ht="12" hidden="1" customHeight="1">
      <c r="A14746" s="448"/>
    </row>
    <row r="14747" spans="1:1" s="449" customFormat="1" ht="12" hidden="1" customHeight="1">
      <c r="A14747" s="448"/>
    </row>
    <row r="14748" spans="1:1" s="449" customFormat="1" ht="12" hidden="1" customHeight="1">
      <c r="A14748" s="448"/>
    </row>
    <row r="14749" spans="1:1" s="449" customFormat="1" ht="12" hidden="1" customHeight="1">
      <c r="A14749" s="448"/>
    </row>
    <row r="14750" spans="1:1" s="449" customFormat="1" ht="12" hidden="1" customHeight="1">
      <c r="A14750" s="448"/>
    </row>
    <row r="14751" spans="1:1" s="449" customFormat="1" ht="12" hidden="1" customHeight="1">
      <c r="A14751" s="448"/>
    </row>
    <row r="14752" spans="1:1" s="449" customFormat="1" ht="12" hidden="1" customHeight="1">
      <c r="A14752" s="448"/>
    </row>
    <row r="14753" spans="1:1" s="449" customFormat="1" ht="12" hidden="1" customHeight="1">
      <c r="A14753" s="448"/>
    </row>
    <row r="14754" spans="1:1" s="449" customFormat="1" ht="12" hidden="1" customHeight="1">
      <c r="A14754" s="448"/>
    </row>
    <row r="14755" spans="1:1" s="449" customFormat="1" ht="12" hidden="1" customHeight="1">
      <c r="A14755" s="448"/>
    </row>
    <row r="14756" spans="1:1" s="449" customFormat="1" ht="12" hidden="1" customHeight="1">
      <c r="A14756" s="448"/>
    </row>
    <row r="14757" spans="1:1" s="449" customFormat="1" ht="12" hidden="1" customHeight="1">
      <c r="A14757" s="448"/>
    </row>
    <row r="14758" spans="1:1" s="449" customFormat="1" ht="12" hidden="1" customHeight="1">
      <c r="A14758" s="448"/>
    </row>
    <row r="14759" spans="1:1" s="449" customFormat="1" ht="12" hidden="1" customHeight="1">
      <c r="A14759" s="448"/>
    </row>
    <row r="14760" spans="1:1" s="449" customFormat="1" ht="12" hidden="1" customHeight="1">
      <c r="A14760" s="448"/>
    </row>
    <row r="14761" spans="1:1" s="449" customFormat="1" ht="12" hidden="1" customHeight="1">
      <c r="A14761" s="448"/>
    </row>
    <row r="14762" spans="1:1" s="449" customFormat="1" ht="12" hidden="1" customHeight="1">
      <c r="A14762" s="448"/>
    </row>
    <row r="14763" spans="1:1" s="449" customFormat="1" ht="12" hidden="1" customHeight="1">
      <c r="A14763" s="448"/>
    </row>
    <row r="14764" spans="1:1" s="449" customFormat="1" ht="12" hidden="1" customHeight="1">
      <c r="A14764" s="448"/>
    </row>
    <row r="14765" spans="1:1" s="449" customFormat="1" ht="12" hidden="1" customHeight="1">
      <c r="A14765" s="448"/>
    </row>
    <row r="14766" spans="1:1" s="449" customFormat="1" ht="12" hidden="1" customHeight="1">
      <c r="A14766" s="448"/>
    </row>
    <row r="14767" spans="1:1" s="449" customFormat="1" ht="12" hidden="1" customHeight="1">
      <c r="A14767" s="448"/>
    </row>
    <row r="14768" spans="1:1" s="449" customFormat="1" ht="12" hidden="1" customHeight="1">
      <c r="A14768" s="448"/>
    </row>
    <row r="14769" spans="1:1" s="449" customFormat="1" ht="12" hidden="1" customHeight="1">
      <c r="A14769" s="448"/>
    </row>
    <row r="14770" spans="1:1" s="449" customFormat="1" ht="12" hidden="1" customHeight="1">
      <c r="A14770" s="448"/>
    </row>
    <row r="14771" spans="1:1" s="449" customFormat="1" ht="12" hidden="1" customHeight="1">
      <c r="A14771" s="448"/>
    </row>
    <row r="14772" spans="1:1" s="449" customFormat="1" ht="12" hidden="1" customHeight="1">
      <c r="A14772" s="448"/>
    </row>
    <row r="14773" spans="1:1" s="449" customFormat="1" ht="12" hidden="1" customHeight="1">
      <c r="A14773" s="448"/>
    </row>
    <row r="14774" spans="1:1" s="449" customFormat="1" ht="12" hidden="1" customHeight="1">
      <c r="A14774" s="448"/>
    </row>
    <row r="14775" spans="1:1" s="449" customFormat="1" ht="12" hidden="1" customHeight="1">
      <c r="A14775" s="448"/>
    </row>
    <row r="14776" spans="1:1" s="449" customFormat="1" ht="12" hidden="1" customHeight="1">
      <c r="A14776" s="448"/>
    </row>
    <row r="14777" spans="1:1" s="449" customFormat="1" ht="12" hidden="1" customHeight="1">
      <c r="A14777" s="448"/>
    </row>
    <row r="14778" spans="1:1" s="449" customFormat="1" ht="12" hidden="1" customHeight="1">
      <c r="A14778" s="448"/>
    </row>
    <row r="14779" spans="1:1" s="449" customFormat="1" ht="12" hidden="1" customHeight="1">
      <c r="A14779" s="448"/>
    </row>
    <row r="14780" spans="1:1" s="449" customFormat="1" ht="12" hidden="1" customHeight="1">
      <c r="A14780" s="448"/>
    </row>
    <row r="14781" spans="1:1" s="449" customFormat="1" ht="12" hidden="1" customHeight="1">
      <c r="A14781" s="448"/>
    </row>
    <row r="14782" spans="1:1" s="449" customFormat="1" ht="12" hidden="1" customHeight="1">
      <c r="A14782" s="448"/>
    </row>
    <row r="14783" spans="1:1" s="449" customFormat="1" ht="12" hidden="1" customHeight="1">
      <c r="A14783" s="448"/>
    </row>
    <row r="14784" spans="1:1" s="449" customFormat="1" ht="12" hidden="1" customHeight="1">
      <c r="A14784" s="448"/>
    </row>
    <row r="14785" spans="1:1" s="449" customFormat="1" ht="12" hidden="1" customHeight="1">
      <c r="A14785" s="448"/>
    </row>
    <row r="14786" spans="1:1" s="449" customFormat="1" ht="12" hidden="1" customHeight="1">
      <c r="A14786" s="448"/>
    </row>
    <row r="14787" spans="1:1" s="449" customFormat="1" ht="12" hidden="1" customHeight="1">
      <c r="A14787" s="448"/>
    </row>
    <row r="14788" spans="1:1" s="449" customFormat="1" ht="12" hidden="1" customHeight="1">
      <c r="A14788" s="448"/>
    </row>
    <row r="14789" spans="1:1" s="449" customFormat="1" ht="12" hidden="1" customHeight="1">
      <c r="A14789" s="448"/>
    </row>
    <row r="14790" spans="1:1" s="449" customFormat="1" ht="12" hidden="1" customHeight="1">
      <c r="A14790" s="448"/>
    </row>
    <row r="14791" spans="1:1" s="449" customFormat="1" ht="12" hidden="1" customHeight="1">
      <c r="A14791" s="448"/>
    </row>
    <row r="14792" spans="1:1" s="449" customFormat="1" ht="12" hidden="1" customHeight="1">
      <c r="A14792" s="448"/>
    </row>
    <row r="14793" spans="1:1" s="449" customFormat="1" ht="12" hidden="1" customHeight="1">
      <c r="A14793" s="448"/>
    </row>
    <row r="14794" spans="1:1" s="449" customFormat="1" ht="12" hidden="1" customHeight="1">
      <c r="A14794" s="448"/>
    </row>
    <row r="14795" spans="1:1" s="449" customFormat="1" ht="12" hidden="1" customHeight="1">
      <c r="A14795" s="448"/>
    </row>
    <row r="14796" spans="1:1" s="449" customFormat="1" ht="12" hidden="1" customHeight="1">
      <c r="A14796" s="448"/>
    </row>
    <row r="14797" spans="1:1" s="449" customFormat="1" ht="12" hidden="1" customHeight="1">
      <c r="A14797" s="448"/>
    </row>
    <row r="14798" spans="1:1" s="449" customFormat="1" ht="12" hidden="1" customHeight="1">
      <c r="A14798" s="448"/>
    </row>
    <row r="14799" spans="1:1" s="449" customFormat="1" ht="12" hidden="1" customHeight="1">
      <c r="A14799" s="448"/>
    </row>
    <row r="14800" spans="1:1" s="449" customFormat="1" ht="12" hidden="1" customHeight="1">
      <c r="A14800" s="448"/>
    </row>
    <row r="14801" spans="1:1" s="449" customFormat="1" ht="12" hidden="1" customHeight="1">
      <c r="A14801" s="448"/>
    </row>
    <row r="14802" spans="1:1" s="449" customFormat="1" ht="12" hidden="1" customHeight="1">
      <c r="A14802" s="448"/>
    </row>
    <row r="14803" spans="1:1" s="449" customFormat="1" ht="12" hidden="1" customHeight="1">
      <c r="A14803" s="448"/>
    </row>
    <row r="14804" spans="1:1" s="449" customFormat="1" ht="12" hidden="1" customHeight="1">
      <c r="A14804" s="448"/>
    </row>
    <row r="14805" spans="1:1" s="449" customFormat="1" ht="12" hidden="1" customHeight="1">
      <c r="A14805" s="448"/>
    </row>
    <row r="14806" spans="1:1" s="449" customFormat="1" ht="12" hidden="1" customHeight="1">
      <c r="A14806" s="448"/>
    </row>
    <row r="14807" spans="1:1" s="449" customFormat="1" ht="12" hidden="1" customHeight="1">
      <c r="A14807" s="448"/>
    </row>
    <row r="14808" spans="1:1" s="449" customFormat="1" ht="12" hidden="1" customHeight="1">
      <c r="A14808" s="448"/>
    </row>
    <row r="14809" spans="1:1" s="449" customFormat="1" ht="12" hidden="1" customHeight="1">
      <c r="A14809" s="448"/>
    </row>
    <row r="14810" spans="1:1" s="449" customFormat="1" ht="12" hidden="1" customHeight="1">
      <c r="A14810" s="448"/>
    </row>
    <row r="14811" spans="1:1" s="449" customFormat="1" ht="12" hidden="1" customHeight="1">
      <c r="A14811" s="448"/>
    </row>
    <row r="14812" spans="1:1" s="449" customFormat="1" ht="12" hidden="1" customHeight="1">
      <c r="A14812" s="448"/>
    </row>
    <row r="14813" spans="1:1" s="449" customFormat="1" ht="12" hidden="1" customHeight="1">
      <c r="A14813" s="448"/>
    </row>
    <row r="14814" spans="1:1" s="449" customFormat="1" ht="12" hidden="1" customHeight="1">
      <c r="A14814" s="448"/>
    </row>
    <row r="14815" spans="1:1" s="449" customFormat="1" ht="12" hidden="1" customHeight="1">
      <c r="A14815" s="448"/>
    </row>
    <row r="14816" spans="1:1" s="449" customFormat="1" ht="12" hidden="1" customHeight="1">
      <c r="A14816" s="448"/>
    </row>
    <row r="14817" spans="1:1" s="449" customFormat="1" ht="12" hidden="1" customHeight="1">
      <c r="A14817" s="448"/>
    </row>
    <row r="14818" spans="1:1" s="449" customFormat="1" ht="12" hidden="1" customHeight="1">
      <c r="A14818" s="448"/>
    </row>
    <row r="14819" spans="1:1" s="449" customFormat="1" ht="12" hidden="1" customHeight="1">
      <c r="A14819" s="448"/>
    </row>
    <row r="14820" spans="1:1" s="449" customFormat="1" ht="12" hidden="1" customHeight="1">
      <c r="A14820" s="448"/>
    </row>
    <row r="14821" spans="1:1" s="449" customFormat="1" ht="12" hidden="1" customHeight="1">
      <c r="A14821" s="448"/>
    </row>
    <row r="14822" spans="1:1" s="449" customFormat="1" ht="12" hidden="1" customHeight="1">
      <c r="A14822" s="448"/>
    </row>
    <row r="14823" spans="1:1" s="449" customFormat="1" ht="12" hidden="1" customHeight="1">
      <c r="A14823" s="448"/>
    </row>
    <row r="14824" spans="1:1" s="449" customFormat="1" ht="12" hidden="1" customHeight="1">
      <c r="A14824" s="448"/>
    </row>
    <row r="14825" spans="1:1" s="449" customFormat="1" ht="12" hidden="1" customHeight="1">
      <c r="A14825" s="448"/>
    </row>
    <row r="14826" spans="1:1" s="449" customFormat="1" ht="12" hidden="1" customHeight="1">
      <c r="A14826" s="448"/>
    </row>
    <row r="14827" spans="1:1" s="449" customFormat="1" ht="12" hidden="1" customHeight="1">
      <c r="A14827" s="448"/>
    </row>
    <row r="14828" spans="1:1" s="449" customFormat="1" ht="12" hidden="1" customHeight="1">
      <c r="A14828" s="448"/>
    </row>
    <row r="14829" spans="1:1" s="449" customFormat="1" ht="12" hidden="1" customHeight="1">
      <c r="A14829" s="448"/>
    </row>
    <row r="14830" spans="1:1" s="449" customFormat="1" ht="12" hidden="1" customHeight="1">
      <c r="A14830" s="448"/>
    </row>
    <row r="14831" spans="1:1" s="449" customFormat="1" ht="12" hidden="1" customHeight="1">
      <c r="A14831" s="448"/>
    </row>
    <row r="14832" spans="1:1" s="449" customFormat="1" ht="12" hidden="1" customHeight="1">
      <c r="A14832" s="448"/>
    </row>
    <row r="14833" spans="1:1" s="449" customFormat="1" ht="12" hidden="1" customHeight="1">
      <c r="A14833" s="448"/>
    </row>
    <row r="14834" spans="1:1" s="449" customFormat="1" ht="12" hidden="1" customHeight="1">
      <c r="A14834" s="448"/>
    </row>
    <row r="14835" spans="1:1" s="449" customFormat="1" ht="12" hidden="1" customHeight="1">
      <c r="A14835" s="448"/>
    </row>
    <row r="14836" spans="1:1" s="449" customFormat="1" ht="12" hidden="1" customHeight="1">
      <c r="A14836" s="448"/>
    </row>
    <row r="14837" spans="1:1" s="449" customFormat="1" ht="12" hidden="1" customHeight="1">
      <c r="A14837" s="448"/>
    </row>
    <row r="14838" spans="1:1" s="449" customFormat="1" ht="12" hidden="1" customHeight="1">
      <c r="A14838" s="448"/>
    </row>
    <row r="14839" spans="1:1" s="449" customFormat="1" ht="12" hidden="1" customHeight="1">
      <c r="A14839" s="448"/>
    </row>
    <row r="14840" spans="1:1" s="449" customFormat="1" ht="12" hidden="1" customHeight="1">
      <c r="A14840" s="448"/>
    </row>
    <row r="14841" spans="1:1" s="449" customFormat="1" ht="12" hidden="1" customHeight="1">
      <c r="A14841" s="448"/>
    </row>
    <row r="14842" spans="1:1" s="449" customFormat="1" ht="12" hidden="1" customHeight="1">
      <c r="A14842" s="448"/>
    </row>
    <row r="14843" spans="1:1" s="449" customFormat="1" ht="12" hidden="1" customHeight="1">
      <c r="A14843" s="448"/>
    </row>
    <row r="14844" spans="1:1" s="449" customFormat="1" ht="12" hidden="1" customHeight="1">
      <c r="A14844" s="448"/>
    </row>
    <row r="14845" spans="1:1" s="449" customFormat="1" ht="12" hidden="1" customHeight="1">
      <c r="A14845" s="448"/>
    </row>
    <row r="14846" spans="1:1" s="449" customFormat="1" ht="12" hidden="1" customHeight="1">
      <c r="A14846" s="448"/>
    </row>
    <row r="14847" spans="1:1" s="449" customFormat="1" ht="12" hidden="1" customHeight="1">
      <c r="A14847" s="448"/>
    </row>
    <row r="14848" spans="1:1" s="449" customFormat="1" ht="12" hidden="1" customHeight="1">
      <c r="A14848" s="448"/>
    </row>
    <row r="14849" spans="1:1" s="449" customFormat="1" ht="12" hidden="1" customHeight="1">
      <c r="A14849" s="448"/>
    </row>
    <row r="14850" spans="1:1" s="449" customFormat="1" ht="12" hidden="1" customHeight="1">
      <c r="A14850" s="448"/>
    </row>
    <row r="14851" spans="1:1" s="449" customFormat="1" ht="12" hidden="1" customHeight="1">
      <c r="A14851" s="448"/>
    </row>
    <row r="14852" spans="1:1" s="449" customFormat="1" ht="12" hidden="1" customHeight="1">
      <c r="A14852" s="448"/>
    </row>
    <row r="14853" spans="1:1" s="449" customFormat="1" ht="12" hidden="1" customHeight="1">
      <c r="A14853" s="448"/>
    </row>
    <row r="14854" spans="1:1" s="449" customFormat="1" ht="12" hidden="1" customHeight="1">
      <c r="A14854" s="448"/>
    </row>
    <row r="14855" spans="1:1" s="449" customFormat="1" ht="12" hidden="1" customHeight="1">
      <c r="A14855" s="448"/>
    </row>
    <row r="14856" spans="1:1" s="449" customFormat="1" ht="12" hidden="1" customHeight="1">
      <c r="A14856" s="448"/>
    </row>
    <row r="14857" spans="1:1" s="449" customFormat="1" ht="12" hidden="1" customHeight="1">
      <c r="A14857" s="448"/>
    </row>
    <row r="14858" spans="1:1" s="449" customFormat="1" ht="12" hidden="1" customHeight="1">
      <c r="A14858" s="448"/>
    </row>
    <row r="14859" spans="1:1" s="449" customFormat="1" ht="12" hidden="1" customHeight="1">
      <c r="A14859" s="448"/>
    </row>
    <row r="14860" spans="1:1" s="449" customFormat="1" ht="12" hidden="1" customHeight="1">
      <c r="A14860" s="448"/>
    </row>
    <row r="14861" spans="1:1" s="449" customFormat="1" ht="12" hidden="1" customHeight="1">
      <c r="A14861" s="448"/>
    </row>
    <row r="14862" spans="1:1" s="449" customFormat="1" ht="12" hidden="1" customHeight="1">
      <c r="A14862" s="448"/>
    </row>
    <row r="14863" spans="1:1" s="449" customFormat="1" ht="12" hidden="1" customHeight="1">
      <c r="A14863" s="448"/>
    </row>
    <row r="14864" spans="1:1" s="449" customFormat="1" ht="12" hidden="1" customHeight="1">
      <c r="A14864" s="448"/>
    </row>
    <row r="14865" spans="1:1" s="449" customFormat="1" ht="12" hidden="1" customHeight="1">
      <c r="A14865" s="448"/>
    </row>
    <row r="14866" spans="1:1" s="449" customFormat="1" ht="12" hidden="1" customHeight="1">
      <c r="A14866" s="448"/>
    </row>
    <row r="14867" spans="1:1" s="449" customFormat="1" ht="12" hidden="1" customHeight="1">
      <c r="A14867" s="448"/>
    </row>
    <row r="14868" spans="1:1" s="449" customFormat="1" ht="12" hidden="1" customHeight="1">
      <c r="A14868" s="448"/>
    </row>
    <row r="14869" spans="1:1" s="449" customFormat="1" ht="12" hidden="1" customHeight="1">
      <c r="A14869" s="448"/>
    </row>
    <row r="14870" spans="1:1" s="449" customFormat="1" ht="12" hidden="1" customHeight="1">
      <c r="A14870" s="448"/>
    </row>
    <row r="14871" spans="1:1" s="449" customFormat="1" ht="12" hidden="1" customHeight="1">
      <c r="A14871" s="448"/>
    </row>
    <row r="14872" spans="1:1" s="449" customFormat="1" ht="12" hidden="1" customHeight="1">
      <c r="A14872" s="448"/>
    </row>
    <row r="14873" spans="1:1" s="449" customFormat="1" ht="12" hidden="1" customHeight="1">
      <c r="A14873" s="448"/>
    </row>
    <row r="14874" spans="1:1" s="449" customFormat="1" ht="12" hidden="1" customHeight="1">
      <c r="A14874" s="448"/>
    </row>
    <row r="14875" spans="1:1" s="449" customFormat="1" ht="12" hidden="1" customHeight="1">
      <c r="A14875" s="448"/>
    </row>
    <row r="14876" spans="1:1" s="449" customFormat="1" ht="12" hidden="1" customHeight="1">
      <c r="A14876" s="448"/>
    </row>
    <row r="14877" spans="1:1" s="449" customFormat="1" ht="12" hidden="1" customHeight="1">
      <c r="A14877" s="448"/>
    </row>
    <row r="14878" spans="1:1" s="449" customFormat="1" ht="12" hidden="1" customHeight="1">
      <c r="A14878" s="448"/>
    </row>
    <row r="14879" spans="1:1" s="449" customFormat="1" ht="12" hidden="1" customHeight="1">
      <c r="A14879" s="448"/>
    </row>
    <row r="14880" spans="1:1" s="449" customFormat="1" ht="12" hidden="1" customHeight="1">
      <c r="A14880" s="448"/>
    </row>
    <row r="14881" spans="1:1" s="449" customFormat="1" ht="12" hidden="1" customHeight="1">
      <c r="A14881" s="448"/>
    </row>
    <row r="14882" spans="1:1" s="449" customFormat="1" ht="12" hidden="1" customHeight="1">
      <c r="A14882" s="448"/>
    </row>
    <row r="14883" spans="1:1" s="449" customFormat="1" ht="12" hidden="1" customHeight="1">
      <c r="A14883" s="448"/>
    </row>
    <row r="14884" spans="1:1" s="449" customFormat="1" ht="12" hidden="1" customHeight="1">
      <c r="A14884" s="448"/>
    </row>
    <row r="14885" spans="1:1" s="449" customFormat="1" ht="12" hidden="1" customHeight="1">
      <c r="A14885" s="448"/>
    </row>
    <row r="14886" spans="1:1" s="449" customFormat="1" ht="12" hidden="1" customHeight="1">
      <c r="A14886" s="448"/>
    </row>
    <row r="14887" spans="1:1" s="449" customFormat="1" ht="12" hidden="1" customHeight="1">
      <c r="A14887" s="448"/>
    </row>
    <row r="14888" spans="1:1" s="449" customFormat="1" ht="12" hidden="1" customHeight="1">
      <c r="A14888" s="448"/>
    </row>
    <row r="14889" spans="1:1" s="449" customFormat="1" ht="12" hidden="1" customHeight="1">
      <c r="A14889" s="448"/>
    </row>
    <row r="14890" spans="1:1" s="449" customFormat="1" ht="12" hidden="1" customHeight="1">
      <c r="A14890" s="448"/>
    </row>
    <row r="14891" spans="1:1" s="449" customFormat="1" ht="12" hidden="1" customHeight="1">
      <c r="A14891" s="448"/>
    </row>
    <row r="14892" spans="1:1" s="449" customFormat="1" ht="12" hidden="1" customHeight="1">
      <c r="A14892" s="448"/>
    </row>
    <row r="14893" spans="1:1" s="449" customFormat="1" ht="12" hidden="1" customHeight="1">
      <c r="A14893" s="448"/>
    </row>
    <row r="14894" spans="1:1" s="449" customFormat="1" ht="12" hidden="1" customHeight="1">
      <c r="A14894" s="448"/>
    </row>
    <row r="14895" spans="1:1" s="449" customFormat="1" ht="12" hidden="1" customHeight="1">
      <c r="A14895" s="448"/>
    </row>
    <row r="14896" spans="1:1" s="449" customFormat="1" ht="12" hidden="1" customHeight="1">
      <c r="A14896" s="448"/>
    </row>
    <row r="14897" spans="1:1" s="449" customFormat="1" ht="12" hidden="1" customHeight="1">
      <c r="A14897" s="448"/>
    </row>
    <row r="14898" spans="1:1" s="449" customFormat="1" ht="12" hidden="1" customHeight="1">
      <c r="A14898" s="448"/>
    </row>
    <row r="14899" spans="1:1" s="449" customFormat="1" ht="12" hidden="1" customHeight="1">
      <c r="A14899" s="448"/>
    </row>
    <row r="14900" spans="1:1" s="449" customFormat="1" ht="12" hidden="1" customHeight="1">
      <c r="A14900" s="448"/>
    </row>
    <row r="14901" spans="1:1" s="449" customFormat="1" ht="12" hidden="1" customHeight="1">
      <c r="A14901" s="448"/>
    </row>
    <row r="14902" spans="1:1" s="449" customFormat="1" ht="12" hidden="1" customHeight="1">
      <c r="A14902" s="448"/>
    </row>
    <row r="14903" spans="1:1" s="449" customFormat="1" ht="12" hidden="1" customHeight="1">
      <c r="A14903" s="448"/>
    </row>
    <row r="14904" spans="1:1" s="449" customFormat="1" ht="12" hidden="1" customHeight="1">
      <c r="A14904" s="448"/>
    </row>
    <row r="14905" spans="1:1" s="449" customFormat="1" ht="12" hidden="1" customHeight="1">
      <c r="A14905" s="448"/>
    </row>
    <row r="14906" spans="1:1" s="449" customFormat="1" ht="12" hidden="1" customHeight="1">
      <c r="A14906" s="448"/>
    </row>
    <row r="14907" spans="1:1" s="449" customFormat="1" ht="12" hidden="1" customHeight="1">
      <c r="A14907" s="448"/>
    </row>
    <row r="14908" spans="1:1" s="449" customFormat="1" ht="12" hidden="1" customHeight="1">
      <c r="A14908" s="448"/>
    </row>
    <row r="14909" spans="1:1" s="449" customFormat="1" ht="12" hidden="1" customHeight="1">
      <c r="A14909" s="448"/>
    </row>
    <row r="14910" spans="1:1" s="449" customFormat="1" ht="12" hidden="1" customHeight="1">
      <c r="A14910" s="448"/>
    </row>
    <row r="14911" spans="1:1" s="449" customFormat="1" ht="12" hidden="1" customHeight="1">
      <c r="A14911" s="448"/>
    </row>
    <row r="14912" spans="1:1" s="449" customFormat="1" ht="12" hidden="1" customHeight="1">
      <c r="A14912" s="448"/>
    </row>
    <row r="14913" spans="1:1" s="449" customFormat="1" ht="12" hidden="1" customHeight="1">
      <c r="A14913" s="448"/>
    </row>
    <row r="14914" spans="1:1" s="449" customFormat="1" ht="12" hidden="1" customHeight="1">
      <c r="A14914" s="448"/>
    </row>
    <row r="14915" spans="1:1" s="449" customFormat="1" ht="12" hidden="1" customHeight="1">
      <c r="A14915" s="448"/>
    </row>
    <row r="14916" spans="1:1" s="449" customFormat="1" ht="12" hidden="1" customHeight="1">
      <c r="A14916" s="448"/>
    </row>
    <row r="14917" spans="1:1" s="449" customFormat="1" ht="12" hidden="1" customHeight="1">
      <c r="A14917" s="448"/>
    </row>
    <row r="14918" spans="1:1" s="449" customFormat="1" ht="12" hidden="1" customHeight="1">
      <c r="A14918" s="448"/>
    </row>
    <row r="14919" spans="1:1" s="449" customFormat="1" ht="12" hidden="1" customHeight="1">
      <c r="A14919" s="448"/>
    </row>
    <row r="14920" spans="1:1" s="449" customFormat="1" ht="12" hidden="1" customHeight="1">
      <c r="A14920" s="448"/>
    </row>
    <row r="14921" spans="1:1" s="449" customFormat="1" ht="12" hidden="1" customHeight="1">
      <c r="A14921" s="448"/>
    </row>
    <row r="14922" spans="1:1" s="449" customFormat="1" ht="12" hidden="1" customHeight="1">
      <c r="A14922" s="448"/>
    </row>
    <row r="14923" spans="1:1" s="449" customFormat="1" ht="12" hidden="1" customHeight="1">
      <c r="A14923" s="448"/>
    </row>
    <row r="14924" spans="1:1" s="449" customFormat="1" ht="12" hidden="1" customHeight="1">
      <c r="A14924" s="448"/>
    </row>
    <row r="14925" spans="1:1" s="449" customFormat="1" ht="12" hidden="1" customHeight="1">
      <c r="A14925" s="448"/>
    </row>
    <row r="14926" spans="1:1" s="449" customFormat="1" ht="12" hidden="1" customHeight="1">
      <c r="A14926" s="448"/>
    </row>
    <row r="14927" spans="1:1" s="449" customFormat="1" ht="12" hidden="1" customHeight="1">
      <c r="A14927" s="448"/>
    </row>
    <row r="14928" spans="1:1" s="449" customFormat="1" ht="12" hidden="1" customHeight="1">
      <c r="A14928" s="448"/>
    </row>
    <row r="14929" spans="1:1" s="449" customFormat="1" ht="12" hidden="1" customHeight="1">
      <c r="A14929" s="448"/>
    </row>
    <row r="14930" spans="1:1" s="449" customFormat="1" ht="12" hidden="1" customHeight="1">
      <c r="A14930" s="448"/>
    </row>
    <row r="14931" spans="1:1" s="449" customFormat="1" ht="12" hidden="1" customHeight="1">
      <c r="A14931" s="448"/>
    </row>
    <row r="14932" spans="1:1" s="449" customFormat="1" ht="12" hidden="1" customHeight="1">
      <c r="A14932" s="448"/>
    </row>
    <row r="14933" spans="1:1" s="449" customFormat="1" ht="12" hidden="1" customHeight="1">
      <c r="A14933" s="448"/>
    </row>
    <row r="14934" spans="1:1" s="449" customFormat="1" ht="12" hidden="1" customHeight="1">
      <c r="A14934" s="448"/>
    </row>
    <row r="14935" spans="1:1" s="449" customFormat="1" ht="12" hidden="1" customHeight="1">
      <c r="A14935" s="448"/>
    </row>
    <row r="14936" spans="1:1" s="449" customFormat="1" ht="12" hidden="1" customHeight="1">
      <c r="A14936" s="448"/>
    </row>
    <row r="14937" spans="1:1" s="449" customFormat="1" ht="12" hidden="1" customHeight="1">
      <c r="A14937" s="448"/>
    </row>
    <row r="14938" spans="1:1" s="449" customFormat="1" ht="12" hidden="1" customHeight="1">
      <c r="A14938" s="448"/>
    </row>
    <row r="14939" spans="1:1" s="449" customFormat="1" ht="12" hidden="1" customHeight="1">
      <c r="A14939" s="448"/>
    </row>
    <row r="14940" spans="1:1" s="449" customFormat="1" ht="12" hidden="1" customHeight="1">
      <c r="A14940" s="448"/>
    </row>
    <row r="14941" spans="1:1" s="449" customFormat="1" ht="12" hidden="1" customHeight="1">
      <c r="A14941" s="448"/>
    </row>
    <row r="14942" spans="1:1" s="449" customFormat="1" ht="12" hidden="1" customHeight="1">
      <c r="A14942" s="448"/>
    </row>
    <row r="14943" spans="1:1" s="449" customFormat="1" ht="12" hidden="1" customHeight="1">
      <c r="A14943" s="448"/>
    </row>
    <row r="14944" spans="1:1" s="449" customFormat="1" ht="12" hidden="1" customHeight="1">
      <c r="A14944" s="448"/>
    </row>
    <row r="14945" spans="1:1" s="449" customFormat="1" ht="12" hidden="1" customHeight="1">
      <c r="A14945" s="448"/>
    </row>
    <row r="14946" spans="1:1" s="449" customFormat="1" ht="12" hidden="1" customHeight="1">
      <c r="A14946" s="448"/>
    </row>
    <row r="14947" spans="1:1" s="449" customFormat="1" ht="12" hidden="1" customHeight="1">
      <c r="A14947" s="448"/>
    </row>
    <row r="14948" spans="1:1" s="449" customFormat="1" ht="12" hidden="1" customHeight="1">
      <c r="A14948" s="448"/>
    </row>
    <row r="14949" spans="1:1" s="449" customFormat="1" ht="12" hidden="1" customHeight="1">
      <c r="A14949" s="448"/>
    </row>
    <row r="14950" spans="1:1" s="449" customFormat="1" ht="12" hidden="1" customHeight="1">
      <c r="A14950" s="448"/>
    </row>
    <row r="14951" spans="1:1" s="449" customFormat="1" ht="12" hidden="1" customHeight="1">
      <c r="A14951" s="448"/>
    </row>
    <row r="14952" spans="1:1" s="449" customFormat="1" ht="12" hidden="1" customHeight="1">
      <c r="A14952" s="448"/>
    </row>
    <row r="14953" spans="1:1" s="449" customFormat="1" ht="12" hidden="1" customHeight="1">
      <c r="A14953" s="448"/>
    </row>
    <row r="14954" spans="1:1" s="449" customFormat="1" ht="12" hidden="1" customHeight="1">
      <c r="A14954" s="448"/>
    </row>
    <row r="14955" spans="1:1" s="449" customFormat="1" ht="12" hidden="1" customHeight="1">
      <c r="A14955" s="448"/>
    </row>
    <row r="14956" spans="1:1" s="449" customFormat="1" ht="12" hidden="1" customHeight="1">
      <c r="A14956" s="448"/>
    </row>
    <row r="14957" spans="1:1" s="449" customFormat="1" ht="12" hidden="1" customHeight="1">
      <c r="A14957" s="448"/>
    </row>
    <row r="14958" spans="1:1" s="449" customFormat="1" ht="12" hidden="1" customHeight="1">
      <c r="A14958" s="448"/>
    </row>
    <row r="14959" spans="1:1" s="449" customFormat="1" ht="12" hidden="1" customHeight="1">
      <c r="A14959" s="448"/>
    </row>
    <row r="14960" spans="1:1" s="449" customFormat="1" ht="12" hidden="1" customHeight="1">
      <c r="A14960" s="448"/>
    </row>
    <row r="14961" spans="1:1" s="449" customFormat="1" ht="12" hidden="1" customHeight="1">
      <c r="A14961" s="448"/>
    </row>
    <row r="14962" spans="1:1" s="449" customFormat="1" ht="12" hidden="1" customHeight="1">
      <c r="A14962" s="448"/>
    </row>
    <row r="14963" spans="1:1" s="449" customFormat="1" ht="12" hidden="1" customHeight="1">
      <c r="A14963" s="448"/>
    </row>
    <row r="14964" spans="1:1" s="449" customFormat="1" ht="12" hidden="1" customHeight="1">
      <c r="A14964" s="448"/>
    </row>
    <row r="14965" spans="1:1" s="449" customFormat="1" ht="12" hidden="1" customHeight="1">
      <c r="A14965" s="448"/>
    </row>
    <row r="14966" spans="1:1" s="449" customFormat="1" ht="12" hidden="1" customHeight="1">
      <c r="A14966" s="448"/>
    </row>
    <row r="14967" spans="1:1" s="449" customFormat="1" ht="12" hidden="1" customHeight="1">
      <c r="A14967" s="448"/>
    </row>
    <row r="14968" spans="1:1" s="449" customFormat="1" ht="12" hidden="1" customHeight="1">
      <c r="A14968" s="448"/>
    </row>
    <row r="14969" spans="1:1" s="449" customFormat="1" ht="12" hidden="1" customHeight="1">
      <c r="A14969" s="448"/>
    </row>
    <row r="14970" spans="1:1" s="449" customFormat="1" ht="12" hidden="1" customHeight="1">
      <c r="A14970" s="448"/>
    </row>
    <row r="14971" spans="1:1" s="449" customFormat="1" ht="12" hidden="1" customHeight="1">
      <c r="A14971" s="448"/>
    </row>
    <row r="14972" spans="1:1" s="449" customFormat="1" ht="12" hidden="1" customHeight="1">
      <c r="A14972" s="448"/>
    </row>
    <row r="14973" spans="1:1" s="449" customFormat="1" ht="12" hidden="1" customHeight="1">
      <c r="A14973" s="448"/>
    </row>
    <row r="14974" spans="1:1" s="449" customFormat="1" ht="12" hidden="1" customHeight="1">
      <c r="A14974" s="448"/>
    </row>
    <row r="14975" spans="1:1" s="449" customFormat="1" ht="12" hidden="1" customHeight="1">
      <c r="A14975" s="448"/>
    </row>
    <row r="14976" spans="1:1" s="449" customFormat="1" ht="12" hidden="1" customHeight="1">
      <c r="A14976" s="448"/>
    </row>
    <row r="14977" spans="1:1" s="449" customFormat="1" ht="12" hidden="1" customHeight="1">
      <c r="A14977" s="448"/>
    </row>
    <row r="14978" spans="1:1" s="449" customFormat="1" ht="12" hidden="1" customHeight="1">
      <c r="A14978" s="448"/>
    </row>
    <row r="14979" spans="1:1" s="449" customFormat="1" ht="12" hidden="1" customHeight="1">
      <c r="A14979" s="448"/>
    </row>
    <row r="14980" spans="1:1" s="449" customFormat="1" ht="12" hidden="1" customHeight="1">
      <c r="A14980" s="448"/>
    </row>
    <row r="14981" spans="1:1" s="449" customFormat="1" ht="12" hidden="1" customHeight="1">
      <c r="A14981" s="448"/>
    </row>
    <row r="14982" spans="1:1" s="449" customFormat="1" ht="12" hidden="1" customHeight="1">
      <c r="A14982" s="448"/>
    </row>
    <row r="14983" spans="1:1" s="449" customFormat="1" ht="12" hidden="1" customHeight="1">
      <c r="A14983" s="448"/>
    </row>
    <row r="14984" spans="1:1" s="449" customFormat="1" ht="12" hidden="1" customHeight="1">
      <c r="A14984" s="448"/>
    </row>
    <row r="14985" spans="1:1" s="449" customFormat="1" ht="12" hidden="1" customHeight="1">
      <c r="A14985" s="448"/>
    </row>
    <row r="14986" spans="1:1" s="449" customFormat="1" ht="12" hidden="1" customHeight="1">
      <c r="A14986" s="448"/>
    </row>
    <row r="14987" spans="1:1" s="449" customFormat="1" ht="12" hidden="1" customHeight="1">
      <c r="A14987" s="448"/>
    </row>
    <row r="14988" spans="1:1" s="449" customFormat="1" ht="12" hidden="1" customHeight="1">
      <c r="A14988" s="448"/>
    </row>
    <row r="14989" spans="1:1" s="449" customFormat="1" ht="12" hidden="1" customHeight="1">
      <c r="A14989" s="448"/>
    </row>
    <row r="14990" spans="1:1" s="449" customFormat="1" ht="12" hidden="1" customHeight="1">
      <c r="A14990" s="448"/>
    </row>
    <row r="14991" spans="1:1" s="449" customFormat="1" ht="12" hidden="1" customHeight="1">
      <c r="A14991" s="448"/>
    </row>
    <row r="14992" spans="1:1" s="449" customFormat="1" ht="12" hidden="1" customHeight="1">
      <c r="A14992" s="448"/>
    </row>
    <row r="14993" spans="1:1" s="449" customFormat="1" ht="12" hidden="1" customHeight="1">
      <c r="A14993" s="448"/>
    </row>
    <row r="14994" spans="1:1" s="449" customFormat="1" ht="12" hidden="1" customHeight="1">
      <c r="A14994" s="448"/>
    </row>
    <row r="14995" spans="1:1" s="449" customFormat="1" ht="12" hidden="1" customHeight="1">
      <c r="A14995" s="448"/>
    </row>
    <row r="14996" spans="1:1" s="449" customFormat="1" ht="12" hidden="1" customHeight="1">
      <c r="A14996" s="448"/>
    </row>
    <row r="14997" spans="1:1" s="449" customFormat="1" ht="12" hidden="1" customHeight="1">
      <c r="A14997" s="448"/>
    </row>
    <row r="14998" spans="1:1" s="449" customFormat="1" ht="12" hidden="1" customHeight="1">
      <c r="A14998" s="448"/>
    </row>
    <row r="14999" spans="1:1" s="449" customFormat="1" ht="12" hidden="1" customHeight="1">
      <c r="A14999" s="448"/>
    </row>
    <row r="15000" spans="1:1" s="449" customFormat="1" ht="12" hidden="1" customHeight="1">
      <c r="A15000" s="448"/>
    </row>
    <row r="15001" spans="1:1" s="449" customFormat="1" ht="12" hidden="1" customHeight="1">
      <c r="A15001" s="448"/>
    </row>
    <row r="15002" spans="1:1" s="449" customFormat="1" ht="12" hidden="1" customHeight="1">
      <c r="A15002" s="448"/>
    </row>
    <row r="15003" spans="1:1" s="449" customFormat="1" ht="12" hidden="1" customHeight="1">
      <c r="A15003" s="448"/>
    </row>
    <row r="15004" spans="1:1" s="449" customFormat="1" ht="12" hidden="1" customHeight="1">
      <c r="A15004" s="448"/>
    </row>
    <row r="15005" spans="1:1" s="449" customFormat="1" ht="12" hidden="1" customHeight="1">
      <c r="A15005" s="448"/>
    </row>
    <row r="15006" spans="1:1" s="449" customFormat="1" ht="12" hidden="1" customHeight="1">
      <c r="A15006" s="448"/>
    </row>
    <row r="15007" spans="1:1" s="449" customFormat="1" ht="12" hidden="1" customHeight="1">
      <c r="A15007" s="448"/>
    </row>
    <row r="15008" spans="1:1" s="449" customFormat="1" ht="12" hidden="1" customHeight="1">
      <c r="A15008" s="448"/>
    </row>
    <row r="15009" spans="1:1" s="449" customFormat="1" ht="12" hidden="1" customHeight="1">
      <c r="A15009" s="448"/>
    </row>
    <row r="15010" spans="1:1" s="449" customFormat="1" ht="12" hidden="1" customHeight="1">
      <c r="A15010" s="448"/>
    </row>
    <row r="15011" spans="1:1" s="449" customFormat="1" ht="12" hidden="1" customHeight="1">
      <c r="A15011" s="448"/>
    </row>
    <row r="15012" spans="1:1" s="449" customFormat="1" ht="12" hidden="1" customHeight="1">
      <c r="A15012" s="448"/>
    </row>
    <row r="15013" spans="1:1" s="449" customFormat="1" ht="12" hidden="1" customHeight="1">
      <c r="A15013" s="448"/>
    </row>
    <row r="15014" spans="1:1" s="449" customFormat="1" ht="12" hidden="1" customHeight="1">
      <c r="A15014" s="448"/>
    </row>
    <row r="15015" spans="1:1" s="449" customFormat="1" ht="12" hidden="1" customHeight="1">
      <c r="A15015" s="448"/>
    </row>
    <row r="15016" spans="1:1" s="449" customFormat="1" ht="12" hidden="1" customHeight="1">
      <c r="A15016" s="448"/>
    </row>
    <row r="15017" spans="1:1" s="449" customFormat="1" ht="12" hidden="1" customHeight="1">
      <c r="A15017" s="448"/>
    </row>
    <row r="15018" spans="1:1" s="449" customFormat="1" ht="12" hidden="1" customHeight="1">
      <c r="A15018" s="448"/>
    </row>
    <row r="15019" spans="1:1" s="449" customFormat="1" ht="12" hidden="1" customHeight="1">
      <c r="A15019" s="448"/>
    </row>
    <row r="15020" spans="1:1" s="449" customFormat="1" ht="12" hidden="1" customHeight="1">
      <c r="A15020" s="448"/>
    </row>
    <row r="15021" spans="1:1" s="449" customFormat="1" ht="12" hidden="1" customHeight="1">
      <c r="A15021" s="448"/>
    </row>
    <row r="15022" spans="1:1" s="449" customFormat="1" ht="12" hidden="1" customHeight="1">
      <c r="A15022" s="448"/>
    </row>
    <row r="15023" spans="1:1" s="449" customFormat="1" ht="12" hidden="1" customHeight="1">
      <c r="A15023" s="448"/>
    </row>
    <row r="15024" spans="1:1" s="449" customFormat="1" ht="12" hidden="1" customHeight="1">
      <c r="A15024" s="448"/>
    </row>
    <row r="15025" spans="1:1" s="449" customFormat="1" ht="12" hidden="1" customHeight="1">
      <c r="A15025" s="448"/>
    </row>
    <row r="15026" spans="1:1" s="449" customFormat="1" ht="12" hidden="1" customHeight="1">
      <c r="A15026" s="448"/>
    </row>
    <row r="15027" spans="1:1" s="449" customFormat="1" ht="12" hidden="1" customHeight="1">
      <c r="A15027" s="448"/>
    </row>
    <row r="15028" spans="1:1" s="449" customFormat="1" ht="12" hidden="1" customHeight="1">
      <c r="A15028" s="448"/>
    </row>
    <row r="15029" spans="1:1" s="449" customFormat="1" ht="12" hidden="1" customHeight="1">
      <c r="A15029" s="448"/>
    </row>
    <row r="15030" spans="1:1" s="449" customFormat="1" ht="12" hidden="1" customHeight="1">
      <c r="A15030" s="448"/>
    </row>
    <row r="15031" spans="1:1" s="449" customFormat="1" ht="12" hidden="1" customHeight="1">
      <c r="A15031" s="448"/>
    </row>
    <row r="15032" spans="1:1" s="449" customFormat="1" ht="12" hidden="1" customHeight="1">
      <c r="A15032" s="448"/>
    </row>
    <row r="15033" spans="1:1" s="449" customFormat="1" ht="12" hidden="1" customHeight="1">
      <c r="A15033" s="448"/>
    </row>
    <row r="15034" spans="1:1" s="449" customFormat="1" ht="12" hidden="1" customHeight="1">
      <c r="A15034" s="448"/>
    </row>
    <row r="15035" spans="1:1" s="449" customFormat="1" ht="12" hidden="1" customHeight="1">
      <c r="A15035" s="448"/>
    </row>
    <row r="15036" spans="1:1" s="449" customFormat="1" ht="12" hidden="1" customHeight="1">
      <c r="A15036" s="448"/>
    </row>
    <row r="15037" spans="1:1" s="449" customFormat="1" ht="12" hidden="1" customHeight="1">
      <c r="A15037" s="448"/>
    </row>
    <row r="15038" spans="1:1" s="449" customFormat="1" ht="12" hidden="1" customHeight="1">
      <c r="A15038" s="448"/>
    </row>
    <row r="15039" spans="1:1" s="449" customFormat="1" ht="12" hidden="1" customHeight="1">
      <c r="A15039" s="448"/>
    </row>
    <row r="15040" spans="1:1" s="449" customFormat="1" ht="12" hidden="1" customHeight="1">
      <c r="A15040" s="448"/>
    </row>
    <row r="15041" spans="1:1" s="449" customFormat="1" ht="12" hidden="1" customHeight="1">
      <c r="A15041" s="448"/>
    </row>
    <row r="15042" spans="1:1" s="449" customFormat="1" ht="12" hidden="1" customHeight="1">
      <c r="A15042" s="448"/>
    </row>
    <row r="15043" spans="1:1" s="449" customFormat="1" ht="12" hidden="1" customHeight="1">
      <c r="A15043" s="448"/>
    </row>
    <row r="15044" spans="1:1" s="449" customFormat="1" ht="12" hidden="1" customHeight="1">
      <c r="A15044" s="448"/>
    </row>
    <row r="15045" spans="1:1" s="449" customFormat="1" ht="12" hidden="1" customHeight="1">
      <c r="A15045" s="448"/>
    </row>
    <row r="15046" spans="1:1" s="449" customFormat="1" ht="12" hidden="1" customHeight="1">
      <c r="A15046" s="448"/>
    </row>
    <row r="15047" spans="1:1" s="449" customFormat="1" ht="12" hidden="1" customHeight="1">
      <c r="A15047" s="448"/>
    </row>
    <row r="15048" spans="1:1" s="449" customFormat="1" ht="12" hidden="1" customHeight="1">
      <c r="A15048" s="448"/>
    </row>
    <row r="15049" spans="1:1" s="449" customFormat="1" ht="12" hidden="1" customHeight="1">
      <c r="A15049" s="448"/>
    </row>
    <row r="15050" spans="1:1" s="449" customFormat="1" ht="12" hidden="1" customHeight="1">
      <c r="A15050" s="448"/>
    </row>
    <row r="15051" spans="1:1" s="449" customFormat="1" ht="12" hidden="1" customHeight="1">
      <c r="A15051" s="448"/>
    </row>
    <row r="15052" spans="1:1" s="449" customFormat="1" ht="12" hidden="1" customHeight="1">
      <c r="A15052" s="448"/>
    </row>
    <row r="15053" spans="1:1" s="449" customFormat="1" ht="12" hidden="1" customHeight="1">
      <c r="A15053" s="448"/>
    </row>
    <row r="15054" spans="1:1" s="449" customFormat="1" ht="12" hidden="1" customHeight="1">
      <c r="A15054" s="448"/>
    </row>
    <row r="15055" spans="1:1" s="449" customFormat="1" ht="12" hidden="1" customHeight="1">
      <c r="A15055" s="448"/>
    </row>
    <row r="15056" spans="1:1" s="449" customFormat="1" ht="12" hidden="1" customHeight="1">
      <c r="A15056" s="448"/>
    </row>
    <row r="15057" spans="1:1" s="449" customFormat="1" ht="12" hidden="1" customHeight="1">
      <c r="A15057" s="448"/>
    </row>
    <row r="15058" spans="1:1" s="449" customFormat="1" ht="12" hidden="1" customHeight="1">
      <c r="A15058" s="448"/>
    </row>
    <row r="15059" spans="1:1" s="449" customFormat="1" ht="12" hidden="1" customHeight="1">
      <c r="A15059" s="448"/>
    </row>
    <row r="15060" spans="1:1" s="449" customFormat="1" ht="12" hidden="1" customHeight="1">
      <c r="A15060" s="448"/>
    </row>
    <row r="15061" spans="1:1" s="449" customFormat="1" ht="12" hidden="1" customHeight="1">
      <c r="A15061" s="448"/>
    </row>
    <row r="15062" spans="1:1" s="449" customFormat="1" ht="12" hidden="1" customHeight="1">
      <c r="A15062" s="448"/>
    </row>
    <row r="15063" spans="1:1" s="449" customFormat="1" ht="12" hidden="1" customHeight="1">
      <c r="A15063" s="448"/>
    </row>
    <row r="15064" spans="1:1" s="449" customFormat="1" ht="12" hidden="1" customHeight="1">
      <c r="A15064" s="448"/>
    </row>
    <row r="15065" spans="1:1" s="449" customFormat="1" ht="12" hidden="1" customHeight="1">
      <c r="A15065" s="448"/>
    </row>
    <row r="15066" spans="1:1" s="449" customFormat="1" ht="12" hidden="1" customHeight="1">
      <c r="A15066" s="448"/>
    </row>
    <row r="15067" spans="1:1" s="449" customFormat="1" ht="12" hidden="1" customHeight="1">
      <c r="A15067" s="448"/>
    </row>
    <row r="15068" spans="1:1" s="449" customFormat="1" ht="12" hidden="1" customHeight="1">
      <c r="A15068" s="448"/>
    </row>
    <row r="15069" spans="1:1" s="449" customFormat="1" ht="12" hidden="1" customHeight="1">
      <c r="A15069" s="448"/>
    </row>
    <row r="15070" spans="1:1" s="449" customFormat="1" ht="12" hidden="1" customHeight="1">
      <c r="A15070" s="448"/>
    </row>
    <row r="15071" spans="1:1" s="449" customFormat="1" ht="12" hidden="1" customHeight="1">
      <c r="A15071" s="448"/>
    </row>
    <row r="15072" spans="1:1" s="449" customFormat="1" ht="12" hidden="1" customHeight="1">
      <c r="A15072" s="448"/>
    </row>
    <row r="15073" spans="1:1" s="449" customFormat="1" ht="12" hidden="1" customHeight="1">
      <c r="A15073" s="448"/>
    </row>
    <row r="15074" spans="1:1" s="449" customFormat="1" ht="12" hidden="1" customHeight="1">
      <c r="A15074" s="448"/>
    </row>
    <row r="15075" spans="1:1" s="449" customFormat="1" ht="12" hidden="1" customHeight="1">
      <c r="A15075" s="448"/>
    </row>
    <row r="15076" spans="1:1" s="449" customFormat="1" ht="12" hidden="1" customHeight="1">
      <c r="A15076" s="448"/>
    </row>
    <row r="15077" spans="1:1" s="449" customFormat="1" ht="12" hidden="1" customHeight="1">
      <c r="A15077" s="448"/>
    </row>
    <row r="15078" spans="1:1" s="449" customFormat="1" ht="12" hidden="1" customHeight="1">
      <c r="A15078" s="448"/>
    </row>
    <row r="15079" spans="1:1" s="449" customFormat="1" ht="12" hidden="1" customHeight="1">
      <c r="A15079" s="448"/>
    </row>
    <row r="15080" spans="1:1" s="449" customFormat="1" ht="12" hidden="1" customHeight="1">
      <c r="A15080" s="448"/>
    </row>
    <row r="15081" spans="1:1" s="449" customFormat="1" ht="12" hidden="1" customHeight="1">
      <c r="A15081" s="448"/>
    </row>
    <row r="15082" spans="1:1" s="449" customFormat="1" ht="12" hidden="1" customHeight="1">
      <c r="A15082" s="448"/>
    </row>
    <row r="15083" spans="1:1" s="449" customFormat="1" ht="12" hidden="1" customHeight="1">
      <c r="A15083" s="448"/>
    </row>
    <row r="15084" spans="1:1" s="449" customFormat="1" ht="12" hidden="1" customHeight="1">
      <c r="A15084" s="448"/>
    </row>
    <row r="15085" spans="1:1" s="449" customFormat="1" ht="12" hidden="1" customHeight="1">
      <c r="A15085" s="448"/>
    </row>
    <row r="15086" spans="1:1" s="449" customFormat="1" ht="12" hidden="1" customHeight="1">
      <c r="A15086" s="448"/>
    </row>
    <row r="15087" spans="1:1" s="449" customFormat="1" ht="12" hidden="1" customHeight="1">
      <c r="A15087" s="448"/>
    </row>
    <row r="15088" spans="1:1" s="449" customFormat="1" ht="12" hidden="1" customHeight="1">
      <c r="A15088" s="448"/>
    </row>
    <row r="15089" spans="1:1" s="449" customFormat="1" ht="12" hidden="1" customHeight="1">
      <c r="A15089" s="448"/>
    </row>
    <row r="15090" spans="1:1" s="449" customFormat="1" ht="12" hidden="1" customHeight="1">
      <c r="A15090" s="448"/>
    </row>
    <row r="15091" spans="1:1" s="449" customFormat="1" ht="12" hidden="1" customHeight="1">
      <c r="A15091" s="448"/>
    </row>
    <row r="15092" spans="1:1" s="449" customFormat="1" ht="12" hidden="1" customHeight="1">
      <c r="A15092" s="448"/>
    </row>
    <row r="15093" spans="1:1" s="449" customFormat="1" ht="12" hidden="1" customHeight="1">
      <c r="A15093" s="448"/>
    </row>
    <row r="15094" spans="1:1" s="449" customFormat="1" ht="12" hidden="1" customHeight="1">
      <c r="A15094" s="448"/>
    </row>
    <row r="15095" spans="1:1" s="449" customFormat="1" ht="12" hidden="1" customHeight="1">
      <c r="A15095" s="448"/>
    </row>
    <row r="15096" spans="1:1" s="449" customFormat="1" ht="12" hidden="1" customHeight="1">
      <c r="A15096" s="448"/>
    </row>
    <row r="15097" spans="1:1" s="449" customFormat="1" ht="12" hidden="1" customHeight="1">
      <c r="A15097" s="448"/>
    </row>
    <row r="15098" spans="1:1" s="449" customFormat="1" ht="12" hidden="1" customHeight="1">
      <c r="A15098" s="448"/>
    </row>
    <row r="15099" spans="1:1" s="449" customFormat="1" ht="12" hidden="1" customHeight="1">
      <c r="A15099" s="448"/>
    </row>
    <row r="15100" spans="1:1" s="449" customFormat="1" ht="12" hidden="1" customHeight="1">
      <c r="A15100" s="448"/>
    </row>
    <row r="15101" spans="1:1" s="449" customFormat="1" ht="12" hidden="1" customHeight="1">
      <c r="A15101" s="448"/>
    </row>
    <row r="15102" spans="1:1" s="449" customFormat="1" ht="12" hidden="1" customHeight="1">
      <c r="A15102" s="448"/>
    </row>
    <row r="15103" spans="1:1" s="449" customFormat="1" ht="12" hidden="1" customHeight="1">
      <c r="A15103" s="448"/>
    </row>
    <row r="15104" spans="1:1" s="449" customFormat="1" ht="12" hidden="1" customHeight="1">
      <c r="A15104" s="448"/>
    </row>
    <row r="15105" spans="1:1" s="449" customFormat="1" ht="12" hidden="1" customHeight="1">
      <c r="A15105" s="448"/>
    </row>
    <row r="15106" spans="1:1" s="449" customFormat="1" ht="12" hidden="1" customHeight="1">
      <c r="A15106" s="448"/>
    </row>
    <row r="15107" spans="1:1" s="449" customFormat="1" ht="12" hidden="1" customHeight="1">
      <c r="A15107" s="448"/>
    </row>
    <row r="15108" spans="1:1" s="449" customFormat="1" ht="12" hidden="1" customHeight="1">
      <c r="A15108" s="448"/>
    </row>
    <row r="15109" spans="1:1" s="449" customFormat="1" ht="12" hidden="1" customHeight="1">
      <c r="A15109" s="448"/>
    </row>
    <row r="15110" spans="1:1" s="449" customFormat="1" ht="12" hidden="1" customHeight="1">
      <c r="A15110" s="448"/>
    </row>
    <row r="15111" spans="1:1" s="449" customFormat="1" ht="12" hidden="1" customHeight="1">
      <c r="A15111" s="448"/>
    </row>
    <row r="15112" spans="1:1" s="449" customFormat="1" ht="12" hidden="1" customHeight="1">
      <c r="A15112" s="448"/>
    </row>
    <row r="15113" spans="1:1" s="449" customFormat="1" ht="12" hidden="1" customHeight="1">
      <c r="A15113" s="448"/>
    </row>
    <row r="15114" spans="1:1" s="449" customFormat="1" ht="12" hidden="1" customHeight="1">
      <c r="A15114" s="448"/>
    </row>
    <row r="15115" spans="1:1" s="449" customFormat="1" ht="12" hidden="1" customHeight="1">
      <c r="A15115" s="448"/>
    </row>
    <row r="15116" spans="1:1" s="449" customFormat="1" ht="12" hidden="1" customHeight="1">
      <c r="A15116" s="448"/>
    </row>
    <row r="15117" spans="1:1" s="449" customFormat="1" ht="12" hidden="1" customHeight="1">
      <c r="A15117" s="448"/>
    </row>
    <row r="15118" spans="1:1" s="449" customFormat="1" ht="12" hidden="1" customHeight="1">
      <c r="A15118" s="448"/>
    </row>
    <row r="15119" spans="1:1" s="449" customFormat="1" ht="12" hidden="1" customHeight="1">
      <c r="A15119" s="448"/>
    </row>
    <row r="15120" spans="1:1" s="449" customFormat="1" ht="12" hidden="1" customHeight="1">
      <c r="A15120" s="448"/>
    </row>
    <row r="15121" spans="1:1" s="449" customFormat="1" ht="12" hidden="1" customHeight="1">
      <c r="A15121" s="448"/>
    </row>
    <row r="15122" spans="1:1" s="449" customFormat="1" ht="12" hidden="1" customHeight="1">
      <c r="A15122" s="448"/>
    </row>
    <row r="15123" spans="1:1" s="449" customFormat="1" ht="12" hidden="1" customHeight="1">
      <c r="A15123" s="448"/>
    </row>
    <row r="15124" spans="1:1" s="449" customFormat="1" ht="12" hidden="1" customHeight="1">
      <c r="A15124" s="448"/>
    </row>
    <row r="15125" spans="1:1" s="449" customFormat="1" ht="12" hidden="1" customHeight="1">
      <c r="A15125" s="448"/>
    </row>
    <row r="15126" spans="1:1" s="449" customFormat="1" ht="12" hidden="1" customHeight="1">
      <c r="A15126" s="448"/>
    </row>
    <row r="15127" spans="1:1" s="449" customFormat="1" ht="12" hidden="1" customHeight="1">
      <c r="A15127" s="448"/>
    </row>
    <row r="15128" spans="1:1" s="449" customFormat="1" ht="12" hidden="1" customHeight="1">
      <c r="A15128" s="448"/>
    </row>
    <row r="15129" spans="1:1" s="449" customFormat="1" ht="12" hidden="1" customHeight="1">
      <c r="A15129" s="448"/>
    </row>
    <row r="15130" spans="1:1" s="449" customFormat="1" ht="12" hidden="1" customHeight="1">
      <c r="A15130" s="448"/>
    </row>
    <row r="15131" spans="1:1" s="449" customFormat="1" ht="12" hidden="1" customHeight="1">
      <c r="A15131" s="448"/>
    </row>
    <row r="15132" spans="1:1" s="449" customFormat="1" ht="12" hidden="1" customHeight="1">
      <c r="A15132" s="448"/>
    </row>
    <row r="15133" spans="1:1" s="449" customFormat="1" ht="12" hidden="1" customHeight="1">
      <c r="A15133" s="448"/>
    </row>
    <row r="15134" spans="1:1" s="449" customFormat="1" ht="12" hidden="1" customHeight="1">
      <c r="A15134" s="448"/>
    </row>
    <row r="15135" spans="1:1" s="449" customFormat="1" ht="12" hidden="1" customHeight="1">
      <c r="A15135" s="448"/>
    </row>
    <row r="15136" spans="1:1" s="449" customFormat="1" ht="12" hidden="1" customHeight="1">
      <c r="A15136" s="448"/>
    </row>
    <row r="15137" spans="1:1" s="449" customFormat="1" ht="12" hidden="1" customHeight="1">
      <c r="A15137" s="448"/>
    </row>
    <row r="15138" spans="1:1" s="449" customFormat="1" ht="12" hidden="1" customHeight="1">
      <c r="A15138" s="448"/>
    </row>
    <row r="15139" spans="1:1" s="449" customFormat="1" ht="12" hidden="1" customHeight="1">
      <c r="A15139" s="448"/>
    </row>
    <row r="15140" spans="1:1" s="449" customFormat="1" ht="12" hidden="1" customHeight="1">
      <c r="A15140" s="448"/>
    </row>
    <row r="15141" spans="1:1" s="449" customFormat="1" ht="12" hidden="1" customHeight="1">
      <c r="A15141" s="448"/>
    </row>
    <row r="15142" spans="1:1" s="449" customFormat="1" ht="12" hidden="1" customHeight="1">
      <c r="A15142" s="448"/>
    </row>
    <row r="15143" spans="1:1" s="449" customFormat="1" ht="12" hidden="1" customHeight="1">
      <c r="A15143" s="448"/>
    </row>
    <row r="15144" spans="1:1" s="449" customFormat="1" ht="12" hidden="1" customHeight="1">
      <c r="A15144" s="448"/>
    </row>
    <row r="15145" spans="1:1" s="449" customFormat="1" ht="12" hidden="1" customHeight="1">
      <c r="A15145" s="448"/>
    </row>
    <row r="15146" spans="1:1" s="449" customFormat="1" ht="12" hidden="1" customHeight="1">
      <c r="A15146" s="448"/>
    </row>
    <row r="15147" spans="1:1" s="449" customFormat="1" ht="12" hidden="1" customHeight="1">
      <c r="A15147" s="448"/>
    </row>
    <row r="15148" spans="1:1" s="449" customFormat="1" ht="12" hidden="1" customHeight="1">
      <c r="A15148" s="448"/>
    </row>
    <row r="15149" spans="1:1" s="449" customFormat="1" ht="12" hidden="1" customHeight="1">
      <c r="A15149" s="448"/>
    </row>
    <row r="15150" spans="1:1" s="449" customFormat="1" ht="12" hidden="1" customHeight="1">
      <c r="A15150" s="448"/>
    </row>
    <row r="15151" spans="1:1" s="449" customFormat="1" ht="12" hidden="1" customHeight="1">
      <c r="A15151" s="448"/>
    </row>
    <row r="15152" spans="1:1" s="449" customFormat="1" ht="12" hidden="1" customHeight="1">
      <c r="A15152" s="448"/>
    </row>
    <row r="15153" spans="1:1" s="449" customFormat="1" ht="12" hidden="1" customHeight="1">
      <c r="A15153" s="448"/>
    </row>
    <row r="15154" spans="1:1" s="449" customFormat="1" ht="12" hidden="1" customHeight="1">
      <c r="A15154" s="448"/>
    </row>
    <row r="15155" spans="1:1" s="449" customFormat="1" ht="12" hidden="1" customHeight="1">
      <c r="A15155" s="448"/>
    </row>
    <row r="15156" spans="1:1" s="449" customFormat="1" ht="12" hidden="1" customHeight="1">
      <c r="A15156" s="448"/>
    </row>
    <row r="15157" spans="1:1" s="449" customFormat="1" ht="12" hidden="1" customHeight="1">
      <c r="A15157" s="448"/>
    </row>
    <row r="15158" spans="1:1" s="449" customFormat="1" ht="12" hidden="1" customHeight="1">
      <c r="A15158" s="448"/>
    </row>
    <row r="15159" spans="1:1" s="449" customFormat="1" ht="12" hidden="1" customHeight="1">
      <c r="A15159" s="448"/>
    </row>
    <row r="15160" spans="1:1" s="449" customFormat="1" ht="12" hidden="1" customHeight="1">
      <c r="A15160" s="448"/>
    </row>
    <row r="15161" spans="1:1" s="449" customFormat="1" ht="12" hidden="1" customHeight="1">
      <c r="A15161" s="448"/>
    </row>
    <row r="15162" spans="1:1" s="449" customFormat="1" ht="12" hidden="1" customHeight="1">
      <c r="A15162" s="448"/>
    </row>
    <row r="15163" spans="1:1" s="449" customFormat="1" ht="12" hidden="1" customHeight="1">
      <c r="A15163" s="448"/>
    </row>
    <row r="15164" spans="1:1" s="449" customFormat="1" ht="12" hidden="1" customHeight="1">
      <c r="A15164" s="448"/>
    </row>
    <row r="15165" spans="1:1" s="449" customFormat="1" ht="12" hidden="1" customHeight="1">
      <c r="A15165" s="448"/>
    </row>
    <row r="15166" spans="1:1" s="449" customFormat="1" ht="12" hidden="1" customHeight="1">
      <c r="A15166" s="448"/>
    </row>
    <row r="15167" spans="1:1" s="449" customFormat="1" ht="12" hidden="1" customHeight="1">
      <c r="A15167" s="448"/>
    </row>
    <row r="15168" spans="1:1" s="449" customFormat="1" ht="12" hidden="1" customHeight="1">
      <c r="A15168" s="448"/>
    </row>
    <row r="15169" spans="1:1" s="449" customFormat="1" ht="12" hidden="1" customHeight="1">
      <c r="A15169" s="448"/>
    </row>
    <row r="15170" spans="1:1" s="449" customFormat="1" ht="12" hidden="1" customHeight="1">
      <c r="A15170" s="448"/>
    </row>
    <row r="15171" spans="1:1" s="449" customFormat="1" ht="12" hidden="1" customHeight="1">
      <c r="A15171" s="448"/>
    </row>
    <row r="15172" spans="1:1" s="449" customFormat="1" ht="12" hidden="1" customHeight="1">
      <c r="A15172" s="448"/>
    </row>
    <row r="15173" spans="1:1" s="449" customFormat="1" ht="12" hidden="1" customHeight="1">
      <c r="A15173" s="448"/>
    </row>
    <row r="15174" spans="1:1" s="449" customFormat="1" ht="12" hidden="1" customHeight="1">
      <c r="A15174" s="448"/>
    </row>
    <row r="15175" spans="1:1" s="449" customFormat="1" ht="12" hidden="1" customHeight="1">
      <c r="A15175" s="448"/>
    </row>
    <row r="15176" spans="1:1" s="449" customFormat="1" ht="12" hidden="1" customHeight="1">
      <c r="A15176" s="448"/>
    </row>
    <row r="15177" spans="1:1" s="449" customFormat="1" ht="12" hidden="1" customHeight="1">
      <c r="A15177" s="448"/>
    </row>
    <row r="15178" spans="1:1" s="449" customFormat="1" ht="12" hidden="1" customHeight="1">
      <c r="A15178" s="448"/>
    </row>
    <row r="15179" spans="1:1" s="449" customFormat="1" ht="12" hidden="1" customHeight="1">
      <c r="A15179" s="448"/>
    </row>
    <row r="15180" spans="1:1" s="449" customFormat="1" ht="12" hidden="1" customHeight="1">
      <c r="A15180" s="448"/>
    </row>
    <row r="15181" spans="1:1" s="449" customFormat="1" ht="12" hidden="1" customHeight="1">
      <c r="A15181" s="448"/>
    </row>
    <row r="15182" spans="1:1" s="449" customFormat="1" ht="12" hidden="1" customHeight="1">
      <c r="A15182" s="448"/>
    </row>
    <row r="15183" spans="1:1" s="449" customFormat="1" ht="12" hidden="1" customHeight="1">
      <c r="A15183" s="448"/>
    </row>
    <row r="15184" spans="1:1" s="449" customFormat="1" ht="12" hidden="1" customHeight="1">
      <c r="A15184" s="448"/>
    </row>
    <row r="15185" spans="1:1" s="449" customFormat="1" ht="12" hidden="1" customHeight="1">
      <c r="A15185" s="448"/>
    </row>
    <row r="15186" spans="1:1" s="449" customFormat="1" ht="12" hidden="1" customHeight="1">
      <c r="A15186" s="448"/>
    </row>
    <row r="15187" spans="1:1" s="449" customFormat="1" ht="12" hidden="1" customHeight="1">
      <c r="A15187" s="448"/>
    </row>
    <row r="15188" spans="1:1" s="449" customFormat="1" ht="12" hidden="1" customHeight="1">
      <c r="A15188" s="448"/>
    </row>
    <row r="15189" spans="1:1" s="449" customFormat="1" ht="12" hidden="1" customHeight="1">
      <c r="A15189" s="448"/>
    </row>
    <row r="15190" spans="1:1" s="449" customFormat="1" ht="12" hidden="1" customHeight="1">
      <c r="A15190" s="448"/>
    </row>
    <row r="15191" spans="1:1" s="449" customFormat="1" ht="12" hidden="1" customHeight="1">
      <c r="A15191" s="448"/>
    </row>
    <row r="15192" spans="1:1" s="449" customFormat="1" ht="12" hidden="1" customHeight="1">
      <c r="A15192" s="448"/>
    </row>
    <row r="15193" spans="1:1" s="449" customFormat="1" ht="12" hidden="1" customHeight="1">
      <c r="A15193" s="448"/>
    </row>
    <row r="15194" spans="1:1" s="449" customFormat="1" ht="12" hidden="1" customHeight="1">
      <c r="A15194" s="448"/>
    </row>
    <row r="15195" spans="1:1" s="449" customFormat="1" ht="12" hidden="1" customHeight="1">
      <c r="A15195" s="448"/>
    </row>
    <row r="15196" spans="1:1" s="449" customFormat="1" ht="12" hidden="1" customHeight="1">
      <c r="A15196" s="448"/>
    </row>
    <row r="15197" spans="1:1" s="449" customFormat="1" ht="12" hidden="1" customHeight="1">
      <c r="A15197" s="448"/>
    </row>
    <row r="15198" spans="1:1" s="449" customFormat="1" ht="12" hidden="1" customHeight="1">
      <c r="A15198" s="448"/>
    </row>
    <row r="15199" spans="1:1" s="449" customFormat="1" ht="12" hidden="1" customHeight="1">
      <c r="A15199" s="448"/>
    </row>
    <row r="15200" spans="1:1" s="449" customFormat="1" ht="12" hidden="1" customHeight="1">
      <c r="A15200" s="448"/>
    </row>
    <row r="15201" spans="1:1" s="449" customFormat="1" ht="12" hidden="1" customHeight="1">
      <c r="A15201" s="448"/>
    </row>
    <row r="15202" spans="1:1" s="449" customFormat="1" ht="12" hidden="1" customHeight="1">
      <c r="A15202" s="448"/>
    </row>
    <row r="15203" spans="1:1" s="449" customFormat="1" ht="12" hidden="1" customHeight="1">
      <c r="A15203" s="448"/>
    </row>
    <row r="15204" spans="1:1" s="449" customFormat="1" ht="12" hidden="1" customHeight="1">
      <c r="A15204" s="448"/>
    </row>
    <row r="15205" spans="1:1" s="449" customFormat="1" ht="12" hidden="1" customHeight="1">
      <c r="A15205" s="448"/>
    </row>
    <row r="15206" spans="1:1" s="449" customFormat="1" ht="12" hidden="1" customHeight="1">
      <c r="A15206" s="448"/>
    </row>
    <row r="15207" spans="1:1" s="449" customFormat="1" ht="12" hidden="1" customHeight="1">
      <c r="A15207" s="448"/>
    </row>
    <row r="15208" spans="1:1" s="449" customFormat="1" ht="12" hidden="1" customHeight="1">
      <c r="A15208" s="448"/>
    </row>
    <row r="15209" spans="1:1" s="449" customFormat="1" ht="12" hidden="1" customHeight="1">
      <c r="A15209" s="448"/>
    </row>
    <row r="15210" spans="1:1" s="449" customFormat="1" ht="12" hidden="1" customHeight="1">
      <c r="A15210" s="448"/>
    </row>
    <row r="15211" spans="1:1" s="449" customFormat="1" ht="12" hidden="1" customHeight="1">
      <c r="A15211" s="448"/>
    </row>
    <row r="15212" spans="1:1" s="449" customFormat="1" ht="12" hidden="1" customHeight="1">
      <c r="A15212" s="448"/>
    </row>
    <row r="15213" spans="1:1" s="449" customFormat="1" ht="12" hidden="1" customHeight="1">
      <c r="A15213" s="448"/>
    </row>
    <row r="15214" spans="1:1" s="449" customFormat="1" ht="12" hidden="1" customHeight="1">
      <c r="A15214" s="448"/>
    </row>
    <row r="15215" spans="1:1" s="449" customFormat="1" ht="12" hidden="1" customHeight="1">
      <c r="A15215" s="448"/>
    </row>
    <row r="15216" spans="1:1" s="449" customFormat="1" ht="12" hidden="1" customHeight="1">
      <c r="A15216" s="448"/>
    </row>
    <row r="15217" spans="1:1" s="449" customFormat="1" ht="12" hidden="1" customHeight="1">
      <c r="A15217" s="448"/>
    </row>
    <row r="15218" spans="1:1" s="449" customFormat="1" ht="12" hidden="1" customHeight="1">
      <c r="A15218" s="448"/>
    </row>
    <row r="15219" spans="1:1" s="449" customFormat="1" ht="12" hidden="1" customHeight="1">
      <c r="A15219" s="448"/>
    </row>
    <row r="15220" spans="1:1" s="449" customFormat="1" ht="12" hidden="1" customHeight="1">
      <c r="A15220" s="448"/>
    </row>
    <row r="15221" spans="1:1" s="449" customFormat="1" ht="12" hidden="1" customHeight="1">
      <c r="A15221" s="448"/>
    </row>
    <row r="15222" spans="1:1" s="449" customFormat="1" ht="12" hidden="1" customHeight="1">
      <c r="A15222" s="448"/>
    </row>
    <row r="15223" spans="1:1" s="449" customFormat="1" ht="12" hidden="1" customHeight="1">
      <c r="A15223" s="448"/>
    </row>
    <row r="15224" spans="1:1" s="449" customFormat="1" ht="12" hidden="1" customHeight="1">
      <c r="A15224" s="448"/>
    </row>
    <row r="15225" spans="1:1" s="449" customFormat="1" ht="12" hidden="1" customHeight="1">
      <c r="A15225" s="448"/>
    </row>
    <row r="15226" spans="1:1" s="449" customFormat="1" ht="12" hidden="1" customHeight="1">
      <c r="A15226" s="448"/>
    </row>
    <row r="15227" spans="1:1" s="449" customFormat="1" ht="12" hidden="1" customHeight="1">
      <c r="A15227" s="448"/>
    </row>
    <row r="15228" spans="1:1" s="449" customFormat="1" ht="12" hidden="1" customHeight="1">
      <c r="A15228" s="448"/>
    </row>
    <row r="15229" spans="1:1" s="449" customFormat="1" ht="12" hidden="1" customHeight="1">
      <c r="A15229" s="448"/>
    </row>
    <row r="15230" spans="1:1" s="449" customFormat="1" ht="12" hidden="1" customHeight="1">
      <c r="A15230" s="448"/>
    </row>
    <row r="15231" spans="1:1" s="449" customFormat="1" ht="12" hidden="1" customHeight="1">
      <c r="A15231" s="448"/>
    </row>
    <row r="15232" spans="1:1" s="449" customFormat="1" ht="12" hidden="1" customHeight="1">
      <c r="A15232" s="448"/>
    </row>
    <row r="15233" spans="1:1" s="449" customFormat="1" ht="12" hidden="1" customHeight="1">
      <c r="A15233" s="448"/>
    </row>
    <row r="15234" spans="1:1" s="449" customFormat="1" ht="12" hidden="1" customHeight="1">
      <c r="A15234" s="448"/>
    </row>
    <row r="15235" spans="1:1" s="449" customFormat="1" ht="12" hidden="1" customHeight="1">
      <c r="A15235" s="448"/>
    </row>
    <row r="15236" spans="1:1" s="449" customFormat="1" ht="12" hidden="1" customHeight="1">
      <c r="A15236" s="448"/>
    </row>
    <row r="15237" spans="1:1" s="449" customFormat="1" ht="12" hidden="1" customHeight="1">
      <c r="A15237" s="448"/>
    </row>
    <row r="15238" spans="1:1" s="449" customFormat="1" ht="12" hidden="1" customHeight="1">
      <c r="A15238" s="448"/>
    </row>
    <row r="15239" spans="1:1" s="449" customFormat="1" ht="12" hidden="1" customHeight="1">
      <c r="A15239" s="448"/>
    </row>
    <row r="15240" spans="1:1" s="449" customFormat="1" ht="12" hidden="1" customHeight="1">
      <c r="A15240" s="448"/>
    </row>
    <row r="15241" spans="1:1" s="449" customFormat="1" ht="12" hidden="1" customHeight="1">
      <c r="A15241" s="448"/>
    </row>
    <row r="15242" spans="1:1" s="449" customFormat="1" ht="12" hidden="1" customHeight="1">
      <c r="A15242" s="448"/>
    </row>
    <row r="15243" spans="1:1" s="449" customFormat="1" ht="12" hidden="1" customHeight="1">
      <c r="A15243" s="448"/>
    </row>
    <row r="15244" spans="1:1" s="449" customFormat="1" ht="12" hidden="1" customHeight="1">
      <c r="A15244" s="448"/>
    </row>
    <row r="15245" spans="1:1" s="449" customFormat="1" ht="12" hidden="1" customHeight="1">
      <c r="A15245" s="448"/>
    </row>
    <row r="15246" spans="1:1" s="449" customFormat="1" ht="12" hidden="1" customHeight="1">
      <c r="A15246" s="448"/>
    </row>
    <row r="15247" spans="1:1" s="449" customFormat="1" ht="12" hidden="1" customHeight="1">
      <c r="A15247" s="448"/>
    </row>
    <row r="15248" spans="1:1" s="449" customFormat="1" ht="12" hidden="1" customHeight="1">
      <c r="A15248" s="448"/>
    </row>
    <row r="15249" spans="1:1" s="449" customFormat="1" ht="12" hidden="1" customHeight="1">
      <c r="A15249" s="448"/>
    </row>
    <row r="15250" spans="1:1" s="449" customFormat="1" ht="12" hidden="1" customHeight="1">
      <c r="A15250" s="448"/>
    </row>
    <row r="15251" spans="1:1" s="449" customFormat="1" ht="12" hidden="1" customHeight="1">
      <c r="A15251" s="448"/>
    </row>
    <row r="15252" spans="1:1" s="449" customFormat="1" ht="12" hidden="1" customHeight="1">
      <c r="A15252" s="448"/>
    </row>
    <row r="15253" spans="1:1" s="449" customFormat="1" ht="12" hidden="1" customHeight="1">
      <c r="A15253" s="448"/>
    </row>
    <row r="15254" spans="1:1" s="449" customFormat="1" ht="12" hidden="1" customHeight="1">
      <c r="A15254" s="448"/>
    </row>
    <row r="15255" spans="1:1" s="449" customFormat="1" ht="12" hidden="1" customHeight="1">
      <c r="A15255" s="448"/>
    </row>
    <row r="15256" spans="1:1" s="449" customFormat="1" ht="12" hidden="1" customHeight="1">
      <c r="A15256" s="448"/>
    </row>
    <row r="15257" spans="1:1" s="449" customFormat="1" ht="12" hidden="1" customHeight="1">
      <c r="A15257" s="448"/>
    </row>
    <row r="15258" spans="1:1" s="449" customFormat="1" ht="12" hidden="1" customHeight="1">
      <c r="A15258" s="448"/>
    </row>
    <row r="15259" spans="1:1" s="449" customFormat="1" ht="12" hidden="1" customHeight="1">
      <c r="A15259" s="448"/>
    </row>
    <row r="15260" spans="1:1" s="449" customFormat="1" ht="12" hidden="1" customHeight="1">
      <c r="A15260" s="448"/>
    </row>
    <row r="15261" spans="1:1" s="449" customFormat="1" ht="12" hidden="1" customHeight="1">
      <c r="A15261" s="448"/>
    </row>
    <row r="15262" spans="1:1" s="449" customFormat="1" ht="12" hidden="1" customHeight="1">
      <c r="A15262" s="448"/>
    </row>
    <row r="15263" spans="1:1" s="449" customFormat="1" ht="12" hidden="1" customHeight="1">
      <c r="A15263" s="448"/>
    </row>
    <row r="15264" spans="1:1" s="449" customFormat="1" ht="12" hidden="1" customHeight="1">
      <c r="A15264" s="448"/>
    </row>
    <row r="15265" spans="1:1" s="449" customFormat="1" ht="12" hidden="1" customHeight="1">
      <c r="A15265" s="448"/>
    </row>
    <row r="15266" spans="1:1" s="449" customFormat="1" ht="12" hidden="1" customHeight="1">
      <c r="A15266" s="448"/>
    </row>
    <row r="15267" spans="1:1" s="449" customFormat="1" ht="12" hidden="1" customHeight="1">
      <c r="A15267" s="448"/>
    </row>
    <row r="15268" spans="1:1" s="449" customFormat="1" ht="12" hidden="1" customHeight="1">
      <c r="A15268" s="448"/>
    </row>
    <row r="15269" spans="1:1" s="449" customFormat="1" ht="12" hidden="1" customHeight="1">
      <c r="A15269" s="448"/>
    </row>
    <row r="15270" spans="1:1" s="449" customFormat="1" ht="12" hidden="1" customHeight="1">
      <c r="A15270" s="448"/>
    </row>
    <row r="15271" spans="1:1" s="449" customFormat="1" ht="12" hidden="1" customHeight="1">
      <c r="A15271" s="448"/>
    </row>
    <row r="15272" spans="1:1" s="449" customFormat="1" ht="12" hidden="1" customHeight="1">
      <c r="A15272" s="448"/>
    </row>
    <row r="15273" spans="1:1" s="449" customFormat="1" ht="12" hidden="1" customHeight="1">
      <c r="A15273" s="448"/>
    </row>
    <row r="15274" spans="1:1" s="449" customFormat="1" ht="12" hidden="1" customHeight="1">
      <c r="A15274" s="448"/>
    </row>
    <row r="15275" spans="1:1" s="449" customFormat="1" ht="12" hidden="1" customHeight="1">
      <c r="A15275" s="448"/>
    </row>
    <row r="15276" spans="1:1" s="449" customFormat="1" ht="12" hidden="1" customHeight="1">
      <c r="A15276" s="448"/>
    </row>
    <row r="15277" spans="1:1" s="449" customFormat="1" ht="12" hidden="1" customHeight="1">
      <c r="A15277" s="448"/>
    </row>
    <row r="15278" spans="1:1" s="449" customFormat="1" ht="12" hidden="1" customHeight="1">
      <c r="A15278" s="448"/>
    </row>
    <row r="15279" spans="1:1" s="449" customFormat="1" ht="12" hidden="1" customHeight="1">
      <c r="A15279" s="448"/>
    </row>
    <row r="15280" spans="1:1" s="449" customFormat="1" ht="12" hidden="1" customHeight="1">
      <c r="A15280" s="448"/>
    </row>
    <row r="15281" spans="1:1" s="449" customFormat="1" ht="12" hidden="1" customHeight="1">
      <c r="A15281" s="448"/>
    </row>
    <row r="15282" spans="1:1" s="449" customFormat="1" ht="12" hidden="1" customHeight="1">
      <c r="A15282" s="448"/>
    </row>
    <row r="15283" spans="1:1" s="449" customFormat="1" ht="12" hidden="1" customHeight="1">
      <c r="A15283" s="448"/>
    </row>
    <row r="15284" spans="1:1" s="449" customFormat="1" ht="12" hidden="1" customHeight="1">
      <c r="A15284" s="448"/>
    </row>
    <row r="15285" spans="1:1" s="449" customFormat="1" ht="12" hidden="1" customHeight="1">
      <c r="A15285" s="448"/>
    </row>
    <row r="15286" spans="1:1" s="449" customFormat="1" ht="12" hidden="1" customHeight="1">
      <c r="A15286" s="448"/>
    </row>
    <row r="15287" spans="1:1" s="449" customFormat="1" ht="12" hidden="1" customHeight="1">
      <c r="A15287" s="448"/>
    </row>
    <row r="15288" spans="1:1" s="449" customFormat="1" ht="12" hidden="1" customHeight="1">
      <c r="A15288" s="448"/>
    </row>
    <row r="15289" spans="1:1" s="449" customFormat="1" ht="12" hidden="1" customHeight="1">
      <c r="A15289" s="448"/>
    </row>
    <row r="15290" spans="1:1" s="449" customFormat="1" ht="12" hidden="1" customHeight="1">
      <c r="A15290" s="448"/>
    </row>
    <row r="15291" spans="1:1" s="449" customFormat="1" ht="12" hidden="1" customHeight="1">
      <c r="A15291" s="448"/>
    </row>
    <row r="15292" spans="1:1" s="449" customFormat="1" ht="12" hidden="1" customHeight="1">
      <c r="A15292" s="448"/>
    </row>
    <row r="15293" spans="1:1" s="449" customFormat="1" ht="12" hidden="1" customHeight="1">
      <c r="A15293" s="448"/>
    </row>
    <row r="15294" spans="1:1" s="449" customFormat="1" ht="12" hidden="1" customHeight="1">
      <c r="A15294" s="448"/>
    </row>
    <row r="15295" spans="1:1" s="449" customFormat="1" ht="12" hidden="1" customHeight="1">
      <c r="A15295" s="448"/>
    </row>
    <row r="15296" spans="1:1" s="449" customFormat="1" ht="12" hidden="1" customHeight="1">
      <c r="A15296" s="448"/>
    </row>
    <row r="15297" spans="1:1" s="449" customFormat="1" ht="12" hidden="1" customHeight="1">
      <c r="A15297" s="448"/>
    </row>
    <row r="15298" spans="1:1" s="449" customFormat="1" ht="12" hidden="1" customHeight="1">
      <c r="A15298" s="448"/>
    </row>
    <row r="15299" spans="1:1" s="449" customFormat="1" ht="12" hidden="1" customHeight="1">
      <c r="A15299" s="448"/>
    </row>
    <row r="15300" spans="1:1" s="449" customFormat="1" ht="12" hidden="1" customHeight="1">
      <c r="A15300" s="448"/>
    </row>
    <row r="15301" spans="1:1" s="449" customFormat="1" ht="12" hidden="1" customHeight="1">
      <c r="A15301" s="448"/>
    </row>
    <row r="15302" spans="1:1" s="449" customFormat="1" ht="12" hidden="1" customHeight="1">
      <c r="A15302" s="448"/>
    </row>
    <row r="15303" spans="1:1" s="449" customFormat="1" ht="12" hidden="1" customHeight="1">
      <c r="A15303" s="448"/>
    </row>
    <row r="15304" spans="1:1" s="449" customFormat="1" ht="12" hidden="1" customHeight="1">
      <c r="A15304" s="448"/>
    </row>
    <row r="15305" spans="1:1" s="449" customFormat="1" ht="12" hidden="1" customHeight="1">
      <c r="A15305" s="448"/>
    </row>
    <row r="15306" spans="1:1" s="449" customFormat="1" ht="12" hidden="1" customHeight="1">
      <c r="A15306" s="448"/>
    </row>
    <row r="15307" spans="1:1" s="449" customFormat="1" ht="12" hidden="1" customHeight="1">
      <c r="A15307" s="448"/>
    </row>
    <row r="15308" spans="1:1" s="449" customFormat="1" ht="12" hidden="1" customHeight="1">
      <c r="A15308" s="448"/>
    </row>
    <row r="15309" spans="1:1" s="449" customFormat="1" ht="12" hidden="1" customHeight="1">
      <c r="A15309" s="448"/>
    </row>
    <row r="15310" spans="1:1" s="449" customFormat="1" ht="12" hidden="1" customHeight="1">
      <c r="A15310" s="448"/>
    </row>
    <row r="15311" spans="1:1" s="449" customFormat="1" ht="12" hidden="1" customHeight="1">
      <c r="A15311" s="448"/>
    </row>
    <row r="15312" spans="1:1" s="449" customFormat="1" ht="12" hidden="1" customHeight="1">
      <c r="A15312" s="448"/>
    </row>
    <row r="15313" spans="1:1" s="449" customFormat="1" ht="12" hidden="1" customHeight="1">
      <c r="A15313" s="448"/>
    </row>
    <row r="15314" spans="1:1" s="449" customFormat="1" ht="12" hidden="1" customHeight="1">
      <c r="A15314" s="448"/>
    </row>
    <row r="15315" spans="1:1" s="449" customFormat="1" ht="12" hidden="1" customHeight="1">
      <c r="A15315" s="448"/>
    </row>
    <row r="15316" spans="1:1" s="449" customFormat="1" ht="12" hidden="1" customHeight="1">
      <c r="A15316" s="448"/>
    </row>
    <row r="15317" spans="1:1" s="449" customFormat="1" ht="12" hidden="1" customHeight="1">
      <c r="A15317" s="448"/>
    </row>
    <row r="15318" spans="1:1" s="449" customFormat="1" ht="12" hidden="1" customHeight="1">
      <c r="A15318" s="448"/>
    </row>
    <row r="15319" spans="1:1" s="449" customFormat="1" ht="12" hidden="1" customHeight="1">
      <c r="A15319" s="448"/>
    </row>
    <row r="15320" spans="1:1" s="449" customFormat="1" ht="12" hidden="1" customHeight="1">
      <c r="A15320" s="448"/>
    </row>
    <row r="15321" spans="1:1" s="449" customFormat="1" ht="12" hidden="1" customHeight="1">
      <c r="A15321" s="448"/>
    </row>
    <row r="15322" spans="1:1" s="449" customFormat="1" ht="12" hidden="1" customHeight="1">
      <c r="A15322" s="448"/>
    </row>
    <row r="15323" spans="1:1" s="449" customFormat="1" ht="12" hidden="1" customHeight="1">
      <c r="A15323" s="448"/>
    </row>
    <row r="15324" spans="1:1" s="449" customFormat="1" ht="12" hidden="1" customHeight="1">
      <c r="A15324" s="448"/>
    </row>
    <row r="15325" spans="1:1" s="449" customFormat="1" ht="12" hidden="1" customHeight="1">
      <c r="A15325" s="448"/>
    </row>
    <row r="15326" spans="1:1" s="449" customFormat="1" ht="12" hidden="1" customHeight="1">
      <c r="A15326" s="448"/>
    </row>
    <row r="15327" spans="1:1" s="449" customFormat="1" ht="12" hidden="1" customHeight="1">
      <c r="A15327" s="448"/>
    </row>
    <row r="15328" spans="1:1" s="449" customFormat="1" ht="12" hidden="1" customHeight="1">
      <c r="A15328" s="448"/>
    </row>
    <row r="15329" spans="1:1" s="449" customFormat="1" ht="12" hidden="1" customHeight="1">
      <c r="A15329" s="448"/>
    </row>
    <row r="15330" spans="1:1" s="449" customFormat="1" ht="12" hidden="1" customHeight="1">
      <c r="A15330" s="448"/>
    </row>
    <row r="15331" spans="1:1" s="449" customFormat="1" ht="12" hidden="1" customHeight="1">
      <c r="A15331" s="448"/>
    </row>
    <row r="15332" spans="1:1" s="449" customFormat="1" ht="12" hidden="1" customHeight="1">
      <c r="A15332" s="448"/>
    </row>
    <row r="15333" spans="1:1" s="449" customFormat="1" ht="12" hidden="1" customHeight="1">
      <c r="A15333" s="448"/>
    </row>
    <row r="15334" spans="1:1" s="449" customFormat="1" ht="12" hidden="1" customHeight="1">
      <c r="A15334" s="448"/>
    </row>
    <row r="15335" spans="1:1" s="449" customFormat="1" ht="12" hidden="1" customHeight="1">
      <c r="A15335" s="448"/>
    </row>
    <row r="15336" spans="1:1" s="449" customFormat="1" ht="12" hidden="1" customHeight="1">
      <c r="A15336" s="448"/>
    </row>
    <row r="15337" spans="1:1" s="449" customFormat="1" ht="12" hidden="1" customHeight="1">
      <c r="A15337" s="448"/>
    </row>
    <row r="15338" spans="1:1" s="449" customFormat="1" ht="12" hidden="1" customHeight="1">
      <c r="A15338" s="448"/>
    </row>
    <row r="15339" spans="1:1" s="449" customFormat="1" ht="12" hidden="1" customHeight="1">
      <c r="A15339" s="448"/>
    </row>
    <row r="15340" spans="1:1" s="449" customFormat="1" ht="12" hidden="1" customHeight="1">
      <c r="A15340" s="448"/>
    </row>
    <row r="15341" spans="1:1" s="449" customFormat="1" ht="12" hidden="1" customHeight="1">
      <c r="A15341" s="448"/>
    </row>
    <row r="15342" spans="1:1" s="449" customFormat="1" ht="12" hidden="1" customHeight="1">
      <c r="A15342" s="448"/>
    </row>
    <row r="15343" spans="1:1" s="449" customFormat="1" ht="12" hidden="1" customHeight="1">
      <c r="A15343" s="448"/>
    </row>
    <row r="15344" spans="1:1" s="449" customFormat="1" ht="12" hidden="1" customHeight="1">
      <c r="A15344" s="448"/>
    </row>
    <row r="15345" spans="1:1" s="449" customFormat="1" ht="12" hidden="1" customHeight="1">
      <c r="A15345" s="448"/>
    </row>
    <row r="15346" spans="1:1" s="449" customFormat="1" ht="12" hidden="1" customHeight="1">
      <c r="A15346" s="448"/>
    </row>
    <row r="15347" spans="1:1" s="449" customFormat="1" ht="12" hidden="1" customHeight="1">
      <c r="A15347" s="448"/>
    </row>
    <row r="15348" spans="1:1" s="449" customFormat="1" ht="12" hidden="1" customHeight="1">
      <c r="A15348" s="448"/>
    </row>
    <row r="15349" spans="1:1" s="449" customFormat="1" ht="12" hidden="1" customHeight="1">
      <c r="A15349" s="448"/>
    </row>
    <row r="15350" spans="1:1" s="449" customFormat="1" ht="12" hidden="1" customHeight="1">
      <c r="A15350" s="448"/>
    </row>
    <row r="15351" spans="1:1" s="449" customFormat="1" ht="12" hidden="1" customHeight="1">
      <c r="A15351" s="448"/>
    </row>
    <row r="15352" spans="1:1" s="449" customFormat="1" ht="12" hidden="1" customHeight="1">
      <c r="A15352" s="448"/>
    </row>
    <row r="15353" spans="1:1" s="449" customFormat="1" ht="12" hidden="1" customHeight="1">
      <c r="A15353" s="448"/>
    </row>
    <row r="15354" spans="1:1" s="449" customFormat="1" ht="12" hidden="1" customHeight="1">
      <c r="A15354" s="448"/>
    </row>
    <row r="15355" spans="1:1" s="449" customFormat="1" ht="12" hidden="1" customHeight="1">
      <c r="A15355" s="448"/>
    </row>
    <row r="15356" spans="1:1" s="449" customFormat="1" ht="12" hidden="1" customHeight="1">
      <c r="A15356" s="448"/>
    </row>
    <row r="15357" spans="1:1" s="449" customFormat="1" ht="12" hidden="1" customHeight="1">
      <c r="A15357" s="448"/>
    </row>
    <row r="15358" spans="1:1" s="449" customFormat="1" ht="12" hidden="1" customHeight="1">
      <c r="A15358" s="448"/>
    </row>
    <row r="15359" spans="1:1" s="449" customFormat="1" ht="12" hidden="1" customHeight="1">
      <c r="A15359" s="448"/>
    </row>
    <row r="15360" spans="1:1" s="449" customFormat="1" ht="12" hidden="1" customHeight="1">
      <c r="A15360" s="448"/>
    </row>
    <row r="15361" spans="1:1" s="449" customFormat="1" ht="12" hidden="1" customHeight="1">
      <c r="A15361" s="448"/>
    </row>
    <row r="15362" spans="1:1" s="449" customFormat="1" ht="12" hidden="1" customHeight="1">
      <c r="A15362" s="448"/>
    </row>
    <row r="15363" spans="1:1" s="449" customFormat="1" ht="12" hidden="1" customHeight="1">
      <c r="A15363" s="448"/>
    </row>
    <row r="15364" spans="1:1" s="449" customFormat="1" ht="12" hidden="1" customHeight="1">
      <c r="A15364" s="448"/>
    </row>
    <row r="15365" spans="1:1" s="449" customFormat="1" ht="12" hidden="1" customHeight="1">
      <c r="A15365" s="448"/>
    </row>
    <row r="15366" spans="1:1" s="449" customFormat="1" ht="12" hidden="1" customHeight="1">
      <c r="A15366" s="448"/>
    </row>
    <row r="15367" spans="1:1" s="449" customFormat="1" ht="12" hidden="1" customHeight="1">
      <c r="A15367" s="448"/>
    </row>
    <row r="15368" spans="1:1" s="449" customFormat="1" ht="12" hidden="1" customHeight="1">
      <c r="A15368" s="448"/>
    </row>
    <row r="15369" spans="1:1" s="449" customFormat="1" ht="12" hidden="1" customHeight="1">
      <c r="A15369" s="448"/>
    </row>
    <row r="15370" spans="1:1" s="449" customFormat="1" ht="12" hidden="1" customHeight="1">
      <c r="A15370" s="448"/>
    </row>
    <row r="15371" spans="1:1" s="449" customFormat="1" ht="12" hidden="1" customHeight="1">
      <c r="A15371" s="448"/>
    </row>
    <row r="15372" spans="1:1" s="449" customFormat="1" ht="12" hidden="1" customHeight="1">
      <c r="A15372" s="448"/>
    </row>
    <row r="15373" spans="1:1" s="449" customFormat="1" ht="12" hidden="1" customHeight="1">
      <c r="A15373" s="448"/>
    </row>
    <row r="15374" spans="1:1" s="449" customFormat="1" ht="12" hidden="1" customHeight="1">
      <c r="A15374" s="448"/>
    </row>
    <row r="15375" spans="1:1" s="449" customFormat="1" ht="12" hidden="1" customHeight="1">
      <c r="A15375" s="448"/>
    </row>
    <row r="15376" spans="1:1" s="449" customFormat="1" ht="12" hidden="1" customHeight="1">
      <c r="A15376" s="448"/>
    </row>
    <row r="15377" spans="1:1" s="449" customFormat="1" ht="12" hidden="1" customHeight="1">
      <c r="A15377" s="448"/>
    </row>
    <row r="15378" spans="1:1" s="449" customFormat="1" ht="12" hidden="1" customHeight="1">
      <c r="A15378" s="448"/>
    </row>
    <row r="15379" spans="1:1" s="449" customFormat="1" ht="12" hidden="1" customHeight="1">
      <c r="A15379" s="448"/>
    </row>
    <row r="15380" spans="1:1" s="449" customFormat="1" ht="12" hidden="1" customHeight="1">
      <c r="A15380" s="448"/>
    </row>
    <row r="15381" spans="1:1" s="449" customFormat="1" ht="12" hidden="1" customHeight="1">
      <c r="A15381" s="448"/>
    </row>
    <row r="15382" spans="1:1" s="449" customFormat="1" ht="12" hidden="1" customHeight="1">
      <c r="A15382" s="448"/>
    </row>
    <row r="15383" spans="1:1" s="449" customFormat="1" ht="12" hidden="1" customHeight="1">
      <c r="A15383" s="448"/>
    </row>
    <row r="15384" spans="1:1" s="449" customFormat="1" ht="12" hidden="1" customHeight="1">
      <c r="A15384" s="448"/>
    </row>
    <row r="15385" spans="1:1" s="449" customFormat="1" ht="12" hidden="1" customHeight="1">
      <c r="A15385" s="448"/>
    </row>
    <row r="15386" spans="1:1" s="449" customFormat="1" ht="12" hidden="1" customHeight="1">
      <c r="A15386" s="448"/>
    </row>
    <row r="15387" spans="1:1" s="449" customFormat="1" ht="12" hidden="1" customHeight="1">
      <c r="A15387" s="448"/>
    </row>
    <row r="15388" spans="1:1" s="449" customFormat="1" ht="12" hidden="1" customHeight="1">
      <c r="A15388" s="448"/>
    </row>
    <row r="15389" spans="1:1" s="449" customFormat="1" ht="12" hidden="1" customHeight="1">
      <c r="A15389" s="448"/>
    </row>
    <row r="15390" spans="1:1" s="449" customFormat="1" ht="12" hidden="1" customHeight="1">
      <c r="A15390" s="448"/>
    </row>
    <row r="15391" spans="1:1" s="449" customFormat="1" ht="12" hidden="1" customHeight="1">
      <c r="A15391" s="448"/>
    </row>
    <row r="15392" spans="1:1" s="449" customFormat="1" ht="12" hidden="1" customHeight="1">
      <c r="A15392" s="448"/>
    </row>
    <row r="15393" spans="1:1" s="449" customFormat="1" ht="12" hidden="1" customHeight="1">
      <c r="A15393" s="448"/>
    </row>
    <row r="15394" spans="1:1" s="449" customFormat="1" ht="12" hidden="1" customHeight="1">
      <c r="A15394" s="448"/>
    </row>
    <row r="15395" spans="1:1" s="449" customFormat="1" ht="12" hidden="1" customHeight="1">
      <c r="A15395" s="448"/>
    </row>
    <row r="15396" spans="1:1" s="449" customFormat="1" ht="12" hidden="1" customHeight="1">
      <c r="A15396" s="448"/>
    </row>
    <row r="15397" spans="1:1" s="449" customFormat="1" ht="12" hidden="1" customHeight="1">
      <c r="A15397" s="448"/>
    </row>
    <row r="15398" spans="1:1" s="449" customFormat="1" ht="12" hidden="1" customHeight="1">
      <c r="A15398" s="448"/>
    </row>
    <row r="15399" spans="1:1" s="449" customFormat="1" ht="12" hidden="1" customHeight="1">
      <c r="A15399" s="448"/>
    </row>
    <row r="15400" spans="1:1" s="449" customFormat="1" ht="12" hidden="1" customHeight="1">
      <c r="A15400" s="448"/>
    </row>
    <row r="15401" spans="1:1" s="449" customFormat="1" ht="12" hidden="1" customHeight="1">
      <c r="A15401" s="448"/>
    </row>
    <row r="15402" spans="1:1" s="449" customFormat="1" ht="12" hidden="1" customHeight="1">
      <c r="A15402" s="448"/>
    </row>
    <row r="15403" spans="1:1" s="449" customFormat="1" ht="12" hidden="1" customHeight="1">
      <c r="A15403" s="448"/>
    </row>
    <row r="15404" spans="1:1" s="449" customFormat="1" ht="12" hidden="1" customHeight="1">
      <c r="A15404" s="448"/>
    </row>
    <row r="15405" spans="1:1" s="449" customFormat="1" ht="12" hidden="1" customHeight="1">
      <c r="A15405" s="448"/>
    </row>
    <row r="15406" spans="1:1" s="449" customFormat="1" ht="12" hidden="1" customHeight="1">
      <c r="A15406" s="448"/>
    </row>
    <row r="15407" spans="1:1" s="449" customFormat="1" ht="12" hidden="1" customHeight="1">
      <c r="A15407" s="448"/>
    </row>
    <row r="15408" spans="1:1" s="449" customFormat="1" ht="12" hidden="1" customHeight="1">
      <c r="A15408" s="448"/>
    </row>
    <row r="15409" spans="1:1" s="449" customFormat="1" ht="12" hidden="1" customHeight="1">
      <c r="A15409" s="448"/>
    </row>
    <row r="15410" spans="1:1" s="449" customFormat="1" ht="12" hidden="1" customHeight="1">
      <c r="A15410" s="448"/>
    </row>
    <row r="15411" spans="1:1" s="449" customFormat="1" ht="12" hidden="1" customHeight="1">
      <c r="A15411" s="448"/>
    </row>
    <row r="15412" spans="1:1" s="449" customFormat="1" ht="12" hidden="1" customHeight="1">
      <c r="A15412" s="448"/>
    </row>
    <row r="15413" spans="1:1" s="449" customFormat="1" ht="12" hidden="1" customHeight="1">
      <c r="A15413" s="448"/>
    </row>
    <row r="15414" spans="1:1" s="449" customFormat="1" ht="12" hidden="1" customHeight="1">
      <c r="A15414" s="448"/>
    </row>
    <row r="15415" spans="1:1" s="449" customFormat="1" ht="12" hidden="1" customHeight="1">
      <c r="A15415" s="448"/>
    </row>
    <row r="15416" spans="1:1" s="449" customFormat="1" ht="12" hidden="1" customHeight="1">
      <c r="A15416" s="448"/>
    </row>
    <row r="15417" spans="1:1" s="449" customFormat="1" ht="12" hidden="1" customHeight="1">
      <c r="A15417" s="448"/>
    </row>
    <row r="15418" spans="1:1" s="449" customFormat="1" ht="12" hidden="1" customHeight="1">
      <c r="A15418" s="448"/>
    </row>
    <row r="15419" spans="1:1" s="449" customFormat="1" ht="12" hidden="1" customHeight="1">
      <c r="A15419" s="448"/>
    </row>
    <row r="15420" spans="1:1" s="449" customFormat="1" ht="12" hidden="1" customHeight="1">
      <c r="A15420" s="448"/>
    </row>
    <row r="15421" spans="1:1" s="449" customFormat="1" ht="12" hidden="1" customHeight="1">
      <c r="A15421" s="448"/>
    </row>
    <row r="15422" spans="1:1" s="449" customFormat="1" ht="12" hidden="1" customHeight="1">
      <c r="A15422" s="448"/>
    </row>
    <row r="15423" spans="1:1" s="449" customFormat="1" ht="12" hidden="1" customHeight="1">
      <c r="A15423" s="448"/>
    </row>
    <row r="15424" spans="1:1" s="449" customFormat="1" ht="12" hidden="1" customHeight="1">
      <c r="A15424" s="448"/>
    </row>
    <row r="15425" spans="1:1" s="449" customFormat="1" ht="12" hidden="1" customHeight="1">
      <c r="A15425" s="448"/>
    </row>
    <row r="15426" spans="1:1" s="449" customFormat="1" ht="12" hidden="1" customHeight="1">
      <c r="A15426" s="448"/>
    </row>
    <row r="15427" spans="1:1" s="449" customFormat="1" ht="12" hidden="1" customHeight="1">
      <c r="A15427" s="448"/>
    </row>
    <row r="15428" spans="1:1" s="449" customFormat="1" ht="12" hidden="1" customHeight="1">
      <c r="A15428" s="448"/>
    </row>
    <row r="15429" spans="1:1" s="449" customFormat="1" ht="12" hidden="1" customHeight="1">
      <c r="A15429" s="448"/>
    </row>
    <row r="15430" spans="1:1" s="449" customFormat="1" ht="12" hidden="1" customHeight="1">
      <c r="A15430" s="448"/>
    </row>
    <row r="15431" spans="1:1" s="449" customFormat="1" ht="12" hidden="1" customHeight="1">
      <c r="A15431" s="448"/>
    </row>
    <row r="15432" spans="1:1" s="449" customFormat="1" ht="12" hidden="1" customHeight="1">
      <c r="A15432" s="448"/>
    </row>
    <row r="15433" spans="1:1" s="449" customFormat="1" ht="12" hidden="1" customHeight="1">
      <c r="A15433" s="448"/>
    </row>
    <row r="15434" spans="1:1" s="449" customFormat="1" ht="12" hidden="1" customHeight="1">
      <c r="A15434" s="448"/>
    </row>
    <row r="15435" spans="1:1" s="449" customFormat="1" ht="12" hidden="1" customHeight="1">
      <c r="A15435" s="448"/>
    </row>
    <row r="15436" spans="1:1" s="449" customFormat="1" ht="12" hidden="1" customHeight="1">
      <c r="A15436" s="448"/>
    </row>
    <row r="15437" spans="1:1" s="449" customFormat="1" ht="12" hidden="1" customHeight="1">
      <c r="A15437" s="448"/>
    </row>
    <row r="15438" spans="1:1" s="449" customFormat="1" ht="12" hidden="1" customHeight="1">
      <c r="A15438" s="448"/>
    </row>
    <row r="15439" spans="1:1" s="449" customFormat="1" ht="12" hidden="1" customHeight="1">
      <c r="A15439" s="448"/>
    </row>
    <row r="15440" spans="1:1" s="449" customFormat="1" ht="12" hidden="1" customHeight="1">
      <c r="A15440" s="448"/>
    </row>
    <row r="15441" spans="1:1" s="449" customFormat="1" ht="12" hidden="1" customHeight="1">
      <c r="A15441" s="448"/>
    </row>
    <row r="15442" spans="1:1" s="449" customFormat="1" ht="12" hidden="1" customHeight="1">
      <c r="A15442" s="448"/>
    </row>
    <row r="15443" spans="1:1" s="449" customFormat="1" ht="12" hidden="1" customHeight="1">
      <c r="A15443" s="448"/>
    </row>
    <row r="15444" spans="1:1" s="449" customFormat="1" ht="12" hidden="1" customHeight="1">
      <c r="A15444" s="448"/>
    </row>
    <row r="15445" spans="1:1" s="449" customFormat="1" ht="12" hidden="1" customHeight="1">
      <c r="A15445" s="448"/>
    </row>
    <row r="15446" spans="1:1" s="449" customFormat="1" ht="12" hidden="1" customHeight="1">
      <c r="A15446" s="448"/>
    </row>
    <row r="15447" spans="1:1" s="449" customFormat="1" ht="12" hidden="1" customHeight="1">
      <c r="A15447" s="448"/>
    </row>
    <row r="15448" spans="1:1" s="449" customFormat="1" ht="12" hidden="1" customHeight="1">
      <c r="A15448" s="448"/>
    </row>
    <row r="15449" spans="1:1" s="449" customFormat="1" ht="12" hidden="1" customHeight="1">
      <c r="A15449" s="448"/>
    </row>
    <row r="15450" spans="1:1" s="449" customFormat="1" ht="12" hidden="1" customHeight="1">
      <c r="A15450" s="448"/>
    </row>
    <row r="15451" spans="1:1" s="449" customFormat="1" ht="12" hidden="1" customHeight="1">
      <c r="A15451" s="448"/>
    </row>
    <row r="15452" spans="1:1" s="449" customFormat="1" ht="12" hidden="1" customHeight="1">
      <c r="A15452" s="448"/>
    </row>
    <row r="15453" spans="1:1" s="449" customFormat="1" ht="12" hidden="1" customHeight="1">
      <c r="A15453" s="448"/>
    </row>
    <row r="15454" spans="1:1" s="449" customFormat="1" ht="12" hidden="1" customHeight="1">
      <c r="A15454" s="448"/>
    </row>
    <row r="15455" spans="1:1" s="449" customFormat="1" ht="12" hidden="1" customHeight="1">
      <c r="A15455" s="448"/>
    </row>
    <row r="15456" spans="1:1" s="449" customFormat="1" ht="12" hidden="1" customHeight="1">
      <c r="A15456" s="448"/>
    </row>
    <row r="15457" spans="1:1" s="449" customFormat="1" ht="12" hidden="1" customHeight="1">
      <c r="A15457" s="448"/>
    </row>
    <row r="15458" spans="1:1" s="449" customFormat="1" ht="12" hidden="1" customHeight="1">
      <c r="A15458" s="448"/>
    </row>
    <row r="15459" spans="1:1" s="449" customFormat="1" ht="12" hidden="1" customHeight="1">
      <c r="A15459" s="448"/>
    </row>
    <row r="15460" spans="1:1" s="449" customFormat="1" ht="12" hidden="1" customHeight="1">
      <c r="A15460" s="448"/>
    </row>
    <row r="15461" spans="1:1" s="449" customFormat="1" ht="12" hidden="1" customHeight="1">
      <c r="A15461" s="448"/>
    </row>
    <row r="15462" spans="1:1" s="449" customFormat="1" ht="12" hidden="1" customHeight="1">
      <c r="A15462" s="448"/>
    </row>
    <row r="15463" spans="1:1" s="449" customFormat="1" ht="12" hidden="1" customHeight="1">
      <c r="A15463" s="448"/>
    </row>
    <row r="15464" spans="1:1" s="449" customFormat="1" ht="12" hidden="1" customHeight="1">
      <c r="A15464" s="448"/>
    </row>
    <row r="15465" spans="1:1" s="449" customFormat="1" ht="12" hidden="1" customHeight="1">
      <c r="A15465" s="448"/>
    </row>
    <row r="15466" spans="1:1" s="449" customFormat="1" ht="12" hidden="1" customHeight="1">
      <c r="A15466" s="448"/>
    </row>
    <row r="15467" spans="1:1" s="449" customFormat="1" ht="12" hidden="1" customHeight="1">
      <c r="A15467" s="448"/>
    </row>
    <row r="15468" spans="1:1" s="449" customFormat="1" ht="12" hidden="1" customHeight="1">
      <c r="A15468" s="448"/>
    </row>
    <row r="15469" spans="1:1" s="449" customFormat="1" ht="12" hidden="1" customHeight="1">
      <c r="A15469" s="448"/>
    </row>
    <row r="15470" spans="1:1" s="449" customFormat="1" ht="12" hidden="1" customHeight="1">
      <c r="A15470" s="448"/>
    </row>
    <row r="15471" spans="1:1" s="449" customFormat="1" ht="12" hidden="1" customHeight="1">
      <c r="A15471" s="448"/>
    </row>
    <row r="15472" spans="1:1" s="449" customFormat="1" ht="12" hidden="1" customHeight="1">
      <c r="A15472" s="448"/>
    </row>
    <row r="15473" spans="1:1" s="449" customFormat="1" ht="12" hidden="1" customHeight="1">
      <c r="A15473" s="448"/>
    </row>
    <row r="15474" spans="1:1" s="449" customFormat="1" ht="12" hidden="1" customHeight="1">
      <c r="A15474" s="448"/>
    </row>
    <row r="15475" spans="1:1" s="449" customFormat="1" ht="12" hidden="1" customHeight="1">
      <c r="A15475" s="448"/>
    </row>
    <row r="15476" spans="1:1" s="449" customFormat="1" ht="12" hidden="1" customHeight="1">
      <c r="A15476" s="448"/>
    </row>
    <row r="15477" spans="1:1" s="449" customFormat="1" ht="12" hidden="1" customHeight="1">
      <c r="A15477" s="448"/>
    </row>
    <row r="15478" spans="1:1" s="449" customFormat="1" ht="12" hidden="1" customHeight="1">
      <c r="A15478" s="448"/>
    </row>
    <row r="15479" spans="1:1" s="449" customFormat="1" ht="12" hidden="1" customHeight="1">
      <c r="A15479" s="448"/>
    </row>
    <row r="15480" spans="1:1" s="449" customFormat="1" ht="12" hidden="1" customHeight="1">
      <c r="A15480" s="448"/>
    </row>
    <row r="15481" spans="1:1" s="449" customFormat="1" ht="12" hidden="1" customHeight="1">
      <c r="A15481" s="448"/>
    </row>
    <row r="15482" spans="1:1" s="449" customFormat="1" ht="12" hidden="1" customHeight="1">
      <c r="A15482" s="448"/>
    </row>
    <row r="15483" spans="1:1" s="449" customFormat="1" ht="12" hidden="1" customHeight="1">
      <c r="A15483" s="448"/>
    </row>
    <row r="15484" spans="1:1" s="449" customFormat="1" ht="12" hidden="1" customHeight="1">
      <c r="A15484" s="448"/>
    </row>
    <row r="15485" spans="1:1" s="449" customFormat="1" ht="12" hidden="1" customHeight="1">
      <c r="A15485" s="448"/>
    </row>
    <row r="15486" spans="1:1" s="449" customFormat="1" ht="12" hidden="1" customHeight="1">
      <c r="A15486" s="448"/>
    </row>
    <row r="15487" spans="1:1" s="449" customFormat="1" ht="12" hidden="1" customHeight="1">
      <c r="A15487" s="448"/>
    </row>
    <row r="15488" spans="1:1" s="449" customFormat="1" ht="12" hidden="1" customHeight="1">
      <c r="A15488" s="448"/>
    </row>
    <row r="15489" spans="1:1" s="449" customFormat="1" ht="12" hidden="1" customHeight="1">
      <c r="A15489" s="448"/>
    </row>
    <row r="15490" spans="1:1" s="449" customFormat="1" ht="12" hidden="1" customHeight="1">
      <c r="A15490" s="448"/>
    </row>
    <row r="15491" spans="1:1" s="449" customFormat="1" ht="12" hidden="1" customHeight="1">
      <c r="A15491" s="448"/>
    </row>
    <row r="15492" spans="1:1" s="449" customFormat="1" ht="12" hidden="1" customHeight="1">
      <c r="A15492" s="448"/>
    </row>
    <row r="15493" spans="1:1" s="449" customFormat="1" ht="12" hidden="1" customHeight="1">
      <c r="A15493" s="448"/>
    </row>
    <row r="15494" spans="1:1" s="449" customFormat="1" ht="12" hidden="1" customHeight="1">
      <c r="A15494" s="448"/>
    </row>
    <row r="15495" spans="1:1" s="449" customFormat="1" ht="12" hidden="1" customHeight="1">
      <c r="A15495" s="448"/>
    </row>
    <row r="15496" spans="1:1" s="449" customFormat="1" ht="12" hidden="1" customHeight="1">
      <c r="A15496" s="448"/>
    </row>
    <row r="15497" spans="1:1" s="449" customFormat="1" ht="12" hidden="1" customHeight="1">
      <c r="A15497" s="448"/>
    </row>
    <row r="15498" spans="1:1" s="449" customFormat="1" ht="12" hidden="1" customHeight="1">
      <c r="A15498" s="448"/>
    </row>
    <row r="15499" spans="1:1" s="449" customFormat="1" ht="12" hidden="1" customHeight="1">
      <c r="A15499" s="448"/>
    </row>
    <row r="15500" spans="1:1" s="449" customFormat="1" ht="12" hidden="1" customHeight="1">
      <c r="A15500" s="448"/>
    </row>
    <row r="15501" spans="1:1" s="449" customFormat="1" ht="12" hidden="1" customHeight="1">
      <c r="A15501" s="448"/>
    </row>
    <row r="15502" spans="1:1" s="449" customFormat="1" ht="12" hidden="1" customHeight="1">
      <c r="A15502" s="448"/>
    </row>
    <row r="15503" spans="1:1" s="449" customFormat="1" ht="12" hidden="1" customHeight="1">
      <c r="A15503" s="448"/>
    </row>
    <row r="15504" spans="1:1" s="449" customFormat="1" ht="12" hidden="1" customHeight="1">
      <c r="A15504" s="448"/>
    </row>
    <row r="15505" spans="1:1" s="449" customFormat="1" ht="12" hidden="1" customHeight="1">
      <c r="A15505" s="448"/>
    </row>
    <row r="15506" spans="1:1" s="449" customFormat="1" ht="12" hidden="1" customHeight="1">
      <c r="A15506" s="448"/>
    </row>
    <row r="15507" spans="1:1" s="449" customFormat="1" ht="12" hidden="1" customHeight="1">
      <c r="A15507" s="448"/>
    </row>
    <row r="15508" spans="1:1" s="449" customFormat="1" ht="12" hidden="1" customHeight="1">
      <c r="A15508" s="448"/>
    </row>
    <row r="15509" spans="1:1" s="449" customFormat="1" ht="12" hidden="1" customHeight="1">
      <c r="A15509" s="448"/>
    </row>
    <row r="15510" spans="1:1" s="449" customFormat="1" ht="12" hidden="1" customHeight="1">
      <c r="A15510" s="448"/>
    </row>
    <row r="15511" spans="1:1" s="449" customFormat="1" ht="12" hidden="1" customHeight="1">
      <c r="A15511" s="448"/>
    </row>
    <row r="15512" spans="1:1" s="449" customFormat="1" ht="12" hidden="1" customHeight="1">
      <c r="A15512" s="448"/>
    </row>
    <row r="15513" spans="1:1" s="449" customFormat="1" ht="12" hidden="1" customHeight="1">
      <c r="A15513" s="448"/>
    </row>
    <row r="15514" spans="1:1" s="449" customFormat="1" ht="12" hidden="1" customHeight="1">
      <c r="A15514" s="448"/>
    </row>
    <row r="15515" spans="1:1" s="449" customFormat="1" ht="12" hidden="1" customHeight="1">
      <c r="A15515" s="448"/>
    </row>
    <row r="15516" spans="1:1" s="449" customFormat="1" ht="12" hidden="1" customHeight="1">
      <c r="A15516" s="448"/>
    </row>
    <row r="15517" spans="1:1" s="449" customFormat="1" ht="12" hidden="1" customHeight="1">
      <c r="A15517" s="448"/>
    </row>
    <row r="15518" spans="1:1" s="449" customFormat="1" ht="12" hidden="1" customHeight="1">
      <c r="A15518" s="448"/>
    </row>
    <row r="15519" spans="1:1" s="449" customFormat="1" ht="12" hidden="1" customHeight="1">
      <c r="A15519" s="448"/>
    </row>
    <row r="15520" spans="1:1" s="449" customFormat="1" ht="12" hidden="1" customHeight="1">
      <c r="A15520" s="448"/>
    </row>
    <row r="15521" spans="1:1" s="449" customFormat="1" ht="12" hidden="1" customHeight="1">
      <c r="A15521" s="448"/>
    </row>
    <row r="15522" spans="1:1" s="449" customFormat="1" ht="12" hidden="1" customHeight="1">
      <c r="A15522" s="448"/>
    </row>
    <row r="15523" spans="1:1" s="449" customFormat="1" ht="12" hidden="1" customHeight="1">
      <c r="A15523" s="448"/>
    </row>
    <row r="15524" spans="1:1" s="449" customFormat="1" ht="12" hidden="1" customHeight="1">
      <c r="A15524" s="448"/>
    </row>
    <row r="15525" spans="1:1" s="449" customFormat="1" ht="12" hidden="1" customHeight="1">
      <c r="A15525" s="448"/>
    </row>
    <row r="15526" spans="1:1" s="449" customFormat="1" ht="12" hidden="1" customHeight="1">
      <c r="A15526" s="448"/>
    </row>
    <row r="15527" spans="1:1" s="449" customFormat="1" ht="12" hidden="1" customHeight="1">
      <c r="A15527" s="448"/>
    </row>
    <row r="15528" spans="1:1" s="449" customFormat="1" ht="12" hidden="1" customHeight="1">
      <c r="A15528" s="448"/>
    </row>
    <row r="15529" spans="1:1" s="449" customFormat="1" ht="12" hidden="1" customHeight="1">
      <c r="A15529" s="448"/>
    </row>
    <row r="15530" spans="1:1" s="449" customFormat="1" ht="12" hidden="1" customHeight="1">
      <c r="A15530" s="448"/>
    </row>
    <row r="15531" spans="1:1" s="449" customFormat="1" ht="12" hidden="1" customHeight="1">
      <c r="A15531" s="448"/>
    </row>
    <row r="15532" spans="1:1" s="449" customFormat="1" ht="12" hidden="1" customHeight="1">
      <c r="A15532" s="448"/>
    </row>
    <row r="15533" spans="1:1" s="449" customFormat="1" ht="12" hidden="1" customHeight="1">
      <c r="A15533" s="448"/>
    </row>
    <row r="15534" spans="1:1" s="449" customFormat="1" ht="12" hidden="1" customHeight="1">
      <c r="A15534" s="448"/>
    </row>
    <row r="15535" spans="1:1" s="449" customFormat="1" ht="12" hidden="1" customHeight="1">
      <c r="A15535" s="448"/>
    </row>
    <row r="15536" spans="1:1" s="449" customFormat="1" ht="12" hidden="1" customHeight="1">
      <c r="A15536" s="448"/>
    </row>
    <row r="15537" spans="1:1" s="449" customFormat="1" ht="12" hidden="1" customHeight="1">
      <c r="A15537" s="448"/>
    </row>
    <row r="15538" spans="1:1" s="449" customFormat="1" ht="12" hidden="1" customHeight="1">
      <c r="A15538" s="448"/>
    </row>
    <row r="15539" spans="1:1" s="449" customFormat="1" ht="12" hidden="1" customHeight="1">
      <c r="A15539" s="448"/>
    </row>
    <row r="15540" spans="1:1" s="449" customFormat="1" ht="12" hidden="1" customHeight="1">
      <c r="A15540" s="448"/>
    </row>
    <row r="15541" spans="1:1" s="449" customFormat="1" ht="12" hidden="1" customHeight="1">
      <c r="A15541" s="448"/>
    </row>
    <row r="15542" spans="1:1" s="449" customFormat="1" ht="12" hidden="1" customHeight="1">
      <c r="A15542" s="448"/>
    </row>
    <row r="15543" spans="1:1" s="449" customFormat="1" ht="12" hidden="1" customHeight="1">
      <c r="A15543" s="448"/>
    </row>
    <row r="15544" spans="1:1" s="449" customFormat="1" ht="12" hidden="1" customHeight="1">
      <c r="A15544" s="448"/>
    </row>
    <row r="15545" spans="1:1" s="449" customFormat="1" ht="12" hidden="1" customHeight="1">
      <c r="A15545" s="448"/>
    </row>
    <row r="15546" spans="1:1" s="449" customFormat="1" ht="12" hidden="1" customHeight="1">
      <c r="A15546" s="448"/>
    </row>
    <row r="15547" spans="1:1" s="449" customFormat="1" ht="12" hidden="1" customHeight="1">
      <c r="A15547" s="448"/>
    </row>
    <row r="15548" spans="1:1" s="449" customFormat="1" ht="12" hidden="1" customHeight="1">
      <c r="A15548" s="448"/>
    </row>
    <row r="15549" spans="1:1" s="449" customFormat="1" ht="12" hidden="1" customHeight="1">
      <c r="A15549" s="448"/>
    </row>
    <row r="15550" spans="1:1" s="449" customFormat="1" ht="12" hidden="1" customHeight="1">
      <c r="A15550" s="448"/>
    </row>
    <row r="15551" spans="1:1" s="449" customFormat="1" ht="12" hidden="1" customHeight="1">
      <c r="A15551" s="448"/>
    </row>
    <row r="15552" spans="1:1" s="449" customFormat="1" ht="12" hidden="1" customHeight="1">
      <c r="A15552" s="448"/>
    </row>
    <row r="15553" spans="1:1" s="449" customFormat="1" ht="12" hidden="1" customHeight="1">
      <c r="A15553" s="448"/>
    </row>
    <row r="15554" spans="1:1" s="449" customFormat="1" ht="12" hidden="1" customHeight="1">
      <c r="A15554" s="448"/>
    </row>
    <row r="15555" spans="1:1" s="449" customFormat="1" ht="12" hidden="1" customHeight="1">
      <c r="A15555" s="448"/>
    </row>
    <row r="15556" spans="1:1" s="449" customFormat="1" ht="12" hidden="1" customHeight="1">
      <c r="A15556" s="448"/>
    </row>
    <row r="15557" spans="1:1" s="449" customFormat="1" ht="12" hidden="1" customHeight="1">
      <c r="A15557" s="448"/>
    </row>
    <row r="15558" spans="1:1" s="449" customFormat="1" ht="12" hidden="1" customHeight="1">
      <c r="A15558" s="448"/>
    </row>
    <row r="15559" spans="1:1" s="449" customFormat="1" ht="12" hidden="1" customHeight="1">
      <c r="A15559" s="448"/>
    </row>
    <row r="15560" spans="1:1" s="449" customFormat="1" ht="12" hidden="1" customHeight="1">
      <c r="A15560" s="448"/>
    </row>
    <row r="15561" spans="1:1" s="449" customFormat="1" ht="12" hidden="1" customHeight="1">
      <c r="A15561" s="448"/>
    </row>
    <row r="15562" spans="1:1" s="449" customFormat="1" ht="12" hidden="1" customHeight="1">
      <c r="A15562" s="448"/>
    </row>
    <row r="15563" spans="1:1" s="449" customFormat="1" ht="12" hidden="1" customHeight="1">
      <c r="A15563" s="448"/>
    </row>
    <row r="15564" spans="1:1" s="449" customFormat="1" ht="12" hidden="1" customHeight="1">
      <c r="A15564" s="448"/>
    </row>
    <row r="15565" spans="1:1" s="449" customFormat="1" ht="12" hidden="1" customHeight="1">
      <c r="A15565" s="448"/>
    </row>
    <row r="15566" spans="1:1" s="449" customFormat="1" ht="12" hidden="1" customHeight="1">
      <c r="A15566" s="448"/>
    </row>
    <row r="15567" spans="1:1" s="449" customFormat="1" ht="12" hidden="1" customHeight="1">
      <c r="A15567" s="448"/>
    </row>
    <row r="15568" spans="1:1" s="449" customFormat="1" ht="12" hidden="1" customHeight="1">
      <c r="A15568" s="448"/>
    </row>
    <row r="15569" spans="1:1" s="449" customFormat="1" ht="12" hidden="1" customHeight="1">
      <c r="A15569" s="448"/>
    </row>
    <row r="15570" spans="1:1" s="449" customFormat="1" ht="12" hidden="1" customHeight="1">
      <c r="A15570" s="448"/>
    </row>
    <row r="15571" spans="1:1" s="449" customFormat="1" ht="12" hidden="1" customHeight="1">
      <c r="A15571" s="448"/>
    </row>
    <row r="15572" spans="1:1" s="449" customFormat="1" ht="12" hidden="1" customHeight="1">
      <c r="A15572" s="448"/>
    </row>
    <row r="15573" spans="1:1" s="449" customFormat="1" ht="12" hidden="1" customHeight="1">
      <c r="A15573" s="448"/>
    </row>
    <row r="15574" spans="1:1" s="449" customFormat="1" ht="12" hidden="1" customHeight="1">
      <c r="A15574" s="448"/>
    </row>
    <row r="15575" spans="1:1" s="449" customFormat="1" ht="12" hidden="1" customHeight="1">
      <c r="A15575" s="448"/>
    </row>
    <row r="15576" spans="1:1" s="449" customFormat="1" ht="12" hidden="1" customHeight="1">
      <c r="A15576" s="448"/>
    </row>
    <row r="15577" spans="1:1" s="449" customFormat="1" ht="12" hidden="1" customHeight="1">
      <c r="A15577" s="448"/>
    </row>
    <row r="15578" spans="1:1" s="449" customFormat="1" ht="12" hidden="1" customHeight="1">
      <c r="A15578" s="448"/>
    </row>
    <row r="15579" spans="1:1" s="449" customFormat="1" ht="12" hidden="1" customHeight="1">
      <c r="A15579" s="448"/>
    </row>
    <row r="15580" spans="1:1" s="449" customFormat="1" ht="12" hidden="1" customHeight="1">
      <c r="A15580" s="448"/>
    </row>
    <row r="15581" spans="1:1" s="449" customFormat="1" ht="12" hidden="1" customHeight="1">
      <c r="A15581" s="448"/>
    </row>
    <row r="15582" spans="1:1" s="449" customFormat="1" ht="12" hidden="1" customHeight="1">
      <c r="A15582" s="448"/>
    </row>
    <row r="15583" spans="1:1" s="449" customFormat="1" ht="12" hidden="1" customHeight="1">
      <c r="A15583" s="448"/>
    </row>
    <row r="15584" spans="1:1" s="449" customFormat="1" ht="12" hidden="1" customHeight="1">
      <c r="A15584" s="448"/>
    </row>
    <row r="15585" spans="1:1" s="449" customFormat="1" ht="12" hidden="1" customHeight="1">
      <c r="A15585" s="448"/>
    </row>
    <row r="15586" spans="1:1" s="449" customFormat="1" ht="12" hidden="1" customHeight="1">
      <c r="A15586" s="448"/>
    </row>
    <row r="15587" spans="1:1" s="449" customFormat="1" ht="12" hidden="1" customHeight="1">
      <c r="A15587" s="448"/>
    </row>
    <row r="15588" spans="1:1" s="449" customFormat="1" ht="12" hidden="1" customHeight="1">
      <c r="A15588" s="448"/>
    </row>
    <row r="15589" spans="1:1" s="449" customFormat="1" ht="12" hidden="1" customHeight="1">
      <c r="A15589" s="448"/>
    </row>
    <row r="15590" spans="1:1" s="449" customFormat="1" ht="12" hidden="1" customHeight="1">
      <c r="A15590" s="448"/>
    </row>
    <row r="15591" spans="1:1" s="449" customFormat="1" ht="12" hidden="1" customHeight="1">
      <c r="A15591" s="448"/>
    </row>
    <row r="15592" spans="1:1" s="449" customFormat="1" ht="12" hidden="1" customHeight="1">
      <c r="A15592" s="448"/>
    </row>
    <row r="15593" spans="1:1" s="449" customFormat="1" ht="12" hidden="1" customHeight="1">
      <c r="A15593" s="448"/>
    </row>
    <row r="15594" spans="1:1" s="449" customFormat="1" ht="12" hidden="1" customHeight="1">
      <c r="A15594" s="448"/>
    </row>
    <row r="15595" spans="1:1" s="449" customFormat="1" ht="12" hidden="1" customHeight="1">
      <c r="A15595" s="448"/>
    </row>
    <row r="15596" spans="1:1" s="449" customFormat="1" ht="12" hidden="1" customHeight="1">
      <c r="A15596" s="448"/>
    </row>
    <row r="15597" spans="1:1" s="449" customFormat="1" ht="12" hidden="1" customHeight="1">
      <c r="A15597" s="448"/>
    </row>
    <row r="15598" spans="1:1" s="449" customFormat="1" ht="12" hidden="1" customHeight="1">
      <c r="A15598" s="448"/>
    </row>
    <row r="15599" spans="1:1" s="449" customFormat="1" ht="12" hidden="1" customHeight="1">
      <c r="A15599" s="448"/>
    </row>
    <row r="15600" spans="1:1" s="449" customFormat="1" ht="12" hidden="1" customHeight="1">
      <c r="A15600" s="448"/>
    </row>
    <row r="15601" spans="1:1" s="449" customFormat="1" ht="12" hidden="1" customHeight="1">
      <c r="A15601" s="448"/>
    </row>
    <row r="15602" spans="1:1" s="449" customFormat="1" ht="12" hidden="1" customHeight="1">
      <c r="A15602" s="448"/>
    </row>
    <row r="15603" spans="1:1" s="449" customFormat="1" ht="12" hidden="1" customHeight="1">
      <c r="A15603" s="448"/>
    </row>
    <row r="15604" spans="1:1" s="449" customFormat="1" ht="12" hidden="1" customHeight="1">
      <c r="A15604" s="448"/>
    </row>
    <row r="15605" spans="1:1" s="449" customFormat="1" ht="12" hidden="1" customHeight="1">
      <c r="A15605" s="448"/>
    </row>
    <row r="15606" spans="1:1" s="449" customFormat="1" ht="12" hidden="1" customHeight="1">
      <c r="A15606" s="448"/>
    </row>
    <row r="15607" spans="1:1" s="449" customFormat="1" ht="12" hidden="1" customHeight="1">
      <c r="A15607" s="448"/>
    </row>
    <row r="15608" spans="1:1" s="449" customFormat="1" ht="12" hidden="1" customHeight="1">
      <c r="A15608" s="448"/>
    </row>
    <row r="15609" spans="1:1" s="449" customFormat="1" ht="12" hidden="1" customHeight="1">
      <c r="A15609" s="448"/>
    </row>
    <row r="15610" spans="1:1" s="449" customFormat="1" ht="12" hidden="1" customHeight="1">
      <c r="A15610" s="448"/>
    </row>
    <row r="15611" spans="1:1" s="449" customFormat="1" ht="12" hidden="1" customHeight="1">
      <c r="A15611" s="448"/>
    </row>
    <row r="15612" spans="1:1" s="449" customFormat="1" ht="12" hidden="1" customHeight="1">
      <c r="A15612" s="448"/>
    </row>
    <row r="15613" spans="1:1" s="449" customFormat="1" ht="12" hidden="1" customHeight="1">
      <c r="A15613" s="448"/>
    </row>
    <row r="15614" spans="1:1" s="449" customFormat="1" ht="12" hidden="1" customHeight="1">
      <c r="A15614" s="448"/>
    </row>
    <row r="15615" spans="1:1" s="449" customFormat="1" ht="12" hidden="1" customHeight="1">
      <c r="A15615" s="448"/>
    </row>
    <row r="15616" spans="1:1" s="449" customFormat="1" ht="12" hidden="1" customHeight="1">
      <c r="A15616" s="448"/>
    </row>
    <row r="15617" spans="1:1" s="449" customFormat="1" ht="12" hidden="1" customHeight="1">
      <c r="A15617" s="448"/>
    </row>
    <row r="15618" spans="1:1" s="449" customFormat="1" ht="12" hidden="1" customHeight="1">
      <c r="A15618" s="448"/>
    </row>
    <row r="15619" spans="1:1" s="449" customFormat="1" ht="12" hidden="1" customHeight="1">
      <c r="A15619" s="448"/>
    </row>
    <row r="15620" spans="1:1" s="449" customFormat="1" ht="12" hidden="1" customHeight="1">
      <c r="A15620" s="448"/>
    </row>
    <row r="15621" spans="1:1" s="449" customFormat="1" ht="12" hidden="1" customHeight="1">
      <c r="A15621" s="448"/>
    </row>
    <row r="15622" spans="1:1" s="449" customFormat="1" ht="12" hidden="1" customHeight="1">
      <c r="A15622" s="448"/>
    </row>
    <row r="15623" spans="1:1" s="449" customFormat="1" ht="12" hidden="1" customHeight="1">
      <c r="A15623" s="448"/>
    </row>
    <row r="15624" spans="1:1" s="449" customFormat="1" ht="12" hidden="1" customHeight="1">
      <c r="A15624" s="448"/>
    </row>
    <row r="15625" spans="1:1" s="449" customFormat="1" ht="12" hidden="1" customHeight="1">
      <c r="A15625" s="448"/>
    </row>
    <row r="15626" spans="1:1" s="449" customFormat="1" ht="12" hidden="1" customHeight="1">
      <c r="A15626" s="448"/>
    </row>
    <row r="15627" spans="1:1" s="449" customFormat="1" ht="12" hidden="1" customHeight="1">
      <c r="A15627" s="448"/>
    </row>
    <row r="15628" spans="1:1" s="449" customFormat="1" ht="12" hidden="1" customHeight="1">
      <c r="A15628" s="448"/>
    </row>
    <row r="15629" spans="1:1" s="449" customFormat="1" ht="12" hidden="1" customHeight="1">
      <c r="A15629" s="448"/>
    </row>
    <row r="15630" spans="1:1" s="449" customFormat="1" ht="12" hidden="1" customHeight="1">
      <c r="A15630" s="448"/>
    </row>
    <row r="15631" spans="1:1" s="449" customFormat="1" ht="12" hidden="1" customHeight="1">
      <c r="A15631" s="448"/>
    </row>
    <row r="15632" spans="1:1" s="449" customFormat="1" ht="12" hidden="1" customHeight="1">
      <c r="A15632" s="448"/>
    </row>
    <row r="15633" spans="1:1" s="449" customFormat="1" ht="12" hidden="1" customHeight="1">
      <c r="A15633" s="448"/>
    </row>
    <row r="15634" spans="1:1" s="449" customFormat="1" ht="12" hidden="1" customHeight="1">
      <c r="A15634" s="448"/>
    </row>
    <row r="15635" spans="1:1" s="449" customFormat="1" ht="12" hidden="1" customHeight="1">
      <c r="A15635" s="448"/>
    </row>
    <row r="15636" spans="1:1" s="449" customFormat="1" ht="12" hidden="1" customHeight="1">
      <c r="A15636" s="448"/>
    </row>
    <row r="15637" spans="1:1" s="449" customFormat="1" ht="12" hidden="1" customHeight="1">
      <c r="A15637" s="448"/>
    </row>
    <row r="15638" spans="1:1" s="449" customFormat="1" ht="12" hidden="1" customHeight="1">
      <c r="A15638" s="448"/>
    </row>
    <row r="15639" spans="1:1" s="449" customFormat="1" ht="12" hidden="1" customHeight="1">
      <c r="A15639" s="448"/>
    </row>
    <row r="15640" spans="1:1" s="449" customFormat="1" ht="12" hidden="1" customHeight="1">
      <c r="A15640" s="448"/>
    </row>
    <row r="15641" spans="1:1" s="449" customFormat="1" ht="12" hidden="1" customHeight="1">
      <c r="A15641" s="448"/>
    </row>
    <row r="15642" spans="1:1" s="449" customFormat="1" ht="12" hidden="1" customHeight="1">
      <c r="A15642" s="448"/>
    </row>
    <row r="15643" spans="1:1" s="449" customFormat="1" ht="12" hidden="1" customHeight="1">
      <c r="A15643" s="448"/>
    </row>
    <row r="15644" spans="1:1" s="449" customFormat="1" ht="12" hidden="1" customHeight="1">
      <c r="A15644" s="448"/>
    </row>
    <row r="15645" spans="1:1" s="449" customFormat="1" ht="12" hidden="1" customHeight="1">
      <c r="A15645" s="448"/>
    </row>
    <row r="15646" spans="1:1" s="449" customFormat="1" ht="12" hidden="1" customHeight="1">
      <c r="A15646" s="448"/>
    </row>
    <row r="15647" spans="1:1" s="449" customFormat="1" ht="12" hidden="1" customHeight="1">
      <c r="A15647" s="448"/>
    </row>
    <row r="15648" spans="1:1" s="449" customFormat="1" ht="12" hidden="1" customHeight="1">
      <c r="A15648" s="448"/>
    </row>
    <row r="15649" spans="1:1" s="449" customFormat="1" ht="12" hidden="1" customHeight="1">
      <c r="A15649" s="448"/>
    </row>
    <row r="15650" spans="1:1" s="449" customFormat="1" ht="12" hidden="1" customHeight="1">
      <c r="A15650" s="448"/>
    </row>
    <row r="15651" spans="1:1" s="449" customFormat="1" ht="12" hidden="1" customHeight="1">
      <c r="A15651" s="448"/>
    </row>
    <row r="15652" spans="1:1" s="449" customFormat="1" ht="12" hidden="1" customHeight="1">
      <c r="A15652" s="448"/>
    </row>
    <row r="15653" spans="1:1" s="449" customFormat="1" ht="12" hidden="1" customHeight="1">
      <c r="A15653" s="448"/>
    </row>
    <row r="15654" spans="1:1" s="449" customFormat="1" ht="12" hidden="1" customHeight="1">
      <c r="A15654" s="448"/>
    </row>
    <row r="15655" spans="1:1" s="449" customFormat="1" ht="12" hidden="1" customHeight="1">
      <c r="A15655" s="448"/>
    </row>
    <row r="15656" spans="1:1" s="449" customFormat="1" ht="12" hidden="1" customHeight="1">
      <c r="A15656" s="448"/>
    </row>
    <row r="15657" spans="1:1" s="449" customFormat="1" ht="12" hidden="1" customHeight="1">
      <c r="A15657" s="448"/>
    </row>
    <row r="15658" spans="1:1" s="449" customFormat="1" ht="12" hidden="1" customHeight="1">
      <c r="A15658" s="448"/>
    </row>
    <row r="15659" spans="1:1" s="449" customFormat="1" ht="12" hidden="1" customHeight="1">
      <c r="A15659" s="448"/>
    </row>
    <row r="15660" spans="1:1" s="449" customFormat="1" ht="12" hidden="1" customHeight="1">
      <c r="A15660" s="448"/>
    </row>
    <row r="15661" spans="1:1" s="449" customFormat="1" ht="12" hidden="1" customHeight="1">
      <c r="A15661" s="448"/>
    </row>
    <row r="15662" spans="1:1" s="449" customFormat="1" ht="12" hidden="1" customHeight="1">
      <c r="A15662" s="448"/>
    </row>
    <row r="15663" spans="1:1" s="449" customFormat="1" ht="12" hidden="1" customHeight="1">
      <c r="A15663" s="448"/>
    </row>
    <row r="15664" spans="1:1" s="449" customFormat="1" ht="12" hidden="1" customHeight="1">
      <c r="A15664" s="448"/>
    </row>
    <row r="15665" spans="1:1" s="449" customFormat="1" ht="12" hidden="1" customHeight="1">
      <c r="A15665" s="448"/>
    </row>
    <row r="15666" spans="1:1" s="449" customFormat="1" ht="12" hidden="1" customHeight="1">
      <c r="A15666" s="448"/>
    </row>
    <row r="15667" spans="1:1" s="449" customFormat="1" ht="12" hidden="1" customHeight="1">
      <c r="A15667" s="448"/>
    </row>
    <row r="15668" spans="1:1" s="449" customFormat="1" ht="12" hidden="1" customHeight="1">
      <c r="A15668" s="448"/>
    </row>
    <row r="15669" spans="1:1" s="449" customFormat="1" ht="12" hidden="1" customHeight="1">
      <c r="A15669" s="448"/>
    </row>
    <row r="15670" spans="1:1" s="449" customFormat="1" ht="12" hidden="1" customHeight="1">
      <c r="A15670" s="448"/>
    </row>
    <row r="15671" spans="1:1" s="449" customFormat="1" ht="12" hidden="1" customHeight="1">
      <c r="A15671" s="448"/>
    </row>
    <row r="15672" spans="1:1" s="449" customFormat="1" ht="12" hidden="1" customHeight="1">
      <c r="A15672" s="448"/>
    </row>
    <row r="15673" spans="1:1" s="449" customFormat="1" ht="12" hidden="1" customHeight="1">
      <c r="A15673" s="448"/>
    </row>
    <row r="15674" spans="1:1" s="449" customFormat="1" ht="12" hidden="1" customHeight="1">
      <c r="A15674" s="448"/>
    </row>
    <row r="15675" spans="1:1" s="449" customFormat="1" ht="12" hidden="1" customHeight="1">
      <c r="A15675" s="448"/>
    </row>
    <row r="15676" spans="1:1" s="449" customFormat="1" ht="12" hidden="1" customHeight="1">
      <c r="A15676" s="448"/>
    </row>
    <row r="15677" spans="1:1" s="449" customFormat="1" ht="12" hidden="1" customHeight="1">
      <c r="A15677" s="448"/>
    </row>
    <row r="15678" spans="1:1" s="449" customFormat="1" ht="12" hidden="1" customHeight="1">
      <c r="A15678" s="448"/>
    </row>
    <row r="15679" spans="1:1" s="449" customFormat="1" ht="12" hidden="1" customHeight="1">
      <c r="A15679" s="448"/>
    </row>
    <row r="15680" spans="1:1" s="449" customFormat="1" ht="12" hidden="1" customHeight="1">
      <c r="A15680" s="448"/>
    </row>
    <row r="15681" spans="1:1" s="449" customFormat="1" ht="12" hidden="1" customHeight="1">
      <c r="A15681" s="448"/>
    </row>
    <row r="15682" spans="1:1" s="449" customFormat="1" ht="12" hidden="1" customHeight="1">
      <c r="A15682" s="448"/>
    </row>
    <row r="15683" spans="1:1" s="449" customFormat="1" ht="12" hidden="1" customHeight="1">
      <c r="A15683" s="448"/>
    </row>
    <row r="15684" spans="1:1" s="449" customFormat="1" ht="12" hidden="1" customHeight="1">
      <c r="A15684" s="448"/>
    </row>
    <row r="15685" spans="1:1" s="449" customFormat="1" ht="12" hidden="1" customHeight="1">
      <c r="A15685" s="448"/>
    </row>
    <row r="15686" spans="1:1" s="449" customFormat="1" ht="12" hidden="1" customHeight="1">
      <c r="A15686" s="448"/>
    </row>
    <row r="15687" spans="1:1" s="449" customFormat="1" ht="12" hidden="1" customHeight="1">
      <c r="A15687" s="448"/>
    </row>
    <row r="15688" spans="1:1" s="449" customFormat="1" ht="12" hidden="1" customHeight="1">
      <c r="A15688" s="448"/>
    </row>
    <row r="15689" spans="1:1" s="449" customFormat="1" ht="12" hidden="1" customHeight="1">
      <c r="A15689" s="448"/>
    </row>
    <row r="15690" spans="1:1" s="449" customFormat="1" ht="12" hidden="1" customHeight="1">
      <c r="A15690" s="448"/>
    </row>
    <row r="15691" spans="1:1" s="449" customFormat="1" ht="12" hidden="1" customHeight="1">
      <c r="A15691" s="448"/>
    </row>
    <row r="15692" spans="1:1" s="449" customFormat="1" ht="12" hidden="1" customHeight="1">
      <c r="A15692" s="448"/>
    </row>
    <row r="15693" spans="1:1" s="449" customFormat="1" ht="12" hidden="1" customHeight="1">
      <c r="A15693" s="448"/>
    </row>
    <row r="15694" spans="1:1" s="449" customFormat="1" ht="12" hidden="1" customHeight="1">
      <c r="A15694" s="448"/>
    </row>
    <row r="15695" spans="1:1" s="449" customFormat="1" ht="12" hidden="1" customHeight="1">
      <c r="A15695" s="448"/>
    </row>
    <row r="15696" spans="1:1" s="449" customFormat="1" ht="12" hidden="1" customHeight="1">
      <c r="A15696" s="448"/>
    </row>
    <row r="15697" spans="1:1" s="449" customFormat="1" ht="12" hidden="1" customHeight="1">
      <c r="A15697" s="448"/>
    </row>
    <row r="15698" spans="1:1" s="449" customFormat="1" ht="12" hidden="1" customHeight="1">
      <c r="A15698" s="448"/>
    </row>
    <row r="15699" spans="1:1" s="449" customFormat="1" ht="12" hidden="1" customHeight="1">
      <c r="A15699" s="448"/>
    </row>
    <row r="15700" spans="1:1" s="449" customFormat="1" ht="12" hidden="1" customHeight="1">
      <c r="A15700" s="448"/>
    </row>
    <row r="15701" spans="1:1" s="449" customFormat="1" ht="12" hidden="1" customHeight="1">
      <c r="A15701" s="448"/>
    </row>
    <row r="15702" spans="1:1" s="449" customFormat="1" ht="12" hidden="1" customHeight="1">
      <c r="A15702" s="448"/>
    </row>
    <row r="15703" spans="1:1" s="449" customFormat="1" ht="12" hidden="1" customHeight="1">
      <c r="A15703" s="448"/>
    </row>
    <row r="15704" spans="1:1" s="449" customFormat="1" ht="12" hidden="1" customHeight="1">
      <c r="A15704" s="448"/>
    </row>
    <row r="15705" spans="1:1" s="449" customFormat="1" ht="12" hidden="1" customHeight="1">
      <c r="A15705" s="448"/>
    </row>
    <row r="15706" spans="1:1" s="449" customFormat="1" ht="12" hidden="1" customHeight="1">
      <c r="A15706" s="448"/>
    </row>
    <row r="15707" spans="1:1" s="449" customFormat="1" ht="12" hidden="1" customHeight="1">
      <c r="A15707" s="448"/>
    </row>
    <row r="15708" spans="1:1" s="449" customFormat="1" ht="12" hidden="1" customHeight="1">
      <c r="A15708" s="448"/>
    </row>
    <row r="15709" spans="1:1" s="449" customFormat="1" ht="12" hidden="1" customHeight="1">
      <c r="A15709" s="448"/>
    </row>
    <row r="15710" spans="1:1" s="449" customFormat="1" ht="12" hidden="1" customHeight="1">
      <c r="A15710" s="448"/>
    </row>
    <row r="15711" spans="1:1" s="449" customFormat="1" ht="12" hidden="1" customHeight="1">
      <c r="A15711" s="448"/>
    </row>
    <row r="15712" spans="1:1" s="449" customFormat="1" ht="12" hidden="1" customHeight="1">
      <c r="A15712" s="448"/>
    </row>
    <row r="15713" spans="1:1" s="449" customFormat="1" ht="12" hidden="1" customHeight="1">
      <c r="A15713" s="448"/>
    </row>
    <row r="15714" spans="1:1" s="449" customFormat="1" ht="12" hidden="1" customHeight="1">
      <c r="A15714" s="448"/>
    </row>
    <row r="15715" spans="1:1" s="449" customFormat="1" ht="12" hidden="1" customHeight="1">
      <c r="A15715" s="448"/>
    </row>
    <row r="15716" spans="1:1" s="449" customFormat="1" ht="12" hidden="1" customHeight="1">
      <c r="A15716" s="448"/>
    </row>
    <row r="15717" spans="1:1" s="449" customFormat="1" ht="12" hidden="1" customHeight="1">
      <c r="A15717" s="448"/>
    </row>
    <row r="15718" spans="1:1" s="449" customFormat="1" ht="12" hidden="1" customHeight="1">
      <c r="A15718" s="448"/>
    </row>
    <row r="15719" spans="1:1" s="449" customFormat="1" ht="12" hidden="1" customHeight="1">
      <c r="A15719" s="448"/>
    </row>
    <row r="15720" spans="1:1" s="449" customFormat="1" ht="12" hidden="1" customHeight="1">
      <c r="A15720" s="448"/>
    </row>
    <row r="15721" spans="1:1" s="449" customFormat="1" ht="12" hidden="1" customHeight="1">
      <c r="A15721" s="448"/>
    </row>
    <row r="15722" spans="1:1" s="449" customFormat="1" ht="12" hidden="1" customHeight="1">
      <c r="A15722" s="448"/>
    </row>
    <row r="15723" spans="1:1" s="449" customFormat="1" ht="12" hidden="1" customHeight="1">
      <c r="A15723" s="448"/>
    </row>
    <row r="15724" spans="1:1" s="449" customFormat="1" ht="12" hidden="1" customHeight="1">
      <c r="A15724" s="448"/>
    </row>
    <row r="15725" spans="1:1" s="449" customFormat="1" ht="12" hidden="1" customHeight="1">
      <c r="A15725" s="448"/>
    </row>
    <row r="15726" spans="1:1" s="449" customFormat="1" ht="12" hidden="1" customHeight="1">
      <c r="A15726" s="448"/>
    </row>
    <row r="15727" spans="1:1" s="449" customFormat="1" ht="12" hidden="1" customHeight="1">
      <c r="A15727" s="448"/>
    </row>
    <row r="15728" spans="1:1" s="449" customFormat="1" ht="12" hidden="1" customHeight="1">
      <c r="A15728" s="448"/>
    </row>
    <row r="15729" spans="1:1" s="449" customFormat="1" ht="12" hidden="1" customHeight="1">
      <c r="A15729" s="448"/>
    </row>
    <row r="15730" spans="1:1" s="449" customFormat="1" ht="12" hidden="1" customHeight="1">
      <c r="A15730" s="448"/>
    </row>
    <row r="15731" spans="1:1" s="449" customFormat="1" ht="12" hidden="1" customHeight="1">
      <c r="A15731" s="448"/>
    </row>
    <row r="15732" spans="1:1" s="449" customFormat="1" ht="12" hidden="1" customHeight="1">
      <c r="A15732" s="448"/>
    </row>
    <row r="15733" spans="1:1" s="449" customFormat="1" ht="12" hidden="1" customHeight="1">
      <c r="A15733" s="448"/>
    </row>
    <row r="15734" spans="1:1" s="449" customFormat="1" ht="12" hidden="1" customHeight="1">
      <c r="A15734" s="448"/>
    </row>
    <row r="15735" spans="1:1" s="449" customFormat="1" ht="12" hidden="1" customHeight="1">
      <c r="A15735" s="448"/>
    </row>
    <row r="15736" spans="1:1" s="449" customFormat="1" ht="12" hidden="1" customHeight="1">
      <c r="A15736" s="448"/>
    </row>
    <row r="15737" spans="1:1" s="449" customFormat="1" ht="12" hidden="1" customHeight="1">
      <c r="A15737" s="448"/>
    </row>
    <row r="15738" spans="1:1" s="449" customFormat="1" ht="12" hidden="1" customHeight="1">
      <c r="A15738" s="448"/>
    </row>
    <row r="15739" spans="1:1" s="449" customFormat="1" ht="12" hidden="1" customHeight="1">
      <c r="A15739" s="448"/>
    </row>
    <row r="15740" spans="1:1" s="449" customFormat="1" ht="12" hidden="1" customHeight="1">
      <c r="A15740" s="448"/>
    </row>
    <row r="15741" spans="1:1" s="449" customFormat="1" ht="12" hidden="1" customHeight="1">
      <c r="A15741" s="448"/>
    </row>
    <row r="15742" spans="1:1" s="449" customFormat="1" ht="12" hidden="1" customHeight="1">
      <c r="A15742" s="448"/>
    </row>
    <row r="15743" spans="1:1" s="449" customFormat="1" ht="12" hidden="1" customHeight="1">
      <c r="A15743" s="448"/>
    </row>
    <row r="15744" spans="1:1" s="449" customFormat="1" ht="12" hidden="1" customHeight="1">
      <c r="A15744" s="448"/>
    </row>
    <row r="15745" spans="1:1" s="449" customFormat="1" ht="12" hidden="1" customHeight="1">
      <c r="A15745" s="448"/>
    </row>
    <row r="15746" spans="1:1" s="449" customFormat="1" ht="12" hidden="1" customHeight="1">
      <c r="A15746" s="448"/>
    </row>
    <row r="15747" spans="1:1" s="449" customFormat="1" ht="12" hidden="1" customHeight="1">
      <c r="A15747" s="448"/>
    </row>
    <row r="15748" spans="1:1" s="449" customFormat="1" ht="12" hidden="1" customHeight="1">
      <c r="A15748" s="448"/>
    </row>
    <row r="15749" spans="1:1" s="449" customFormat="1" ht="12" hidden="1" customHeight="1">
      <c r="A15749" s="448"/>
    </row>
    <row r="15750" spans="1:1" s="449" customFormat="1" ht="12" hidden="1" customHeight="1">
      <c r="A15750" s="448"/>
    </row>
    <row r="15751" spans="1:1" s="449" customFormat="1" ht="12" hidden="1" customHeight="1">
      <c r="A15751" s="448"/>
    </row>
    <row r="15752" spans="1:1" s="449" customFormat="1" ht="12" hidden="1" customHeight="1">
      <c r="A15752" s="448"/>
    </row>
    <row r="15753" spans="1:1" s="449" customFormat="1" ht="12" hidden="1" customHeight="1">
      <c r="A15753" s="448"/>
    </row>
    <row r="15754" spans="1:1" s="449" customFormat="1" ht="12" hidden="1" customHeight="1">
      <c r="A15754" s="448"/>
    </row>
    <row r="15755" spans="1:1" s="449" customFormat="1" ht="12" hidden="1" customHeight="1">
      <c r="A15755" s="448"/>
    </row>
    <row r="15756" spans="1:1" s="449" customFormat="1" ht="12" hidden="1" customHeight="1">
      <c r="A15756" s="448"/>
    </row>
    <row r="15757" spans="1:1" s="449" customFormat="1" ht="12" hidden="1" customHeight="1">
      <c r="A15757" s="448"/>
    </row>
    <row r="15758" spans="1:1" s="449" customFormat="1" ht="12" hidden="1" customHeight="1">
      <c r="A15758" s="448"/>
    </row>
    <row r="15759" spans="1:1" s="449" customFormat="1" ht="12" hidden="1" customHeight="1">
      <c r="A15759" s="448"/>
    </row>
    <row r="15760" spans="1:1" s="449" customFormat="1" ht="12" hidden="1" customHeight="1">
      <c r="A15760" s="448"/>
    </row>
    <row r="15761" spans="1:1" s="449" customFormat="1" ht="12" hidden="1" customHeight="1">
      <c r="A15761" s="448"/>
    </row>
    <row r="15762" spans="1:1" s="449" customFormat="1" ht="12" hidden="1" customHeight="1">
      <c r="A15762" s="448"/>
    </row>
    <row r="15763" spans="1:1" s="449" customFormat="1" ht="12" hidden="1" customHeight="1">
      <c r="A15763" s="448"/>
    </row>
    <row r="15764" spans="1:1" s="449" customFormat="1" ht="12" hidden="1" customHeight="1">
      <c r="A15764" s="448"/>
    </row>
    <row r="15765" spans="1:1" s="449" customFormat="1" ht="12" hidden="1" customHeight="1">
      <c r="A15765" s="448"/>
    </row>
    <row r="15766" spans="1:1" s="449" customFormat="1" ht="12" hidden="1" customHeight="1">
      <c r="A15766" s="448"/>
    </row>
    <row r="15767" spans="1:1" s="449" customFormat="1" ht="12" hidden="1" customHeight="1">
      <c r="A15767" s="448"/>
    </row>
    <row r="15768" spans="1:1" s="449" customFormat="1" ht="12" hidden="1" customHeight="1">
      <c r="A15768" s="448"/>
    </row>
    <row r="15769" spans="1:1" s="449" customFormat="1" ht="12" hidden="1" customHeight="1">
      <c r="A15769" s="448"/>
    </row>
    <row r="15770" spans="1:1" s="449" customFormat="1" ht="12" hidden="1" customHeight="1">
      <c r="A15770" s="448"/>
    </row>
    <row r="15771" spans="1:1" s="449" customFormat="1" ht="12" hidden="1" customHeight="1">
      <c r="A15771" s="448"/>
    </row>
    <row r="15772" spans="1:1" s="449" customFormat="1" ht="12" hidden="1" customHeight="1">
      <c r="A15772" s="448"/>
    </row>
    <row r="15773" spans="1:1" s="449" customFormat="1" ht="12" hidden="1" customHeight="1">
      <c r="A15773" s="448"/>
    </row>
    <row r="15774" spans="1:1" s="449" customFormat="1" ht="12" hidden="1" customHeight="1">
      <c r="A15774" s="448"/>
    </row>
    <row r="15775" spans="1:1" s="449" customFormat="1" ht="12" hidden="1" customHeight="1">
      <c r="A15775" s="448"/>
    </row>
    <row r="15776" spans="1:1" s="449" customFormat="1" ht="12" hidden="1" customHeight="1">
      <c r="A15776" s="448"/>
    </row>
    <row r="15777" spans="1:1" s="449" customFormat="1" ht="12" hidden="1" customHeight="1">
      <c r="A15777" s="448"/>
    </row>
    <row r="15778" spans="1:1" s="449" customFormat="1" ht="12" hidden="1" customHeight="1">
      <c r="A15778" s="448"/>
    </row>
    <row r="15779" spans="1:1" s="449" customFormat="1" ht="12" hidden="1" customHeight="1">
      <c r="A15779" s="448"/>
    </row>
    <row r="15780" spans="1:1" s="449" customFormat="1" ht="12" hidden="1" customHeight="1">
      <c r="A15780" s="448"/>
    </row>
    <row r="15781" spans="1:1" s="449" customFormat="1" ht="12" hidden="1" customHeight="1">
      <c r="A15781" s="448"/>
    </row>
    <row r="15782" spans="1:1" s="449" customFormat="1" ht="12" hidden="1" customHeight="1">
      <c r="A15782" s="448"/>
    </row>
    <row r="15783" spans="1:1" s="449" customFormat="1" ht="12" hidden="1" customHeight="1">
      <c r="A15783" s="448"/>
    </row>
    <row r="15784" spans="1:1" s="449" customFormat="1" ht="12" hidden="1" customHeight="1">
      <c r="A15784" s="448"/>
    </row>
    <row r="15785" spans="1:1" s="449" customFormat="1" ht="12" hidden="1" customHeight="1">
      <c r="A15785" s="448"/>
    </row>
    <row r="15786" spans="1:1" s="449" customFormat="1" ht="12" hidden="1" customHeight="1">
      <c r="A15786" s="448"/>
    </row>
    <row r="15787" spans="1:1" s="449" customFormat="1" ht="12" hidden="1" customHeight="1">
      <c r="A15787" s="448"/>
    </row>
    <row r="15788" spans="1:1" s="449" customFormat="1" ht="12" hidden="1" customHeight="1">
      <c r="A15788" s="448"/>
    </row>
    <row r="15789" spans="1:1" s="449" customFormat="1" ht="12" hidden="1" customHeight="1">
      <c r="A15789" s="448"/>
    </row>
    <row r="15790" spans="1:1" s="449" customFormat="1" ht="12" hidden="1" customHeight="1">
      <c r="A15790" s="448"/>
    </row>
    <row r="15791" spans="1:1" s="449" customFormat="1" ht="12" hidden="1" customHeight="1">
      <c r="A15791" s="448"/>
    </row>
    <row r="15792" spans="1:1" s="449" customFormat="1" ht="12" hidden="1" customHeight="1">
      <c r="A15792" s="448"/>
    </row>
    <row r="15793" spans="1:1" s="449" customFormat="1" ht="12" hidden="1" customHeight="1">
      <c r="A15793" s="448"/>
    </row>
    <row r="15794" spans="1:1" s="449" customFormat="1" ht="12" hidden="1" customHeight="1">
      <c r="A15794" s="448"/>
    </row>
    <row r="15795" spans="1:1" s="449" customFormat="1" ht="12" hidden="1" customHeight="1">
      <c r="A15795" s="448"/>
    </row>
    <row r="15796" spans="1:1" s="449" customFormat="1" ht="12" hidden="1" customHeight="1">
      <c r="A15796" s="448"/>
    </row>
    <row r="15797" spans="1:1" s="449" customFormat="1" ht="12" hidden="1" customHeight="1">
      <c r="A15797" s="448"/>
    </row>
    <row r="15798" spans="1:1" s="449" customFormat="1" ht="12" hidden="1" customHeight="1">
      <c r="A15798" s="448"/>
    </row>
    <row r="15799" spans="1:1" s="449" customFormat="1" ht="12" hidden="1" customHeight="1">
      <c r="A15799" s="448"/>
    </row>
    <row r="15800" spans="1:1" s="449" customFormat="1" ht="12" hidden="1" customHeight="1">
      <c r="A15800" s="448"/>
    </row>
    <row r="15801" spans="1:1" s="449" customFormat="1" ht="12" hidden="1" customHeight="1">
      <c r="A15801" s="448"/>
    </row>
    <row r="15802" spans="1:1" s="449" customFormat="1" ht="12" hidden="1" customHeight="1">
      <c r="A15802" s="448"/>
    </row>
    <row r="15803" spans="1:1" s="449" customFormat="1" ht="12" hidden="1" customHeight="1">
      <c r="A15803" s="448"/>
    </row>
    <row r="15804" spans="1:1" s="449" customFormat="1" ht="12" hidden="1" customHeight="1">
      <c r="A15804" s="448"/>
    </row>
    <row r="15805" spans="1:1" s="449" customFormat="1" ht="12" hidden="1" customHeight="1">
      <c r="A15805" s="448"/>
    </row>
    <row r="15806" spans="1:1" s="449" customFormat="1" ht="12" hidden="1" customHeight="1">
      <c r="A15806" s="448"/>
    </row>
    <row r="15807" spans="1:1" s="449" customFormat="1" ht="12" hidden="1" customHeight="1">
      <c r="A15807" s="448"/>
    </row>
    <row r="15808" spans="1:1" s="449" customFormat="1" ht="12" hidden="1" customHeight="1">
      <c r="A15808" s="448"/>
    </row>
    <row r="15809" spans="1:1" s="449" customFormat="1" ht="12" hidden="1" customHeight="1">
      <c r="A15809" s="448"/>
    </row>
    <row r="15810" spans="1:1" s="449" customFormat="1" ht="12" hidden="1" customHeight="1">
      <c r="A15810" s="448"/>
    </row>
    <row r="15811" spans="1:1" s="449" customFormat="1" ht="12" hidden="1" customHeight="1">
      <c r="A15811" s="448"/>
    </row>
    <row r="15812" spans="1:1" s="449" customFormat="1" ht="12" hidden="1" customHeight="1">
      <c r="A15812" s="448"/>
    </row>
    <row r="15813" spans="1:1" s="449" customFormat="1" ht="12" hidden="1" customHeight="1">
      <c r="A15813" s="448"/>
    </row>
    <row r="15814" spans="1:1" s="449" customFormat="1" ht="12" hidden="1" customHeight="1">
      <c r="A15814" s="448"/>
    </row>
    <row r="15815" spans="1:1" s="449" customFormat="1" ht="12" hidden="1" customHeight="1">
      <c r="A15815" s="448"/>
    </row>
    <row r="15816" spans="1:1" s="449" customFormat="1" ht="12" hidden="1" customHeight="1">
      <c r="A15816" s="448"/>
    </row>
    <row r="15817" spans="1:1" s="449" customFormat="1" ht="12" hidden="1" customHeight="1">
      <c r="A15817" s="448"/>
    </row>
    <row r="15818" spans="1:1" s="449" customFormat="1" ht="12" hidden="1" customHeight="1">
      <c r="A15818" s="448"/>
    </row>
    <row r="15819" spans="1:1" s="449" customFormat="1" ht="12" hidden="1" customHeight="1">
      <c r="A15819" s="448"/>
    </row>
    <row r="15820" spans="1:1" s="449" customFormat="1" ht="12" hidden="1" customHeight="1">
      <c r="A15820" s="448"/>
    </row>
    <row r="15821" spans="1:1" s="449" customFormat="1" ht="12" hidden="1" customHeight="1">
      <c r="A15821" s="448"/>
    </row>
    <row r="15822" spans="1:1" s="449" customFormat="1" ht="12" hidden="1" customHeight="1">
      <c r="A15822" s="448"/>
    </row>
    <row r="15823" spans="1:1" s="449" customFormat="1" ht="12" hidden="1" customHeight="1">
      <c r="A15823" s="448"/>
    </row>
    <row r="15824" spans="1:1" s="449" customFormat="1" ht="12" hidden="1" customHeight="1">
      <c r="A15824" s="448"/>
    </row>
    <row r="15825" spans="1:1" s="449" customFormat="1" ht="12" hidden="1" customHeight="1">
      <c r="A15825" s="448"/>
    </row>
    <row r="15826" spans="1:1" s="449" customFormat="1" ht="12" hidden="1" customHeight="1">
      <c r="A15826" s="448"/>
    </row>
    <row r="15827" spans="1:1" s="449" customFormat="1" ht="12" hidden="1" customHeight="1">
      <c r="A15827" s="448"/>
    </row>
    <row r="15828" spans="1:1" s="449" customFormat="1" ht="12" hidden="1" customHeight="1">
      <c r="A15828" s="448"/>
    </row>
    <row r="15829" spans="1:1" s="449" customFormat="1" ht="12" hidden="1" customHeight="1">
      <c r="A15829" s="448"/>
    </row>
    <row r="15830" spans="1:1" s="449" customFormat="1" ht="12" hidden="1" customHeight="1">
      <c r="A15830" s="448"/>
    </row>
    <row r="15831" spans="1:1" s="449" customFormat="1" ht="12" hidden="1" customHeight="1">
      <c r="A15831" s="448"/>
    </row>
    <row r="15832" spans="1:1" s="449" customFormat="1" ht="12" hidden="1" customHeight="1">
      <c r="A15832" s="448"/>
    </row>
    <row r="15833" spans="1:1" s="449" customFormat="1" ht="12" hidden="1" customHeight="1">
      <c r="A15833" s="448"/>
    </row>
    <row r="15834" spans="1:1" s="449" customFormat="1" ht="12" hidden="1" customHeight="1">
      <c r="A15834" s="448"/>
    </row>
    <row r="15835" spans="1:1" s="449" customFormat="1" ht="12" hidden="1" customHeight="1">
      <c r="A15835" s="448"/>
    </row>
    <row r="15836" spans="1:1" s="449" customFormat="1" ht="12" hidden="1" customHeight="1">
      <c r="A15836" s="448"/>
    </row>
    <row r="15837" spans="1:1" s="449" customFormat="1" ht="12" hidden="1" customHeight="1">
      <c r="A15837" s="448"/>
    </row>
    <row r="15838" spans="1:1" s="449" customFormat="1" ht="12" hidden="1" customHeight="1">
      <c r="A15838" s="448"/>
    </row>
    <row r="15839" spans="1:1" s="449" customFormat="1" ht="12" hidden="1" customHeight="1">
      <c r="A15839" s="448"/>
    </row>
    <row r="15840" spans="1:1" s="449" customFormat="1" ht="12" hidden="1" customHeight="1">
      <c r="A15840" s="448"/>
    </row>
    <row r="15841" spans="1:1" s="449" customFormat="1" ht="12" hidden="1" customHeight="1">
      <c r="A15841" s="448"/>
    </row>
    <row r="15842" spans="1:1" s="449" customFormat="1" ht="12" hidden="1" customHeight="1">
      <c r="A15842" s="448"/>
    </row>
    <row r="15843" spans="1:1" s="449" customFormat="1" ht="12" hidden="1" customHeight="1">
      <c r="A15843" s="448"/>
    </row>
    <row r="15844" spans="1:1" s="449" customFormat="1" ht="12" hidden="1" customHeight="1">
      <c r="A15844" s="448"/>
    </row>
    <row r="15845" spans="1:1" s="449" customFormat="1" ht="12" hidden="1" customHeight="1">
      <c r="A15845" s="448"/>
    </row>
    <row r="15846" spans="1:1" s="449" customFormat="1" ht="12" hidden="1" customHeight="1">
      <c r="A15846" s="448"/>
    </row>
    <row r="15847" spans="1:1" s="449" customFormat="1" ht="12" hidden="1" customHeight="1">
      <c r="A15847" s="448"/>
    </row>
    <row r="15848" spans="1:1" s="449" customFormat="1" ht="12" hidden="1" customHeight="1">
      <c r="A15848" s="448"/>
    </row>
    <row r="15849" spans="1:1" s="449" customFormat="1" ht="12" hidden="1" customHeight="1">
      <c r="A15849" s="448"/>
    </row>
    <row r="15850" spans="1:1" s="449" customFormat="1" ht="12" hidden="1" customHeight="1">
      <c r="A15850" s="448"/>
    </row>
    <row r="15851" spans="1:1" s="449" customFormat="1" ht="12" hidden="1" customHeight="1">
      <c r="A15851" s="448"/>
    </row>
    <row r="15852" spans="1:1" s="449" customFormat="1" ht="12" hidden="1" customHeight="1">
      <c r="A15852" s="448"/>
    </row>
    <row r="15853" spans="1:1" s="449" customFormat="1" ht="12" hidden="1" customHeight="1">
      <c r="A15853" s="448"/>
    </row>
    <row r="15854" spans="1:1" s="449" customFormat="1" ht="12" hidden="1" customHeight="1">
      <c r="A15854" s="448"/>
    </row>
    <row r="15855" spans="1:1" s="449" customFormat="1" ht="12" hidden="1" customHeight="1">
      <c r="A15855" s="448"/>
    </row>
    <row r="15856" spans="1:1" s="449" customFormat="1" ht="12" hidden="1" customHeight="1">
      <c r="A15856" s="448"/>
    </row>
    <row r="15857" spans="1:1" s="449" customFormat="1" ht="12" hidden="1" customHeight="1">
      <c r="A15857" s="448"/>
    </row>
    <row r="15858" spans="1:1" s="449" customFormat="1" ht="12" hidden="1" customHeight="1">
      <c r="A15858" s="448"/>
    </row>
    <row r="15859" spans="1:1" s="449" customFormat="1" ht="12" hidden="1" customHeight="1">
      <c r="A15859" s="448"/>
    </row>
    <row r="15860" spans="1:1" s="449" customFormat="1" ht="12" hidden="1" customHeight="1">
      <c r="A15860" s="448"/>
    </row>
    <row r="15861" spans="1:1" s="449" customFormat="1" ht="12" hidden="1" customHeight="1">
      <c r="A15861" s="448"/>
    </row>
    <row r="15862" spans="1:1" s="449" customFormat="1" ht="12" hidden="1" customHeight="1">
      <c r="A15862" s="448"/>
    </row>
    <row r="15863" spans="1:1" s="449" customFormat="1" ht="12" hidden="1" customHeight="1">
      <c r="A15863" s="448"/>
    </row>
    <row r="15864" spans="1:1" s="449" customFormat="1" ht="12" hidden="1" customHeight="1">
      <c r="A15864" s="448"/>
    </row>
    <row r="15865" spans="1:1" s="449" customFormat="1" ht="12" hidden="1" customHeight="1">
      <c r="A15865" s="448"/>
    </row>
    <row r="15866" spans="1:1" s="449" customFormat="1" ht="12" hidden="1" customHeight="1">
      <c r="A15866" s="448"/>
    </row>
    <row r="15867" spans="1:1" s="449" customFormat="1" ht="12" hidden="1" customHeight="1">
      <c r="A15867" s="448"/>
    </row>
    <row r="15868" spans="1:1" s="449" customFormat="1" ht="12" hidden="1" customHeight="1">
      <c r="A15868" s="448"/>
    </row>
    <row r="15869" spans="1:1" s="449" customFormat="1" ht="12" hidden="1" customHeight="1">
      <c r="A15869" s="448"/>
    </row>
    <row r="15870" spans="1:1" s="449" customFormat="1" ht="12" hidden="1" customHeight="1">
      <c r="A15870" s="448"/>
    </row>
    <row r="15871" spans="1:1" s="449" customFormat="1" ht="12" hidden="1" customHeight="1">
      <c r="A15871" s="448"/>
    </row>
    <row r="15872" spans="1:1" s="449" customFormat="1" ht="12" hidden="1" customHeight="1">
      <c r="A15872" s="448"/>
    </row>
    <row r="15873" spans="1:1" s="449" customFormat="1" ht="12" hidden="1" customHeight="1">
      <c r="A15873" s="448"/>
    </row>
    <row r="15874" spans="1:1" s="449" customFormat="1" ht="12" hidden="1" customHeight="1">
      <c r="A15874" s="448"/>
    </row>
    <row r="15875" spans="1:1" s="449" customFormat="1" ht="12" hidden="1" customHeight="1">
      <c r="A15875" s="448"/>
    </row>
    <row r="15876" spans="1:1" s="449" customFormat="1" ht="12" hidden="1" customHeight="1">
      <c r="A15876" s="448"/>
    </row>
    <row r="15877" spans="1:1" s="449" customFormat="1" ht="12" hidden="1" customHeight="1">
      <c r="A15877" s="448"/>
    </row>
    <row r="15878" spans="1:1" s="449" customFormat="1" ht="12" hidden="1" customHeight="1">
      <c r="A15878" s="448"/>
    </row>
    <row r="15879" spans="1:1" s="449" customFormat="1" ht="12" hidden="1" customHeight="1">
      <c r="A15879" s="448"/>
    </row>
    <row r="15880" spans="1:1" s="449" customFormat="1" ht="12" hidden="1" customHeight="1">
      <c r="A15880" s="448"/>
    </row>
    <row r="15881" spans="1:1" s="449" customFormat="1" ht="12" hidden="1" customHeight="1">
      <c r="A15881" s="448"/>
    </row>
    <row r="15882" spans="1:1" s="449" customFormat="1" ht="12" hidden="1" customHeight="1">
      <c r="A15882" s="448"/>
    </row>
    <row r="15883" spans="1:1" s="449" customFormat="1" ht="12" hidden="1" customHeight="1">
      <c r="A15883" s="448"/>
    </row>
    <row r="15884" spans="1:1" s="449" customFormat="1" ht="12" hidden="1" customHeight="1">
      <c r="A15884" s="448"/>
    </row>
    <row r="15885" spans="1:1" s="449" customFormat="1" ht="12" hidden="1" customHeight="1">
      <c r="A15885" s="448"/>
    </row>
    <row r="15886" spans="1:1" s="449" customFormat="1" ht="12" hidden="1" customHeight="1">
      <c r="A15886" s="448"/>
    </row>
    <row r="15887" spans="1:1" s="449" customFormat="1" ht="12" hidden="1" customHeight="1">
      <c r="A15887" s="448"/>
    </row>
    <row r="15888" spans="1:1" s="449" customFormat="1" ht="12" hidden="1" customHeight="1">
      <c r="A15888" s="448"/>
    </row>
    <row r="15889" spans="1:1" s="449" customFormat="1" ht="12" hidden="1" customHeight="1">
      <c r="A15889" s="448"/>
    </row>
    <row r="15890" spans="1:1" s="449" customFormat="1" ht="12" hidden="1" customHeight="1">
      <c r="A15890" s="448"/>
    </row>
    <row r="15891" spans="1:1" s="449" customFormat="1" ht="12" hidden="1" customHeight="1">
      <c r="A15891" s="448"/>
    </row>
    <row r="15892" spans="1:1" s="449" customFormat="1" ht="12" hidden="1" customHeight="1">
      <c r="A15892" s="448"/>
    </row>
    <row r="15893" spans="1:1" s="449" customFormat="1" ht="12" hidden="1" customHeight="1">
      <c r="A15893" s="448"/>
    </row>
    <row r="15894" spans="1:1" s="449" customFormat="1" ht="12" hidden="1" customHeight="1">
      <c r="A15894" s="448"/>
    </row>
    <row r="15895" spans="1:1" s="449" customFormat="1" ht="12" hidden="1" customHeight="1">
      <c r="A15895" s="448"/>
    </row>
    <row r="15896" spans="1:1" s="449" customFormat="1" ht="12" hidden="1" customHeight="1">
      <c r="A15896" s="448"/>
    </row>
    <row r="15897" spans="1:1" s="449" customFormat="1" ht="12" hidden="1" customHeight="1">
      <c r="A15897" s="448"/>
    </row>
    <row r="15898" spans="1:1" s="449" customFormat="1" ht="12" hidden="1" customHeight="1">
      <c r="A15898" s="448"/>
    </row>
    <row r="15899" spans="1:1" s="449" customFormat="1" ht="12" hidden="1" customHeight="1">
      <c r="A15899" s="448"/>
    </row>
    <row r="15900" spans="1:1" s="449" customFormat="1" ht="12" hidden="1" customHeight="1">
      <c r="A15900" s="448"/>
    </row>
    <row r="15901" spans="1:1" s="449" customFormat="1" ht="12" hidden="1" customHeight="1">
      <c r="A15901" s="448"/>
    </row>
    <row r="15902" spans="1:1" s="449" customFormat="1" ht="12" hidden="1" customHeight="1">
      <c r="A15902" s="448"/>
    </row>
    <row r="15903" spans="1:1" s="449" customFormat="1" ht="12" hidden="1" customHeight="1">
      <c r="A15903" s="448"/>
    </row>
    <row r="15904" spans="1:1" s="449" customFormat="1" ht="12" hidden="1" customHeight="1">
      <c r="A15904" s="448"/>
    </row>
    <row r="15905" spans="1:1" s="449" customFormat="1" ht="12" hidden="1" customHeight="1">
      <c r="A15905" s="448"/>
    </row>
    <row r="15906" spans="1:1" s="449" customFormat="1" ht="12" hidden="1" customHeight="1">
      <c r="A15906" s="448"/>
    </row>
    <row r="15907" spans="1:1" s="449" customFormat="1" ht="12" hidden="1" customHeight="1">
      <c r="A15907" s="448"/>
    </row>
    <row r="15908" spans="1:1" s="449" customFormat="1" ht="12" hidden="1" customHeight="1">
      <c r="A15908" s="448"/>
    </row>
    <row r="15909" spans="1:1" s="449" customFormat="1" ht="12" hidden="1" customHeight="1">
      <c r="A15909" s="448"/>
    </row>
    <row r="15910" spans="1:1" s="449" customFormat="1" ht="12" hidden="1" customHeight="1">
      <c r="A15910" s="448"/>
    </row>
    <row r="15911" spans="1:1" s="449" customFormat="1" ht="12" hidden="1" customHeight="1">
      <c r="A15911" s="448"/>
    </row>
    <row r="15912" spans="1:1" s="449" customFormat="1" ht="12" hidden="1" customHeight="1">
      <c r="A15912" s="448"/>
    </row>
    <row r="15913" spans="1:1" s="449" customFormat="1" ht="12" hidden="1" customHeight="1">
      <c r="A15913" s="448"/>
    </row>
    <row r="15914" spans="1:1" s="449" customFormat="1" ht="12" hidden="1" customHeight="1">
      <c r="A15914" s="448"/>
    </row>
    <row r="15915" spans="1:1" s="449" customFormat="1" ht="12" hidden="1" customHeight="1">
      <c r="A15915" s="448"/>
    </row>
    <row r="15916" spans="1:1" s="449" customFormat="1" ht="12" hidden="1" customHeight="1">
      <c r="A15916" s="448"/>
    </row>
    <row r="15917" spans="1:1" s="449" customFormat="1" ht="12" hidden="1" customHeight="1">
      <c r="A15917" s="448"/>
    </row>
    <row r="15918" spans="1:1" s="449" customFormat="1" ht="12" hidden="1" customHeight="1">
      <c r="A15918" s="448"/>
    </row>
    <row r="15919" spans="1:1" s="449" customFormat="1" ht="12" hidden="1" customHeight="1">
      <c r="A15919" s="448"/>
    </row>
    <row r="15920" spans="1:1" s="449" customFormat="1" ht="12" hidden="1" customHeight="1">
      <c r="A15920" s="448"/>
    </row>
    <row r="15921" spans="1:1" s="449" customFormat="1" ht="12" hidden="1" customHeight="1">
      <c r="A15921" s="448"/>
    </row>
    <row r="15922" spans="1:1" s="449" customFormat="1" ht="12" hidden="1" customHeight="1">
      <c r="A15922" s="448"/>
    </row>
    <row r="15923" spans="1:1" s="449" customFormat="1" ht="12" hidden="1" customHeight="1">
      <c r="A15923" s="448"/>
    </row>
    <row r="15924" spans="1:1" s="449" customFormat="1" ht="12" hidden="1" customHeight="1">
      <c r="A15924" s="448"/>
    </row>
    <row r="15925" spans="1:1" s="449" customFormat="1" ht="12" hidden="1" customHeight="1">
      <c r="A15925" s="448"/>
    </row>
    <row r="15926" spans="1:1" s="449" customFormat="1" ht="12" hidden="1" customHeight="1">
      <c r="A15926" s="448"/>
    </row>
    <row r="15927" spans="1:1" s="449" customFormat="1" ht="12" hidden="1" customHeight="1">
      <c r="A15927" s="448"/>
    </row>
    <row r="15928" spans="1:1" s="449" customFormat="1" ht="12" hidden="1" customHeight="1">
      <c r="A15928" s="448"/>
    </row>
    <row r="15929" spans="1:1" s="449" customFormat="1" ht="12" hidden="1" customHeight="1">
      <c r="A15929" s="448"/>
    </row>
    <row r="15930" spans="1:1" s="449" customFormat="1" ht="12" hidden="1" customHeight="1">
      <c r="A15930" s="448"/>
    </row>
    <row r="15931" spans="1:1" s="449" customFormat="1" ht="12" hidden="1" customHeight="1">
      <c r="A15931" s="448"/>
    </row>
    <row r="15932" spans="1:1" s="449" customFormat="1" ht="12" hidden="1" customHeight="1">
      <c r="A15932" s="448"/>
    </row>
    <row r="15933" spans="1:1" s="449" customFormat="1" ht="12" hidden="1" customHeight="1">
      <c r="A15933" s="448"/>
    </row>
    <row r="15934" spans="1:1" s="449" customFormat="1" ht="12" hidden="1" customHeight="1">
      <c r="A15934" s="448"/>
    </row>
    <row r="15935" spans="1:1" s="449" customFormat="1" ht="12" hidden="1" customHeight="1">
      <c r="A15935" s="448"/>
    </row>
    <row r="15936" spans="1:1" s="449" customFormat="1" ht="12" hidden="1" customHeight="1">
      <c r="A15936" s="448"/>
    </row>
    <row r="15937" spans="1:1" s="449" customFormat="1" ht="12" hidden="1" customHeight="1">
      <c r="A15937" s="448"/>
    </row>
    <row r="15938" spans="1:1" s="449" customFormat="1" ht="12" hidden="1" customHeight="1">
      <c r="A15938" s="448"/>
    </row>
    <row r="15939" spans="1:1" s="449" customFormat="1" ht="12" hidden="1" customHeight="1">
      <c r="A15939" s="448"/>
    </row>
    <row r="15940" spans="1:1" s="449" customFormat="1" ht="12" hidden="1" customHeight="1">
      <c r="A15940" s="448"/>
    </row>
    <row r="15941" spans="1:1" s="449" customFormat="1" ht="12" hidden="1" customHeight="1">
      <c r="A15941" s="448"/>
    </row>
    <row r="15942" spans="1:1" s="449" customFormat="1" ht="12" hidden="1" customHeight="1">
      <c r="A15942" s="448"/>
    </row>
    <row r="15943" spans="1:1" s="449" customFormat="1" ht="12" hidden="1" customHeight="1">
      <c r="A15943" s="448"/>
    </row>
    <row r="15944" spans="1:1" s="449" customFormat="1" ht="12" hidden="1" customHeight="1">
      <c r="A15944" s="448"/>
    </row>
    <row r="15945" spans="1:1" s="449" customFormat="1" ht="12" hidden="1" customHeight="1">
      <c r="A15945" s="448"/>
    </row>
    <row r="15946" spans="1:1" s="449" customFormat="1" ht="12" hidden="1" customHeight="1">
      <c r="A15946" s="448"/>
    </row>
    <row r="15947" spans="1:1" s="449" customFormat="1" ht="12" hidden="1" customHeight="1">
      <c r="A15947" s="448"/>
    </row>
    <row r="15948" spans="1:1" s="449" customFormat="1" ht="12" hidden="1" customHeight="1">
      <c r="A15948" s="448"/>
    </row>
    <row r="15949" spans="1:1" s="449" customFormat="1" ht="12" hidden="1" customHeight="1">
      <c r="A15949" s="448"/>
    </row>
    <row r="15950" spans="1:1" s="449" customFormat="1" ht="12" hidden="1" customHeight="1">
      <c r="A15950" s="448"/>
    </row>
    <row r="15951" spans="1:1" s="449" customFormat="1" ht="12" hidden="1" customHeight="1">
      <c r="A15951" s="448"/>
    </row>
    <row r="15952" spans="1:1" s="449" customFormat="1" ht="12" hidden="1" customHeight="1">
      <c r="A15952" s="448"/>
    </row>
    <row r="15953" spans="1:1" s="449" customFormat="1" ht="12" hidden="1" customHeight="1">
      <c r="A15953" s="448"/>
    </row>
    <row r="15954" spans="1:1" s="449" customFormat="1" ht="12" hidden="1" customHeight="1">
      <c r="A15954" s="448"/>
    </row>
    <row r="15955" spans="1:1" s="449" customFormat="1" ht="12" hidden="1" customHeight="1">
      <c r="A15955" s="448"/>
    </row>
    <row r="15956" spans="1:1" s="449" customFormat="1" ht="12" hidden="1" customHeight="1">
      <c r="A15956" s="448"/>
    </row>
    <row r="15957" spans="1:1" s="449" customFormat="1" ht="12" hidden="1" customHeight="1">
      <c r="A15957" s="448"/>
    </row>
    <row r="15958" spans="1:1" s="449" customFormat="1" ht="12" hidden="1" customHeight="1">
      <c r="A15958" s="448"/>
    </row>
    <row r="15959" spans="1:1" s="449" customFormat="1" ht="12" hidden="1" customHeight="1">
      <c r="A15959" s="448"/>
    </row>
    <row r="15960" spans="1:1" s="449" customFormat="1" ht="12" hidden="1" customHeight="1">
      <c r="A15960" s="448"/>
    </row>
    <row r="15961" spans="1:1" s="449" customFormat="1" ht="12" hidden="1" customHeight="1">
      <c r="A15961" s="448"/>
    </row>
    <row r="15962" spans="1:1" s="449" customFormat="1" ht="12" hidden="1" customHeight="1">
      <c r="A15962" s="448"/>
    </row>
    <row r="15963" spans="1:1" s="449" customFormat="1" ht="12" hidden="1" customHeight="1">
      <c r="A15963" s="448"/>
    </row>
    <row r="15964" spans="1:1" s="449" customFormat="1" ht="12" hidden="1" customHeight="1">
      <c r="A15964" s="448"/>
    </row>
    <row r="15965" spans="1:1" s="449" customFormat="1" ht="12" hidden="1" customHeight="1">
      <c r="A15965" s="448"/>
    </row>
    <row r="15966" spans="1:1" s="449" customFormat="1" ht="12" hidden="1" customHeight="1">
      <c r="A15966" s="448"/>
    </row>
    <row r="15967" spans="1:1" s="449" customFormat="1" ht="12" hidden="1" customHeight="1">
      <c r="A15967" s="448"/>
    </row>
    <row r="15968" spans="1:1" s="449" customFormat="1" ht="12" hidden="1" customHeight="1">
      <c r="A15968" s="448"/>
    </row>
    <row r="15969" spans="1:1" s="449" customFormat="1" ht="12" hidden="1" customHeight="1">
      <c r="A15969" s="448"/>
    </row>
    <row r="15970" spans="1:1" s="449" customFormat="1" ht="12" hidden="1" customHeight="1">
      <c r="A15970" s="448"/>
    </row>
    <row r="15971" spans="1:1" s="449" customFormat="1" ht="12" hidden="1" customHeight="1">
      <c r="A15971" s="448"/>
    </row>
    <row r="15972" spans="1:1" s="449" customFormat="1" ht="12" hidden="1" customHeight="1">
      <c r="A15972" s="448"/>
    </row>
    <row r="15973" spans="1:1" s="449" customFormat="1" ht="12" hidden="1" customHeight="1">
      <c r="A15973" s="448"/>
    </row>
    <row r="15974" spans="1:1" s="449" customFormat="1" ht="12" hidden="1" customHeight="1">
      <c r="A15974" s="448"/>
    </row>
    <row r="15975" spans="1:1" s="449" customFormat="1" ht="12" hidden="1" customHeight="1">
      <c r="A15975" s="448"/>
    </row>
    <row r="15976" spans="1:1" s="449" customFormat="1" ht="12" hidden="1" customHeight="1">
      <c r="A15976" s="448"/>
    </row>
    <row r="15977" spans="1:1" s="449" customFormat="1" ht="12" hidden="1" customHeight="1">
      <c r="A15977" s="448"/>
    </row>
    <row r="15978" spans="1:1" s="449" customFormat="1" ht="12" hidden="1" customHeight="1">
      <c r="A15978" s="448"/>
    </row>
    <row r="15979" spans="1:1" s="449" customFormat="1" ht="12" hidden="1" customHeight="1">
      <c r="A15979" s="448"/>
    </row>
    <row r="15980" spans="1:1" s="449" customFormat="1" ht="12" hidden="1" customHeight="1">
      <c r="A15980" s="448"/>
    </row>
    <row r="15981" spans="1:1" s="449" customFormat="1" ht="12" hidden="1" customHeight="1">
      <c r="A15981" s="448"/>
    </row>
    <row r="15982" spans="1:1" s="449" customFormat="1" ht="12" hidden="1" customHeight="1">
      <c r="A15982" s="448"/>
    </row>
    <row r="15983" spans="1:1" s="449" customFormat="1" ht="12" hidden="1" customHeight="1">
      <c r="A15983" s="448"/>
    </row>
    <row r="15984" spans="1:1" s="449" customFormat="1" ht="12" hidden="1" customHeight="1">
      <c r="A15984" s="448"/>
    </row>
    <row r="15985" spans="1:1" s="449" customFormat="1" ht="12" hidden="1" customHeight="1">
      <c r="A15985" s="448"/>
    </row>
    <row r="15986" spans="1:1" s="449" customFormat="1" ht="12" hidden="1" customHeight="1">
      <c r="A15986" s="448"/>
    </row>
    <row r="15987" spans="1:1" s="449" customFormat="1" ht="12" hidden="1" customHeight="1">
      <c r="A15987" s="448"/>
    </row>
    <row r="15988" spans="1:1" s="449" customFormat="1" ht="12" hidden="1" customHeight="1">
      <c r="A15988" s="448"/>
    </row>
    <row r="15989" spans="1:1" s="449" customFormat="1" ht="12" hidden="1" customHeight="1">
      <c r="A15989" s="448"/>
    </row>
    <row r="15990" spans="1:1" s="449" customFormat="1" ht="12" hidden="1" customHeight="1">
      <c r="A15990" s="448"/>
    </row>
    <row r="15991" spans="1:1" s="449" customFormat="1" ht="12" hidden="1" customHeight="1">
      <c r="A15991" s="448"/>
    </row>
    <row r="15992" spans="1:1" s="449" customFormat="1" ht="12" hidden="1" customHeight="1">
      <c r="A15992" s="448"/>
    </row>
    <row r="15993" spans="1:1" s="449" customFormat="1" ht="12" hidden="1" customHeight="1">
      <c r="A15993" s="448"/>
    </row>
    <row r="15994" spans="1:1" s="449" customFormat="1" ht="12" hidden="1" customHeight="1">
      <c r="A15994" s="448"/>
    </row>
    <row r="15995" spans="1:1" s="449" customFormat="1" ht="12" hidden="1" customHeight="1">
      <c r="A15995" s="448"/>
    </row>
    <row r="15996" spans="1:1" s="449" customFormat="1" ht="12" hidden="1" customHeight="1">
      <c r="A15996" s="448"/>
    </row>
    <row r="15997" spans="1:1" s="449" customFormat="1" ht="12" hidden="1" customHeight="1">
      <c r="A15997" s="448"/>
    </row>
    <row r="15998" spans="1:1" s="449" customFormat="1" ht="12" hidden="1" customHeight="1">
      <c r="A15998" s="448"/>
    </row>
    <row r="15999" spans="1:1" s="449" customFormat="1" ht="12" hidden="1" customHeight="1">
      <c r="A15999" s="448"/>
    </row>
    <row r="16000" spans="1:1" s="449" customFormat="1" ht="12" hidden="1" customHeight="1">
      <c r="A16000" s="448"/>
    </row>
    <row r="16001" spans="1:1" s="449" customFormat="1" ht="12" hidden="1" customHeight="1">
      <c r="A16001" s="448"/>
    </row>
    <row r="16002" spans="1:1" s="449" customFormat="1" ht="12" hidden="1" customHeight="1">
      <c r="A16002" s="448"/>
    </row>
    <row r="16003" spans="1:1" s="449" customFormat="1" ht="12" hidden="1" customHeight="1">
      <c r="A16003" s="448"/>
    </row>
    <row r="16004" spans="1:1" s="449" customFormat="1" ht="12" hidden="1" customHeight="1">
      <c r="A16004" s="448"/>
    </row>
    <row r="16005" spans="1:1" s="449" customFormat="1" ht="12" hidden="1" customHeight="1">
      <c r="A16005" s="448"/>
    </row>
    <row r="16006" spans="1:1" s="449" customFormat="1" ht="12" hidden="1" customHeight="1">
      <c r="A16006" s="448"/>
    </row>
    <row r="16007" spans="1:1" s="449" customFormat="1" ht="12" hidden="1" customHeight="1">
      <c r="A16007" s="448"/>
    </row>
    <row r="16008" spans="1:1" s="449" customFormat="1" ht="12" hidden="1" customHeight="1">
      <c r="A16008" s="448"/>
    </row>
    <row r="16009" spans="1:1" s="449" customFormat="1" ht="12" hidden="1" customHeight="1">
      <c r="A16009" s="448"/>
    </row>
    <row r="16010" spans="1:1" s="449" customFormat="1" ht="12" hidden="1" customHeight="1">
      <c r="A16010" s="448"/>
    </row>
    <row r="16011" spans="1:1" s="449" customFormat="1" ht="12" hidden="1" customHeight="1">
      <c r="A16011" s="448"/>
    </row>
    <row r="16012" spans="1:1" s="449" customFormat="1" ht="12" hidden="1" customHeight="1">
      <c r="A16012" s="448"/>
    </row>
    <row r="16013" spans="1:1" s="449" customFormat="1" ht="12" hidden="1" customHeight="1">
      <c r="A16013" s="448"/>
    </row>
    <row r="16014" spans="1:1" s="449" customFormat="1" ht="12" hidden="1" customHeight="1">
      <c r="A16014" s="448"/>
    </row>
    <row r="16015" spans="1:1" s="449" customFormat="1" ht="12" hidden="1" customHeight="1">
      <c r="A16015" s="448"/>
    </row>
    <row r="16016" spans="1:1" s="449" customFormat="1" ht="12" hidden="1" customHeight="1">
      <c r="A16016" s="448"/>
    </row>
    <row r="16017" spans="1:1" s="449" customFormat="1" ht="12" hidden="1" customHeight="1">
      <c r="A16017" s="448"/>
    </row>
    <row r="16018" spans="1:1" s="449" customFormat="1" ht="12" hidden="1" customHeight="1">
      <c r="A16018" s="448"/>
    </row>
    <row r="16019" spans="1:1" s="449" customFormat="1" ht="12" hidden="1" customHeight="1">
      <c r="A16019" s="448"/>
    </row>
    <row r="16020" spans="1:1" s="449" customFormat="1" ht="12" hidden="1" customHeight="1">
      <c r="A16020" s="448"/>
    </row>
    <row r="16021" spans="1:1" s="449" customFormat="1" ht="12" hidden="1" customHeight="1">
      <c r="A16021" s="448"/>
    </row>
    <row r="16022" spans="1:1" s="449" customFormat="1" ht="12" hidden="1" customHeight="1">
      <c r="A16022" s="448"/>
    </row>
    <row r="16023" spans="1:1" s="449" customFormat="1" ht="12" hidden="1" customHeight="1">
      <c r="A16023" s="448"/>
    </row>
    <row r="16024" spans="1:1" s="449" customFormat="1" ht="12" hidden="1" customHeight="1">
      <c r="A16024" s="448"/>
    </row>
    <row r="16025" spans="1:1" s="449" customFormat="1" ht="12" hidden="1" customHeight="1">
      <c r="A16025" s="448"/>
    </row>
    <row r="16026" spans="1:1" s="449" customFormat="1" ht="12" hidden="1" customHeight="1">
      <c r="A16026" s="448"/>
    </row>
    <row r="16027" spans="1:1" s="449" customFormat="1" ht="12" hidden="1" customHeight="1">
      <c r="A16027" s="448"/>
    </row>
    <row r="16028" spans="1:1" s="449" customFormat="1" ht="12" hidden="1" customHeight="1">
      <c r="A16028" s="448"/>
    </row>
    <row r="16029" spans="1:1" s="449" customFormat="1" ht="12" hidden="1" customHeight="1">
      <c r="A16029" s="448"/>
    </row>
    <row r="16030" spans="1:1" s="449" customFormat="1" ht="12" hidden="1" customHeight="1">
      <c r="A16030" s="448"/>
    </row>
    <row r="16031" spans="1:1" s="449" customFormat="1" ht="12" hidden="1" customHeight="1">
      <c r="A16031" s="448"/>
    </row>
    <row r="16032" spans="1:1" s="449" customFormat="1" ht="12" hidden="1" customHeight="1">
      <c r="A16032" s="448"/>
    </row>
    <row r="16033" spans="1:1" s="449" customFormat="1" ht="12" hidden="1" customHeight="1">
      <c r="A16033" s="448"/>
    </row>
    <row r="16034" spans="1:1" s="449" customFormat="1" ht="12" hidden="1" customHeight="1">
      <c r="A16034" s="448"/>
    </row>
    <row r="16035" spans="1:1" s="449" customFormat="1" ht="12" hidden="1" customHeight="1">
      <c r="A16035" s="448"/>
    </row>
    <row r="16036" spans="1:1" s="449" customFormat="1" ht="12" hidden="1" customHeight="1">
      <c r="A16036" s="448"/>
    </row>
    <row r="16037" spans="1:1" s="449" customFormat="1" ht="12" hidden="1" customHeight="1">
      <c r="A16037" s="448"/>
    </row>
    <row r="16038" spans="1:1" s="449" customFormat="1" ht="12" hidden="1" customHeight="1">
      <c r="A16038" s="448"/>
    </row>
    <row r="16039" spans="1:1" s="449" customFormat="1" ht="12" hidden="1" customHeight="1">
      <c r="A16039" s="448"/>
    </row>
    <row r="16040" spans="1:1" s="449" customFormat="1" ht="12" hidden="1" customHeight="1">
      <c r="A16040" s="448"/>
    </row>
    <row r="16041" spans="1:1" s="449" customFormat="1" ht="12" hidden="1" customHeight="1">
      <c r="A16041" s="448"/>
    </row>
    <row r="16042" spans="1:1" s="449" customFormat="1" ht="12" hidden="1" customHeight="1">
      <c r="A16042" s="448"/>
    </row>
    <row r="16043" spans="1:1" s="449" customFormat="1" ht="12" hidden="1" customHeight="1">
      <c r="A16043" s="448"/>
    </row>
    <row r="16044" spans="1:1" s="449" customFormat="1" ht="12" hidden="1" customHeight="1">
      <c r="A16044" s="448"/>
    </row>
    <row r="16045" spans="1:1" s="449" customFormat="1" ht="12" hidden="1" customHeight="1">
      <c r="A16045" s="448"/>
    </row>
    <row r="16046" spans="1:1" s="449" customFormat="1" ht="12" hidden="1" customHeight="1">
      <c r="A16046" s="448"/>
    </row>
    <row r="16047" spans="1:1" s="449" customFormat="1" ht="12" hidden="1" customHeight="1">
      <c r="A16047" s="448"/>
    </row>
    <row r="16048" spans="1:1" s="449" customFormat="1" ht="12" hidden="1" customHeight="1">
      <c r="A16048" s="448"/>
    </row>
    <row r="16049" spans="1:1" s="449" customFormat="1" ht="12" hidden="1" customHeight="1">
      <c r="A16049" s="448"/>
    </row>
    <row r="16050" spans="1:1" s="449" customFormat="1" ht="12" hidden="1" customHeight="1">
      <c r="A16050" s="448"/>
    </row>
    <row r="16051" spans="1:1" s="449" customFormat="1" ht="12" hidden="1" customHeight="1">
      <c r="A16051" s="448"/>
    </row>
    <row r="16052" spans="1:1" s="449" customFormat="1" ht="12" hidden="1" customHeight="1">
      <c r="A16052" s="448"/>
    </row>
    <row r="16053" spans="1:1" s="449" customFormat="1" ht="12" hidden="1" customHeight="1">
      <c r="A16053" s="448"/>
    </row>
    <row r="16054" spans="1:1" s="449" customFormat="1" ht="12" hidden="1" customHeight="1">
      <c r="A16054" s="448"/>
    </row>
    <row r="16055" spans="1:1" s="449" customFormat="1" ht="12" hidden="1" customHeight="1">
      <c r="A16055" s="448"/>
    </row>
    <row r="16056" spans="1:1" s="449" customFormat="1" ht="12" hidden="1" customHeight="1">
      <c r="A16056" s="448"/>
    </row>
    <row r="16057" spans="1:1" s="449" customFormat="1" ht="12" hidden="1" customHeight="1">
      <c r="A16057" s="448"/>
    </row>
    <row r="16058" spans="1:1" s="449" customFormat="1" ht="12" hidden="1" customHeight="1">
      <c r="A16058" s="448"/>
    </row>
    <row r="16059" spans="1:1" s="449" customFormat="1" ht="12" hidden="1" customHeight="1">
      <c r="A16059" s="448"/>
    </row>
    <row r="16060" spans="1:1" s="449" customFormat="1" ht="12" hidden="1" customHeight="1">
      <c r="A16060" s="448"/>
    </row>
    <row r="16061" spans="1:1" s="449" customFormat="1" ht="12" hidden="1" customHeight="1">
      <c r="A16061" s="448"/>
    </row>
    <row r="16062" spans="1:1" s="449" customFormat="1" ht="12" hidden="1" customHeight="1">
      <c r="A16062" s="448"/>
    </row>
    <row r="16063" spans="1:1" s="449" customFormat="1" ht="12" hidden="1" customHeight="1">
      <c r="A16063" s="448"/>
    </row>
    <row r="16064" spans="1:1" s="449" customFormat="1" ht="12" hidden="1" customHeight="1">
      <c r="A16064" s="448"/>
    </row>
    <row r="16065" spans="1:1" s="449" customFormat="1" ht="12" hidden="1" customHeight="1">
      <c r="A16065" s="448"/>
    </row>
    <row r="16066" spans="1:1" s="449" customFormat="1" ht="12" hidden="1" customHeight="1">
      <c r="A16066" s="448"/>
    </row>
    <row r="16067" spans="1:1" s="449" customFormat="1" ht="12" hidden="1" customHeight="1">
      <c r="A16067" s="448"/>
    </row>
    <row r="16068" spans="1:1" s="449" customFormat="1" ht="12" hidden="1" customHeight="1">
      <c r="A16068" s="448"/>
    </row>
    <row r="16069" spans="1:1" s="449" customFormat="1" ht="12" hidden="1" customHeight="1">
      <c r="A16069" s="448"/>
    </row>
    <row r="16070" spans="1:1" s="449" customFormat="1" ht="12" hidden="1" customHeight="1">
      <c r="A16070" s="448"/>
    </row>
    <row r="16071" spans="1:1" s="449" customFormat="1" ht="12" hidden="1" customHeight="1">
      <c r="A16071" s="448"/>
    </row>
    <row r="16072" spans="1:1" s="449" customFormat="1" ht="12" hidden="1" customHeight="1">
      <c r="A16072" s="448"/>
    </row>
    <row r="16073" spans="1:1" s="449" customFormat="1" ht="12" hidden="1" customHeight="1">
      <c r="A16073" s="448"/>
    </row>
    <row r="16074" spans="1:1" s="449" customFormat="1" ht="12" hidden="1" customHeight="1">
      <c r="A16074" s="448"/>
    </row>
    <row r="16075" spans="1:1" s="449" customFormat="1" ht="12" hidden="1" customHeight="1">
      <c r="A16075" s="448"/>
    </row>
    <row r="16076" spans="1:1" s="449" customFormat="1" ht="12" hidden="1" customHeight="1">
      <c r="A16076" s="448"/>
    </row>
    <row r="16077" spans="1:1" s="449" customFormat="1" ht="12" hidden="1" customHeight="1">
      <c r="A16077" s="448"/>
    </row>
    <row r="16078" spans="1:1" s="449" customFormat="1" ht="12" hidden="1" customHeight="1">
      <c r="A16078" s="448"/>
    </row>
    <row r="16079" spans="1:1" s="449" customFormat="1" ht="12" hidden="1" customHeight="1">
      <c r="A16079" s="448"/>
    </row>
    <row r="16080" spans="1:1" s="449" customFormat="1" ht="12" hidden="1" customHeight="1">
      <c r="A16080" s="448"/>
    </row>
    <row r="16081" spans="1:1" s="449" customFormat="1" ht="12" hidden="1" customHeight="1">
      <c r="A16081" s="448"/>
    </row>
    <row r="16082" spans="1:1" s="449" customFormat="1" ht="12" hidden="1" customHeight="1">
      <c r="A16082" s="448"/>
    </row>
    <row r="16083" spans="1:1" s="449" customFormat="1" ht="12" hidden="1" customHeight="1">
      <c r="A16083" s="448"/>
    </row>
    <row r="16084" spans="1:1" s="449" customFormat="1" ht="12" hidden="1" customHeight="1">
      <c r="A16084" s="448"/>
    </row>
    <row r="16085" spans="1:1" s="449" customFormat="1" ht="12" hidden="1" customHeight="1">
      <c r="A16085" s="448"/>
    </row>
    <row r="16086" spans="1:1" s="449" customFormat="1" ht="12" hidden="1" customHeight="1">
      <c r="A16086" s="448"/>
    </row>
    <row r="16087" spans="1:1" s="449" customFormat="1" ht="12" hidden="1" customHeight="1">
      <c r="A16087" s="448"/>
    </row>
    <row r="16088" spans="1:1" s="449" customFormat="1" ht="12" hidden="1" customHeight="1">
      <c r="A16088" s="448"/>
    </row>
    <row r="16089" spans="1:1" s="449" customFormat="1" ht="12" hidden="1" customHeight="1">
      <c r="A16089" s="448"/>
    </row>
    <row r="16090" spans="1:1" s="449" customFormat="1" ht="12" hidden="1" customHeight="1">
      <c r="A16090" s="448"/>
    </row>
    <row r="16091" spans="1:1" s="449" customFormat="1" ht="12" hidden="1" customHeight="1">
      <c r="A16091" s="448"/>
    </row>
    <row r="16092" spans="1:1" s="449" customFormat="1" ht="12" hidden="1" customHeight="1">
      <c r="A16092" s="448"/>
    </row>
    <row r="16093" spans="1:1" s="449" customFormat="1" ht="12" hidden="1" customHeight="1">
      <c r="A16093" s="448"/>
    </row>
    <row r="16094" spans="1:1" s="449" customFormat="1" ht="12" hidden="1" customHeight="1">
      <c r="A16094" s="448"/>
    </row>
    <row r="16095" spans="1:1" s="449" customFormat="1" ht="12" hidden="1" customHeight="1">
      <c r="A16095" s="448"/>
    </row>
    <row r="16096" spans="1:1" s="449" customFormat="1" ht="12" hidden="1" customHeight="1">
      <c r="A16096" s="448"/>
    </row>
    <row r="16097" spans="1:1" s="449" customFormat="1" ht="12" hidden="1" customHeight="1">
      <c r="A16097" s="448"/>
    </row>
    <row r="16098" spans="1:1" s="449" customFormat="1" ht="12" hidden="1" customHeight="1">
      <c r="A16098" s="448"/>
    </row>
    <row r="16099" spans="1:1" s="449" customFormat="1" ht="12" hidden="1" customHeight="1">
      <c r="A16099" s="448"/>
    </row>
    <row r="16100" spans="1:1" s="449" customFormat="1" ht="12" hidden="1" customHeight="1">
      <c r="A16100" s="448"/>
    </row>
    <row r="16101" spans="1:1" s="449" customFormat="1" ht="12" hidden="1" customHeight="1">
      <c r="A16101" s="448"/>
    </row>
    <row r="16102" spans="1:1" s="449" customFormat="1" ht="12" hidden="1" customHeight="1">
      <c r="A16102" s="448"/>
    </row>
    <row r="16103" spans="1:1" s="449" customFormat="1" ht="12" hidden="1" customHeight="1">
      <c r="A16103" s="448"/>
    </row>
    <row r="16104" spans="1:1" s="449" customFormat="1" ht="12" hidden="1" customHeight="1">
      <c r="A16104" s="448"/>
    </row>
    <row r="16105" spans="1:1" s="449" customFormat="1" ht="12" hidden="1" customHeight="1">
      <c r="A16105" s="448"/>
    </row>
    <row r="16106" spans="1:1" s="449" customFormat="1" ht="12" hidden="1" customHeight="1">
      <c r="A16106" s="448"/>
    </row>
    <row r="16107" spans="1:1" s="449" customFormat="1" ht="12" hidden="1" customHeight="1">
      <c r="A16107" s="448"/>
    </row>
    <row r="16108" spans="1:1" s="449" customFormat="1" ht="12" hidden="1" customHeight="1">
      <c r="A16108" s="448"/>
    </row>
    <row r="16109" spans="1:1" s="449" customFormat="1" ht="12" hidden="1" customHeight="1">
      <c r="A16109" s="448"/>
    </row>
    <row r="16110" spans="1:1" s="449" customFormat="1" ht="12" hidden="1" customHeight="1">
      <c r="A16110" s="448"/>
    </row>
    <row r="16111" spans="1:1" s="449" customFormat="1" ht="12" hidden="1" customHeight="1">
      <c r="A16111" s="448"/>
    </row>
    <row r="16112" spans="1:1" s="449" customFormat="1" ht="12" hidden="1" customHeight="1">
      <c r="A16112" s="448"/>
    </row>
    <row r="16113" spans="1:1" s="449" customFormat="1" ht="12" hidden="1" customHeight="1">
      <c r="A16113" s="448"/>
    </row>
    <row r="16114" spans="1:1" s="449" customFormat="1" ht="12" hidden="1" customHeight="1">
      <c r="A16114" s="448"/>
    </row>
    <row r="16115" spans="1:1" s="449" customFormat="1" ht="12" hidden="1" customHeight="1">
      <c r="A16115" s="448"/>
    </row>
    <row r="16116" spans="1:1" s="449" customFormat="1" ht="12" hidden="1" customHeight="1">
      <c r="A16116" s="448"/>
    </row>
    <row r="16117" spans="1:1" s="449" customFormat="1" ht="12" hidden="1" customHeight="1">
      <c r="A16117" s="448"/>
    </row>
    <row r="16118" spans="1:1" s="449" customFormat="1" ht="12" hidden="1" customHeight="1">
      <c r="A16118" s="448"/>
    </row>
    <row r="16119" spans="1:1" s="449" customFormat="1" ht="12" hidden="1" customHeight="1">
      <c r="A16119" s="448"/>
    </row>
    <row r="16120" spans="1:1" s="449" customFormat="1" ht="12" hidden="1" customHeight="1">
      <c r="A16120" s="448"/>
    </row>
    <row r="16121" spans="1:1" s="449" customFormat="1" ht="12" hidden="1" customHeight="1">
      <c r="A16121" s="448"/>
    </row>
    <row r="16122" spans="1:1" s="449" customFormat="1" ht="12" hidden="1" customHeight="1">
      <c r="A16122" s="448"/>
    </row>
    <row r="16123" spans="1:1" s="449" customFormat="1" ht="12" hidden="1" customHeight="1">
      <c r="A16123" s="448"/>
    </row>
    <row r="16124" spans="1:1" s="449" customFormat="1" ht="12" hidden="1" customHeight="1">
      <c r="A16124" s="448"/>
    </row>
    <row r="16125" spans="1:1" s="449" customFormat="1" ht="12" hidden="1" customHeight="1">
      <c r="A16125" s="448"/>
    </row>
    <row r="16126" spans="1:1" s="449" customFormat="1" ht="12" hidden="1" customHeight="1">
      <c r="A16126" s="448"/>
    </row>
    <row r="16127" spans="1:1" s="449" customFormat="1" ht="12" hidden="1" customHeight="1">
      <c r="A16127" s="448"/>
    </row>
    <row r="16128" spans="1:1" s="449" customFormat="1" ht="12" hidden="1" customHeight="1">
      <c r="A16128" s="448"/>
    </row>
    <row r="16129" spans="1:1" s="449" customFormat="1" ht="12" hidden="1" customHeight="1">
      <c r="A16129" s="448"/>
    </row>
    <row r="16130" spans="1:1" s="449" customFormat="1" ht="12" hidden="1" customHeight="1">
      <c r="A16130" s="448"/>
    </row>
    <row r="16131" spans="1:1" s="449" customFormat="1" ht="12" hidden="1" customHeight="1">
      <c r="A16131" s="448"/>
    </row>
    <row r="16132" spans="1:1" s="449" customFormat="1" ht="12" hidden="1" customHeight="1">
      <c r="A16132" s="448"/>
    </row>
    <row r="16133" spans="1:1" s="449" customFormat="1" ht="12" hidden="1" customHeight="1">
      <c r="A16133" s="448"/>
    </row>
    <row r="16134" spans="1:1" s="449" customFormat="1" ht="12" hidden="1" customHeight="1">
      <c r="A16134" s="448"/>
    </row>
    <row r="16135" spans="1:1" s="449" customFormat="1" ht="12" hidden="1" customHeight="1">
      <c r="A16135" s="448"/>
    </row>
    <row r="16136" spans="1:1" s="449" customFormat="1" ht="12" hidden="1" customHeight="1">
      <c r="A16136" s="448"/>
    </row>
    <row r="16137" spans="1:1" s="449" customFormat="1" ht="12" hidden="1" customHeight="1">
      <c r="A16137" s="448"/>
    </row>
    <row r="16138" spans="1:1" s="449" customFormat="1" ht="12" hidden="1" customHeight="1">
      <c r="A16138" s="448"/>
    </row>
    <row r="16139" spans="1:1" s="449" customFormat="1" ht="12" hidden="1" customHeight="1">
      <c r="A16139" s="448"/>
    </row>
    <row r="16140" spans="1:1" s="449" customFormat="1" ht="12" hidden="1" customHeight="1">
      <c r="A16140" s="448"/>
    </row>
    <row r="16141" spans="1:1" s="449" customFormat="1" ht="12" hidden="1" customHeight="1">
      <c r="A16141" s="448"/>
    </row>
    <row r="16142" spans="1:1" s="449" customFormat="1" ht="12" hidden="1" customHeight="1">
      <c r="A16142" s="448"/>
    </row>
    <row r="16143" spans="1:1" s="449" customFormat="1" ht="12" hidden="1" customHeight="1">
      <c r="A16143" s="448"/>
    </row>
    <row r="16144" spans="1:1" s="449" customFormat="1" ht="12" hidden="1" customHeight="1">
      <c r="A16144" s="448"/>
    </row>
    <row r="16145" spans="1:1" s="449" customFormat="1" ht="12" hidden="1" customHeight="1">
      <c r="A16145" s="448"/>
    </row>
    <row r="16146" spans="1:1" s="449" customFormat="1" ht="12" hidden="1" customHeight="1">
      <c r="A16146" s="448"/>
    </row>
    <row r="16147" spans="1:1" s="449" customFormat="1" ht="12" hidden="1" customHeight="1">
      <c r="A16147" s="448"/>
    </row>
    <row r="16148" spans="1:1" s="449" customFormat="1" ht="12" hidden="1" customHeight="1">
      <c r="A16148" s="448"/>
    </row>
    <row r="16149" spans="1:1" s="449" customFormat="1" ht="12" hidden="1" customHeight="1">
      <c r="A16149" s="448"/>
    </row>
    <row r="16150" spans="1:1" s="449" customFormat="1" ht="12" hidden="1" customHeight="1">
      <c r="A16150" s="448"/>
    </row>
    <row r="16151" spans="1:1" s="449" customFormat="1" ht="12" hidden="1" customHeight="1">
      <c r="A16151" s="448"/>
    </row>
    <row r="16152" spans="1:1" s="449" customFormat="1" ht="12" hidden="1" customHeight="1">
      <c r="A16152" s="448"/>
    </row>
    <row r="16153" spans="1:1" s="449" customFormat="1" ht="12" hidden="1" customHeight="1">
      <c r="A16153" s="448"/>
    </row>
    <row r="16154" spans="1:1" s="449" customFormat="1" ht="12" hidden="1" customHeight="1">
      <c r="A16154" s="448"/>
    </row>
    <row r="16155" spans="1:1" s="449" customFormat="1" ht="12" hidden="1" customHeight="1">
      <c r="A16155" s="448"/>
    </row>
    <row r="16156" spans="1:1" s="449" customFormat="1" ht="12" hidden="1" customHeight="1">
      <c r="A16156" s="448"/>
    </row>
    <row r="16157" spans="1:1" s="449" customFormat="1" ht="12" hidden="1" customHeight="1">
      <c r="A16157" s="448"/>
    </row>
    <row r="16158" spans="1:1" s="449" customFormat="1" ht="12" hidden="1" customHeight="1">
      <c r="A16158" s="448"/>
    </row>
    <row r="16159" spans="1:1" s="449" customFormat="1" ht="12" hidden="1" customHeight="1">
      <c r="A16159" s="448"/>
    </row>
    <row r="16160" spans="1:1" s="449" customFormat="1" ht="12" hidden="1" customHeight="1">
      <c r="A16160" s="448"/>
    </row>
    <row r="16161" spans="1:1" s="449" customFormat="1" ht="12" hidden="1" customHeight="1">
      <c r="A16161" s="448"/>
    </row>
    <row r="16162" spans="1:1" s="449" customFormat="1" ht="12" hidden="1" customHeight="1">
      <c r="A16162" s="448"/>
    </row>
    <row r="16163" spans="1:1" s="449" customFormat="1" ht="12" hidden="1" customHeight="1">
      <c r="A16163" s="448"/>
    </row>
    <row r="16164" spans="1:1" s="449" customFormat="1" ht="12" hidden="1" customHeight="1">
      <c r="A16164" s="448"/>
    </row>
    <row r="16165" spans="1:1" s="449" customFormat="1" ht="12" hidden="1" customHeight="1">
      <c r="A16165" s="448"/>
    </row>
    <row r="16166" spans="1:1" s="449" customFormat="1" ht="12" hidden="1" customHeight="1">
      <c r="A16166" s="448"/>
    </row>
    <row r="16167" spans="1:1" s="449" customFormat="1" ht="12" hidden="1" customHeight="1">
      <c r="A16167" s="448"/>
    </row>
    <row r="16168" spans="1:1" s="449" customFormat="1" ht="12" hidden="1" customHeight="1">
      <c r="A16168" s="448"/>
    </row>
    <row r="16169" spans="1:1" s="449" customFormat="1" ht="12" hidden="1" customHeight="1">
      <c r="A16169" s="448"/>
    </row>
    <row r="16170" spans="1:1" s="449" customFormat="1" ht="12" hidden="1" customHeight="1">
      <c r="A16170" s="448"/>
    </row>
    <row r="16171" spans="1:1" s="449" customFormat="1" ht="12" hidden="1" customHeight="1">
      <c r="A16171" s="448"/>
    </row>
    <row r="16172" spans="1:1" s="449" customFormat="1" ht="12" hidden="1" customHeight="1">
      <c r="A16172" s="448"/>
    </row>
    <row r="16173" spans="1:1" s="449" customFormat="1" ht="12" hidden="1" customHeight="1">
      <c r="A16173" s="448"/>
    </row>
    <row r="16174" spans="1:1" s="449" customFormat="1" ht="12" hidden="1" customHeight="1">
      <c r="A16174" s="448"/>
    </row>
    <row r="16175" spans="1:1" s="449" customFormat="1" ht="12" hidden="1" customHeight="1">
      <c r="A16175" s="448"/>
    </row>
    <row r="16176" spans="1:1" s="449" customFormat="1" ht="12" hidden="1" customHeight="1">
      <c r="A16176" s="448"/>
    </row>
    <row r="16177" spans="1:1" s="449" customFormat="1" ht="12" hidden="1" customHeight="1">
      <c r="A16177" s="448"/>
    </row>
    <row r="16178" spans="1:1" s="449" customFormat="1" ht="12" hidden="1" customHeight="1">
      <c r="A16178" s="448"/>
    </row>
    <row r="16179" spans="1:1" s="449" customFormat="1" ht="12" hidden="1" customHeight="1">
      <c r="A16179" s="448"/>
    </row>
    <row r="16180" spans="1:1" s="449" customFormat="1" ht="12" hidden="1" customHeight="1">
      <c r="A16180" s="448"/>
    </row>
    <row r="16181" spans="1:1" s="449" customFormat="1" ht="12" hidden="1" customHeight="1">
      <c r="A16181" s="448"/>
    </row>
    <row r="16182" spans="1:1" s="449" customFormat="1" ht="12" hidden="1" customHeight="1">
      <c r="A16182" s="448"/>
    </row>
    <row r="16183" spans="1:1" s="449" customFormat="1" ht="12" hidden="1" customHeight="1">
      <c r="A16183" s="448"/>
    </row>
    <row r="16184" spans="1:1" s="449" customFormat="1" ht="12" hidden="1" customHeight="1">
      <c r="A16184" s="448"/>
    </row>
    <row r="16185" spans="1:1" s="449" customFormat="1" ht="12" hidden="1" customHeight="1">
      <c r="A16185" s="448"/>
    </row>
    <row r="16186" spans="1:1" s="449" customFormat="1" ht="12" hidden="1" customHeight="1">
      <c r="A16186" s="448"/>
    </row>
    <row r="16187" spans="1:1" s="449" customFormat="1" ht="12" hidden="1" customHeight="1">
      <c r="A16187" s="448"/>
    </row>
    <row r="16188" spans="1:1" s="449" customFormat="1" ht="12" hidden="1" customHeight="1">
      <c r="A16188" s="448"/>
    </row>
    <row r="16189" spans="1:1" s="449" customFormat="1" ht="12" hidden="1" customHeight="1">
      <c r="A16189" s="448"/>
    </row>
    <row r="16190" spans="1:1" s="449" customFormat="1" ht="12" hidden="1" customHeight="1">
      <c r="A16190" s="448"/>
    </row>
    <row r="16191" spans="1:1" s="449" customFormat="1" ht="12" hidden="1" customHeight="1">
      <c r="A16191" s="448"/>
    </row>
    <row r="16192" spans="1:1" s="449" customFormat="1" ht="12" hidden="1" customHeight="1">
      <c r="A16192" s="448"/>
    </row>
    <row r="16193" spans="1:1" s="449" customFormat="1" ht="12" hidden="1" customHeight="1">
      <c r="A16193" s="448"/>
    </row>
    <row r="16194" spans="1:1" s="449" customFormat="1" ht="12" hidden="1" customHeight="1">
      <c r="A16194" s="448"/>
    </row>
    <row r="16195" spans="1:1" s="449" customFormat="1" ht="12" hidden="1" customHeight="1">
      <c r="A16195" s="448"/>
    </row>
    <row r="16196" spans="1:1" s="449" customFormat="1" ht="12" hidden="1" customHeight="1">
      <c r="A16196" s="448"/>
    </row>
    <row r="16197" spans="1:1" s="449" customFormat="1" ht="12" hidden="1" customHeight="1">
      <c r="A16197" s="448"/>
    </row>
    <row r="16198" spans="1:1" s="449" customFormat="1" ht="12" hidden="1" customHeight="1">
      <c r="A16198" s="448"/>
    </row>
    <row r="16199" spans="1:1" s="449" customFormat="1" ht="12" hidden="1" customHeight="1">
      <c r="A16199" s="448"/>
    </row>
    <row r="16200" spans="1:1" s="449" customFormat="1" ht="12" hidden="1" customHeight="1">
      <c r="A16200" s="448"/>
    </row>
    <row r="16201" spans="1:1" s="449" customFormat="1" ht="12" hidden="1" customHeight="1">
      <c r="A16201" s="448"/>
    </row>
    <row r="16202" spans="1:1" s="449" customFormat="1" ht="12" hidden="1" customHeight="1">
      <c r="A16202" s="448"/>
    </row>
    <row r="16203" spans="1:1" s="449" customFormat="1" ht="12" hidden="1" customHeight="1">
      <c r="A16203" s="448"/>
    </row>
    <row r="16204" spans="1:1" s="449" customFormat="1" ht="12" hidden="1" customHeight="1">
      <c r="A16204" s="448"/>
    </row>
    <row r="16205" spans="1:1" s="449" customFormat="1" ht="12" hidden="1" customHeight="1">
      <c r="A16205" s="448"/>
    </row>
    <row r="16206" spans="1:1" s="449" customFormat="1" ht="12" hidden="1" customHeight="1">
      <c r="A16206" s="448"/>
    </row>
    <row r="16207" spans="1:1" s="449" customFormat="1" ht="12" hidden="1" customHeight="1">
      <c r="A16207" s="448"/>
    </row>
    <row r="16208" spans="1:1" s="449" customFormat="1" ht="12" hidden="1" customHeight="1">
      <c r="A16208" s="448"/>
    </row>
    <row r="16209" spans="1:1" s="449" customFormat="1" ht="12" hidden="1" customHeight="1">
      <c r="A16209" s="448"/>
    </row>
    <row r="16210" spans="1:1" s="449" customFormat="1" ht="12" hidden="1" customHeight="1">
      <c r="A16210" s="448"/>
    </row>
    <row r="16211" spans="1:1" s="449" customFormat="1" ht="12" hidden="1" customHeight="1">
      <c r="A16211" s="448"/>
    </row>
    <row r="16212" spans="1:1" s="449" customFormat="1" ht="12" hidden="1" customHeight="1">
      <c r="A16212" s="448"/>
    </row>
    <row r="16213" spans="1:1" s="449" customFormat="1" ht="12" hidden="1" customHeight="1">
      <c r="A16213" s="448"/>
    </row>
    <row r="16214" spans="1:1" s="449" customFormat="1" ht="12" hidden="1" customHeight="1">
      <c r="A16214" s="448"/>
    </row>
    <row r="16215" spans="1:1" s="449" customFormat="1" ht="12" hidden="1" customHeight="1">
      <c r="A16215" s="448"/>
    </row>
    <row r="16216" spans="1:1" s="449" customFormat="1" ht="12" hidden="1" customHeight="1">
      <c r="A16216" s="448"/>
    </row>
    <row r="16217" spans="1:1" s="449" customFormat="1" ht="12" hidden="1" customHeight="1">
      <c r="A16217" s="448"/>
    </row>
    <row r="16218" spans="1:1" s="449" customFormat="1" ht="12" hidden="1" customHeight="1">
      <c r="A16218" s="448"/>
    </row>
    <row r="16219" spans="1:1" s="449" customFormat="1" ht="12" hidden="1" customHeight="1">
      <c r="A16219" s="448"/>
    </row>
    <row r="16220" spans="1:1" s="449" customFormat="1" ht="12" hidden="1" customHeight="1">
      <c r="A16220" s="448"/>
    </row>
    <row r="16221" spans="1:1" s="449" customFormat="1" ht="12" hidden="1" customHeight="1">
      <c r="A16221" s="448"/>
    </row>
    <row r="16222" spans="1:1" s="449" customFormat="1" ht="12" hidden="1" customHeight="1">
      <c r="A16222" s="448"/>
    </row>
    <row r="16223" spans="1:1" s="449" customFormat="1" ht="12" hidden="1" customHeight="1">
      <c r="A16223" s="448"/>
    </row>
    <row r="16224" spans="1:1" s="449" customFormat="1" ht="12" hidden="1" customHeight="1">
      <c r="A16224" s="448"/>
    </row>
    <row r="16225" spans="1:1" s="449" customFormat="1" ht="12" hidden="1" customHeight="1">
      <c r="A16225" s="448"/>
    </row>
    <row r="16226" spans="1:1" s="449" customFormat="1" ht="12" hidden="1" customHeight="1">
      <c r="A16226" s="448"/>
    </row>
    <row r="16227" spans="1:1" s="449" customFormat="1" ht="12" hidden="1" customHeight="1">
      <c r="A16227" s="448"/>
    </row>
    <row r="16228" spans="1:1" s="449" customFormat="1" ht="12" hidden="1" customHeight="1">
      <c r="A16228" s="448"/>
    </row>
    <row r="16229" spans="1:1" s="449" customFormat="1" ht="12" hidden="1" customHeight="1">
      <c r="A16229" s="448"/>
    </row>
    <row r="16230" spans="1:1" s="449" customFormat="1" ht="12" hidden="1" customHeight="1">
      <c r="A16230" s="448"/>
    </row>
    <row r="16231" spans="1:1" s="449" customFormat="1" ht="12" hidden="1" customHeight="1">
      <c r="A16231" s="448"/>
    </row>
    <row r="16232" spans="1:1" s="449" customFormat="1" ht="12" hidden="1" customHeight="1">
      <c r="A16232" s="448"/>
    </row>
    <row r="16233" spans="1:1" s="449" customFormat="1" ht="12" hidden="1" customHeight="1">
      <c r="A16233" s="448"/>
    </row>
    <row r="16234" spans="1:1" s="449" customFormat="1" ht="12" hidden="1" customHeight="1">
      <c r="A16234" s="448"/>
    </row>
    <row r="16235" spans="1:1" s="449" customFormat="1" ht="12" hidden="1" customHeight="1">
      <c r="A16235" s="448"/>
    </row>
    <row r="16236" spans="1:1" s="449" customFormat="1" ht="12" hidden="1" customHeight="1">
      <c r="A16236" s="448"/>
    </row>
    <row r="16237" spans="1:1" s="449" customFormat="1" ht="12" hidden="1" customHeight="1">
      <c r="A16237" s="448"/>
    </row>
    <row r="16238" spans="1:1" s="449" customFormat="1" ht="12" hidden="1" customHeight="1">
      <c r="A16238" s="448"/>
    </row>
    <row r="16239" spans="1:1" s="449" customFormat="1" ht="12" hidden="1" customHeight="1">
      <c r="A16239" s="448"/>
    </row>
    <row r="16240" spans="1:1" s="449" customFormat="1" ht="12" hidden="1" customHeight="1">
      <c r="A16240" s="448"/>
    </row>
    <row r="16241" spans="1:1" s="449" customFormat="1" ht="12" hidden="1" customHeight="1">
      <c r="A16241" s="448"/>
    </row>
    <row r="16242" spans="1:1" s="449" customFormat="1" ht="12" hidden="1" customHeight="1">
      <c r="A16242" s="448"/>
    </row>
    <row r="16243" spans="1:1" s="449" customFormat="1" ht="12" hidden="1" customHeight="1">
      <c r="A16243" s="448"/>
    </row>
    <row r="16244" spans="1:1" s="449" customFormat="1" ht="12" hidden="1" customHeight="1">
      <c r="A16244" s="448"/>
    </row>
    <row r="16245" spans="1:1" s="449" customFormat="1" ht="12" hidden="1" customHeight="1">
      <c r="A16245" s="448"/>
    </row>
    <row r="16246" spans="1:1" s="449" customFormat="1" ht="12" hidden="1" customHeight="1">
      <c r="A16246" s="448"/>
    </row>
    <row r="16247" spans="1:1" s="449" customFormat="1" ht="12" hidden="1" customHeight="1">
      <c r="A16247" s="448"/>
    </row>
    <row r="16248" spans="1:1" s="449" customFormat="1" ht="12" hidden="1" customHeight="1">
      <c r="A16248" s="448"/>
    </row>
    <row r="16249" spans="1:1" s="449" customFormat="1" ht="12" hidden="1" customHeight="1">
      <c r="A16249" s="448"/>
    </row>
    <row r="16250" spans="1:1" s="449" customFormat="1" ht="12" hidden="1" customHeight="1">
      <c r="A16250" s="448"/>
    </row>
    <row r="16251" spans="1:1" s="449" customFormat="1" ht="12" hidden="1" customHeight="1">
      <c r="A16251" s="448"/>
    </row>
    <row r="16252" spans="1:1" s="449" customFormat="1" ht="12" hidden="1" customHeight="1">
      <c r="A16252" s="448"/>
    </row>
    <row r="16253" spans="1:1" s="449" customFormat="1" ht="12" hidden="1" customHeight="1">
      <c r="A16253" s="448"/>
    </row>
    <row r="16254" spans="1:1" s="449" customFormat="1" ht="12" hidden="1" customHeight="1">
      <c r="A16254" s="448"/>
    </row>
    <row r="16255" spans="1:1" s="449" customFormat="1" ht="12" hidden="1" customHeight="1">
      <c r="A16255" s="448"/>
    </row>
    <row r="16256" spans="1:1" s="449" customFormat="1" ht="12" hidden="1" customHeight="1">
      <c r="A16256" s="448"/>
    </row>
    <row r="16257" spans="1:1" s="449" customFormat="1" ht="12" hidden="1" customHeight="1">
      <c r="A16257" s="448"/>
    </row>
    <row r="16258" spans="1:1" s="449" customFormat="1" ht="12" hidden="1" customHeight="1">
      <c r="A16258" s="448"/>
    </row>
    <row r="16259" spans="1:1" s="449" customFormat="1" ht="12" hidden="1" customHeight="1">
      <c r="A16259" s="448"/>
    </row>
    <row r="16260" spans="1:1" s="449" customFormat="1" ht="12" hidden="1" customHeight="1">
      <c r="A16260" s="448"/>
    </row>
    <row r="16261" spans="1:1" s="449" customFormat="1" ht="12" hidden="1" customHeight="1">
      <c r="A16261" s="448"/>
    </row>
    <row r="16262" spans="1:1" s="449" customFormat="1" ht="12" hidden="1" customHeight="1">
      <c r="A16262" s="448"/>
    </row>
    <row r="16263" spans="1:1" s="449" customFormat="1" ht="12" hidden="1" customHeight="1">
      <c r="A16263" s="448"/>
    </row>
    <row r="16264" spans="1:1" s="449" customFormat="1" ht="12" hidden="1" customHeight="1">
      <c r="A16264" s="448"/>
    </row>
    <row r="16265" spans="1:1" s="449" customFormat="1" ht="12" hidden="1" customHeight="1">
      <c r="A16265" s="448"/>
    </row>
    <row r="16266" spans="1:1" s="449" customFormat="1" ht="12" hidden="1" customHeight="1">
      <c r="A16266" s="448"/>
    </row>
    <row r="16267" spans="1:1" s="449" customFormat="1" ht="12" hidden="1" customHeight="1">
      <c r="A16267" s="448"/>
    </row>
    <row r="16268" spans="1:1" s="449" customFormat="1" ht="12" hidden="1" customHeight="1">
      <c r="A16268" s="448"/>
    </row>
    <row r="16269" spans="1:1" s="449" customFormat="1" ht="12" hidden="1" customHeight="1">
      <c r="A16269" s="448"/>
    </row>
    <row r="16270" spans="1:1" s="449" customFormat="1" ht="12" hidden="1" customHeight="1">
      <c r="A16270" s="448"/>
    </row>
    <row r="16271" spans="1:1" s="449" customFormat="1" ht="12" hidden="1" customHeight="1">
      <c r="A16271" s="448"/>
    </row>
    <row r="16272" spans="1:1" s="449" customFormat="1" ht="12" hidden="1" customHeight="1">
      <c r="A16272" s="448"/>
    </row>
    <row r="16273" spans="1:1" s="449" customFormat="1" ht="12" hidden="1" customHeight="1">
      <c r="A16273" s="448"/>
    </row>
    <row r="16274" spans="1:1" s="449" customFormat="1" ht="12" hidden="1" customHeight="1">
      <c r="A16274" s="448"/>
    </row>
    <row r="16275" spans="1:1" s="449" customFormat="1" ht="12" hidden="1" customHeight="1">
      <c r="A16275" s="448"/>
    </row>
    <row r="16276" spans="1:1" s="449" customFormat="1" ht="12" hidden="1" customHeight="1">
      <c r="A16276" s="448"/>
    </row>
    <row r="16277" spans="1:1" s="449" customFormat="1" ht="12" hidden="1" customHeight="1">
      <c r="A16277" s="448"/>
    </row>
    <row r="16278" spans="1:1" s="449" customFormat="1" ht="12" hidden="1" customHeight="1">
      <c r="A16278" s="448"/>
    </row>
    <row r="16279" spans="1:1" s="449" customFormat="1" ht="12" hidden="1" customHeight="1">
      <c r="A16279" s="448"/>
    </row>
    <row r="16280" spans="1:1" s="449" customFormat="1" ht="12" hidden="1" customHeight="1">
      <c r="A16280" s="448"/>
    </row>
    <row r="16281" spans="1:1" s="449" customFormat="1" ht="12" hidden="1" customHeight="1">
      <c r="A16281" s="448"/>
    </row>
    <row r="16282" spans="1:1" s="449" customFormat="1" ht="12" hidden="1" customHeight="1">
      <c r="A16282" s="448"/>
    </row>
    <row r="16283" spans="1:1" s="449" customFormat="1" ht="12" hidden="1" customHeight="1">
      <c r="A16283" s="448"/>
    </row>
    <row r="16284" spans="1:1" s="449" customFormat="1" ht="12" hidden="1" customHeight="1">
      <c r="A16284" s="448"/>
    </row>
    <row r="16285" spans="1:1" s="449" customFormat="1" ht="12" hidden="1" customHeight="1">
      <c r="A16285" s="448"/>
    </row>
    <row r="16286" spans="1:1" s="449" customFormat="1" ht="12" hidden="1" customHeight="1">
      <c r="A16286" s="448"/>
    </row>
    <row r="16287" spans="1:1" s="449" customFormat="1" ht="12" hidden="1" customHeight="1">
      <c r="A16287" s="448"/>
    </row>
    <row r="16288" spans="1:1" s="449" customFormat="1" ht="12" hidden="1" customHeight="1">
      <c r="A16288" s="448"/>
    </row>
    <row r="16289" spans="1:1" s="449" customFormat="1" ht="12" hidden="1" customHeight="1">
      <c r="A16289" s="448"/>
    </row>
    <row r="16290" spans="1:1" s="449" customFormat="1" ht="12" hidden="1" customHeight="1">
      <c r="A16290" s="448"/>
    </row>
    <row r="16291" spans="1:1" s="449" customFormat="1" ht="12" hidden="1" customHeight="1">
      <c r="A16291" s="448"/>
    </row>
    <row r="16292" spans="1:1" s="449" customFormat="1" ht="12" hidden="1" customHeight="1">
      <c r="A16292" s="448"/>
    </row>
    <row r="16293" spans="1:1" s="449" customFormat="1" ht="12" hidden="1" customHeight="1">
      <c r="A16293" s="448"/>
    </row>
    <row r="16294" spans="1:1" s="449" customFormat="1" ht="12" hidden="1" customHeight="1">
      <c r="A16294" s="448"/>
    </row>
    <row r="16295" spans="1:1" s="449" customFormat="1" ht="12" hidden="1" customHeight="1">
      <c r="A16295" s="448"/>
    </row>
    <row r="16296" spans="1:1" s="449" customFormat="1" ht="12" hidden="1" customHeight="1">
      <c r="A16296" s="448"/>
    </row>
    <row r="16297" spans="1:1" s="449" customFormat="1" ht="12" hidden="1" customHeight="1">
      <c r="A16297" s="448"/>
    </row>
    <row r="16298" spans="1:1" s="449" customFormat="1" ht="12" hidden="1" customHeight="1">
      <c r="A16298" s="448"/>
    </row>
    <row r="16299" spans="1:1" s="449" customFormat="1" ht="12" hidden="1" customHeight="1">
      <c r="A16299" s="448"/>
    </row>
    <row r="16300" spans="1:1" s="449" customFormat="1" ht="12" hidden="1" customHeight="1">
      <c r="A16300" s="448"/>
    </row>
    <row r="16301" spans="1:1" s="449" customFormat="1" ht="12" hidden="1" customHeight="1">
      <c r="A16301" s="448"/>
    </row>
    <row r="16302" spans="1:1" s="449" customFormat="1" ht="12" hidden="1" customHeight="1">
      <c r="A16302" s="448"/>
    </row>
    <row r="16303" spans="1:1" s="449" customFormat="1" ht="12" hidden="1" customHeight="1">
      <c r="A16303" s="448"/>
    </row>
    <row r="16304" spans="1:1" s="449" customFormat="1" ht="12" hidden="1" customHeight="1">
      <c r="A16304" s="448"/>
    </row>
    <row r="16305" spans="1:1" s="449" customFormat="1" ht="12" hidden="1" customHeight="1">
      <c r="A16305" s="448"/>
    </row>
    <row r="16306" spans="1:1" s="449" customFormat="1" ht="12" hidden="1" customHeight="1">
      <c r="A16306" s="448"/>
    </row>
    <row r="16307" spans="1:1" s="449" customFormat="1" ht="12" hidden="1" customHeight="1">
      <c r="A16307" s="448"/>
    </row>
    <row r="16308" spans="1:1" s="449" customFormat="1" ht="12" hidden="1" customHeight="1">
      <c r="A16308" s="448"/>
    </row>
    <row r="16309" spans="1:1" s="449" customFormat="1" ht="12" hidden="1" customHeight="1">
      <c r="A16309" s="448"/>
    </row>
    <row r="16310" spans="1:1" s="449" customFormat="1" ht="12" hidden="1" customHeight="1">
      <c r="A16310" s="448"/>
    </row>
    <row r="16311" spans="1:1" s="449" customFormat="1" ht="12" hidden="1" customHeight="1">
      <c r="A16311" s="448"/>
    </row>
    <row r="16312" spans="1:1" s="449" customFormat="1" ht="12" hidden="1" customHeight="1">
      <c r="A16312" s="448"/>
    </row>
    <row r="16313" spans="1:1" s="449" customFormat="1" ht="12" hidden="1" customHeight="1">
      <c r="A16313" s="448"/>
    </row>
    <row r="16314" spans="1:1" s="449" customFormat="1" ht="12" hidden="1" customHeight="1">
      <c r="A16314" s="448"/>
    </row>
    <row r="16315" spans="1:1" s="449" customFormat="1" ht="12" hidden="1" customHeight="1">
      <c r="A16315" s="448"/>
    </row>
    <row r="16316" spans="1:1" s="449" customFormat="1" ht="12" hidden="1" customHeight="1">
      <c r="A16316" s="448"/>
    </row>
    <row r="16317" spans="1:1" s="449" customFormat="1" ht="12" hidden="1" customHeight="1">
      <c r="A16317" s="448"/>
    </row>
    <row r="16318" spans="1:1" s="449" customFormat="1" ht="12" hidden="1" customHeight="1">
      <c r="A16318" s="448"/>
    </row>
    <row r="16319" spans="1:1" s="449" customFormat="1" ht="12" hidden="1" customHeight="1">
      <c r="A16319" s="448"/>
    </row>
    <row r="16320" spans="1:1" s="449" customFormat="1" ht="12" hidden="1" customHeight="1">
      <c r="A16320" s="448"/>
    </row>
    <row r="16321" spans="1:1" s="449" customFormat="1" ht="12" hidden="1" customHeight="1">
      <c r="A16321" s="448"/>
    </row>
    <row r="16322" spans="1:1" s="449" customFormat="1" ht="12" hidden="1" customHeight="1">
      <c r="A16322" s="448"/>
    </row>
    <row r="16323" spans="1:1" s="449" customFormat="1" ht="12" hidden="1" customHeight="1">
      <c r="A16323" s="448"/>
    </row>
    <row r="16324" spans="1:1" s="449" customFormat="1" ht="12" hidden="1" customHeight="1">
      <c r="A16324" s="448"/>
    </row>
    <row r="16325" spans="1:1" s="449" customFormat="1" ht="12" hidden="1" customHeight="1">
      <c r="A16325" s="448"/>
    </row>
    <row r="16326" spans="1:1" s="449" customFormat="1" ht="12" hidden="1" customHeight="1">
      <c r="A16326" s="448"/>
    </row>
    <row r="16327" spans="1:1" s="449" customFormat="1" ht="12" hidden="1" customHeight="1">
      <c r="A16327" s="448"/>
    </row>
    <row r="16328" spans="1:1" s="449" customFormat="1" ht="12" hidden="1" customHeight="1">
      <c r="A16328" s="448"/>
    </row>
    <row r="16329" spans="1:1" s="449" customFormat="1" ht="12" hidden="1" customHeight="1">
      <c r="A16329" s="448"/>
    </row>
    <row r="16330" spans="1:1" s="449" customFormat="1" ht="12" hidden="1" customHeight="1">
      <c r="A16330" s="448"/>
    </row>
    <row r="16331" spans="1:1" s="449" customFormat="1" ht="12" hidden="1" customHeight="1">
      <c r="A16331" s="448"/>
    </row>
    <row r="16332" spans="1:1" s="449" customFormat="1" ht="12" hidden="1" customHeight="1">
      <c r="A16332" s="448"/>
    </row>
    <row r="16333" spans="1:1" s="449" customFormat="1" ht="12" hidden="1" customHeight="1">
      <c r="A16333" s="448"/>
    </row>
    <row r="16334" spans="1:1" s="449" customFormat="1" ht="12" hidden="1" customHeight="1">
      <c r="A16334" s="448"/>
    </row>
    <row r="16335" spans="1:1" s="449" customFormat="1" ht="12" hidden="1" customHeight="1">
      <c r="A16335" s="448"/>
    </row>
    <row r="16336" spans="1:1" s="449" customFormat="1" ht="12" hidden="1" customHeight="1">
      <c r="A16336" s="448"/>
    </row>
    <row r="16337" spans="1:1" s="449" customFormat="1" ht="12" hidden="1" customHeight="1">
      <c r="A16337" s="448"/>
    </row>
    <row r="16338" spans="1:1" s="449" customFormat="1" ht="12" hidden="1" customHeight="1">
      <c r="A16338" s="448"/>
    </row>
    <row r="16339" spans="1:1" s="449" customFormat="1" ht="12" hidden="1" customHeight="1">
      <c r="A16339" s="448"/>
    </row>
    <row r="16340" spans="1:1" s="449" customFormat="1" ht="12" hidden="1" customHeight="1">
      <c r="A16340" s="448"/>
    </row>
    <row r="16341" spans="1:1" s="449" customFormat="1" ht="12" hidden="1" customHeight="1">
      <c r="A16341" s="448"/>
    </row>
    <row r="16342" spans="1:1" s="449" customFormat="1" ht="12" hidden="1" customHeight="1">
      <c r="A16342" s="448"/>
    </row>
    <row r="16343" spans="1:1" s="449" customFormat="1" ht="12" hidden="1" customHeight="1">
      <c r="A16343" s="448"/>
    </row>
    <row r="16344" spans="1:1" s="449" customFormat="1" ht="12" hidden="1" customHeight="1">
      <c r="A16344" s="448"/>
    </row>
    <row r="16345" spans="1:1" s="449" customFormat="1" ht="12" hidden="1" customHeight="1">
      <c r="A16345" s="448"/>
    </row>
    <row r="16346" spans="1:1" s="449" customFormat="1" ht="12" hidden="1" customHeight="1">
      <c r="A16346" s="448"/>
    </row>
    <row r="16347" spans="1:1" s="449" customFormat="1" ht="12" hidden="1" customHeight="1">
      <c r="A16347" s="448"/>
    </row>
    <row r="16348" spans="1:1" s="449" customFormat="1" ht="12" hidden="1" customHeight="1">
      <c r="A16348" s="448"/>
    </row>
    <row r="16349" spans="1:1" s="449" customFormat="1" ht="12" hidden="1" customHeight="1">
      <c r="A16349" s="448"/>
    </row>
    <row r="16350" spans="1:1" s="449" customFormat="1" ht="12" hidden="1" customHeight="1">
      <c r="A16350" s="448"/>
    </row>
    <row r="16351" spans="1:1" s="449" customFormat="1" ht="12" hidden="1" customHeight="1">
      <c r="A16351" s="448"/>
    </row>
    <row r="16352" spans="1:1" s="449" customFormat="1" ht="12" hidden="1" customHeight="1">
      <c r="A16352" s="448"/>
    </row>
    <row r="16353" spans="1:1" s="449" customFormat="1" ht="12" hidden="1" customHeight="1">
      <c r="A16353" s="448"/>
    </row>
    <row r="16354" spans="1:1" s="449" customFormat="1" ht="12" hidden="1" customHeight="1">
      <c r="A16354" s="448"/>
    </row>
    <row r="16355" spans="1:1" s="449" customFormat="1" ht="12" hidden="1" customHeight="1">
      <c r="A16355" s="448"/>
    </row>
    <row r="16356" spans="1:1" s="449" customFormat="1" ht="12" hidden="1" customHeight="1">
      <c r="A16356" s="448"/>
    </row>
    <row r="16357" spans="1:1" s="449" customFormat="1" ht="12" hidden="1" customHeight="1">
      <c r="A16357" s="448"/>
    </row>
    <row r="16358" spans="1:1" s="449" customFormat="1" ht="12" hidden="1" customHeight="1">
      <c r="A16358" s="448"/>
    </row>
    <row r="16359" spans="1:1" s="449" customFormat="1" ht="12" hidden="1" customHeight="1">
      <c r="A16359" s="448"/>
    </row>
    <row r="16360" spans="1:1" s="449" customFormat="1" ht="12" hidden="1" customHeight="1">
      <c r="A16360" s="448"/>
    </row>
    <row r="16361" spans="1:1" s="449" customFormat="1" ht="12" hidden="1" customHeight="1">
      <c r="A16361" s="448"/>
    </row>
    <row r="16362" spans="1:1" s="449" customFormat="1" ht="12" hidden="1" customHeight="1">
      <c r="A16362" s="448"/>
    </row>
    <row r="16363" spans="1:1" s="449" customFormat="1" ht="12" hidden="1" customHeight="1">
      <c r="A16363" s="448"/>
    </row>
    <row r="16364" spans="1:1" s="449" customFormat="1" ht="12" hidden="1" customHeight="1">
      <c r="A16364" s="448"/>
    </row>
    <row r="16365" spans="1:1" s="449" customFormat="1" ht="12" hidden="1" customHeight="1">
      <c r="A16365" s="448"/>
    </row>
    <row r="16366" spans="1:1" s="449" customFormat="1" ht="12" hidden="1" customHeight="1">
      <c r="A16366" s="448"/>
    </row>
    <row r="16367" spans="1:1" s="449" customFormat="1" ht="12" hidden="1" customHeight="1">
      <c r="A16367" s="448"/>
    </row>
    <row r="16368" spans="1:1" s="449" customFormat="1" ht="12" hidden="1" customHeight="1">
      <c r="A16368" s="448"/>
    </row>
    <row r="16369" spans="1:1" s="449" customFormat="1" ht="12" hidden="1" customHeight="1">
      <c r="A16369" s="448"/>
    </row>
    <row r="16370" spans="1:1" s="449" customFormat="1" ht="12" hidden="1" customHeight="1">
      <c r="A16370" s="448"/>
    </row>
    <row r="16371" spans="1:1" s="449" customFormat="1" ht="12" hidden="1" customHeight="1">
      <c r="A16371" s="448"/>
    </row>
    <row r="16372" spans="1:1" s="449" customFormat="1" ht="12" hidden="1" customHeight="1">
      <c r="A16372" s="448"/>
    </row>
    <row r="16373" spans="1:1" s="449" customFormat="1" ht="12" hidden="1" customHeight="1">
      <c r="A16373" s="448"/>
    </row>
    <row r="16374" spans="1:1" s="449" customFormat="1" ht="12" hidden="1" customHeight="1">
      <c r="A16374" s="448"/>
    </row>
    <row r="16375" spans="1:1" s="449" customFormat="1" ht="12" hidden="1" customHeight="1">
      <c r="A16375" s="448"/>
    </row>
    <row r="16376" spans="1:1" s="449" customFormat="1" ht="12" hidden="1" customHeight="1">
      <c r="A16376" s="448"/>
    </row>
    <row r="16377" spans="1:1" s="449" customFormat="1" ht="12" hidden="1" customHeight="1">
      <c r="A16377" s="448"/>
    </row>
    <row r="16378" spans="1:1" s="449" customFormat="1" ht="12" hidden="1" customHeight="1">
      <c r="A16378" s="448"/>
    </row>
    <row r="16379" spans="1:1" s="449" customFormat="1" ht="12" hidden="1" customHeight="1">
      <c r="A16379" s="448"/>
    </row>
    <row r="16380" spans="1:1" s="449" customFormat="1" ht="12" hidden="1" customHeight="1">
      <c r="A16380" s="448"/>
    </row>
    <row r="16381" spans="1:1" s="449" customFormat="1" ht="12" hidden="1" customHeight="1">
      <c r="A16381" s="448"/>
    </row>
    <row r="16382" spans="1:1" s="449" customFormat="1" ht="12" hidden="1" customHeight="1">
      <c r="A16382" s="448"/>
    </row>
    <row r="16383" spans="1:1" s="449" customFormat="1" ht="12" hidden="1" customHeight="1">
      <c r="A16383" s="448"/>
    </row>
    <row r="16384" spans="1:1" s="449" customFormat="1" ht="12" hidden="1" customHeight="1">
      <c r="A16384" s="448"/>
    </row>
    <row r="16385" spans="1:1" s="449" customFormat="1" ht="12" hidden="1" customHeight="1">
      <c r="A16385" s="448"/>
    </row>
    <row r="16386" spans="1:1" s="449" customFormat="1" ht="12" hidden="1" customHeight="1">
      <c r="A16386" s="448"/>
    </row>
    <row r="16387" spans="1:1" s="449" customFormat="1" ht="12" hidden="1" customHeight="1">
      <c r="A16387" s="448"/>
    </row>
    <row r="16388" spans="1:1" s="449" customFormat="1" ht="12" hidden="1" customHeight="1">
      <c r="A16388" s="448"/>
    </row>
    <row r="16389" spans="1:1" s="449" customFormat="1" ht="12" hidden="1" customHeight="1">
      <c r="A16389" s="448"/>
    </row>
    <row r="16390" spans="1:1" s="449" customFormat="1" ht="12" hidden="1" customHeight="1">
      <c r="A16390" s="448"/>
    </row>
    <row r="16391" spans="1:1" s="449" customFormat="1" ht="12" hidden="1" customHeight="1">
      <c r="A16391" s="448"/>
    </row>
    <row r="16392" spans="1:1" s="449" customFormat="1" ht="12" hidden="1" customHeight="1">
      <c r="A16392" s="448"/>
    </row>
    <row r="16393" spans="1:1" s="449" customFormat="1" ht="12" hidden="1" customHeight="1">
      <c r="A16393" s="448"/>
    </row>
    <row r="16394" spans="1:1" s="449" customFormat="1" ht="12" hidden="1" customHeight="1">
      <c r="A16394" s="448"/>
    </row>
    <row r="16395" spans="1:1" s="449" customFormat="1" ht="12" hidden="1" customHeight="1">
      <c r="A16395" s="448"/>
    </row>
    <row r="16396" spans="1:1" s="449" customFormat="1" ht="12" hidden="1" customHeight="1">
      <c r="A16396" s="448"/>
    </row>
    <row r="16397" spans="1:1" s="449" customFormat="1" ht="12" hidden="1" customHeight="1">
      <c r="A16397" s="448"/>
    </row>
    <row r="16398" spans="1:1" s="449" customFormat="1" ht="12" hidden="1" customHeight="1">
      <c r="A16398" s="448"/>
    </row>
    <row r="16399" spans="1:1" s="449" customFormat="1" ht="12" hidden="1" customHeight="1">
      <c r="A16399" s="448"/>
    </row>
    <row r="16400" spans="1:1" s="449" customFormat="1" ht="12" hidden="1" customHeight="1">
      <c r="A16400" s="448"/>
    </row>
    <row r="16401" spans="1:1" s="449" customFormat="1" ht="12" hidden="1" customHeight="1">
      <c r="A16401" s="448"/>
    </row>
    <row r="16402" spans="1:1" s="449" customFormat="1" ht="12" hidden="1" customHeight="1">
      <c r="A16402" s="448"/>
    </row>
    <row r="16403" spans="1:1" s="449" customFormat="1" ht="12" hidden="1" customHeight="1">
      <c r="A16403" s="448"/>
    </row>
    <row r="16404" spans="1:1" s="449" customFormat="1" ht="12" hidden="1" customHeight="1">
      <c r="A16404" s="448"/>
    </row>
    <row r="16405" spans="1:1" s="449" customFormat="1" ht="12" hidden="1" customHeight="1">
      <c r="A16405" s="448"/>
    </row>
    <row r="16406" spans="1:1" s="449" customFormat="1" ht="12" hidden="1" customHeight="1">
      <c r="A16406" s="448"/>
    </row>
    <row r="16407" spans="1:1" s="449" customFormat="1" ht="12" hidden="1" customHeight="1">
      <c r="A16407" s="448"/>
    </row>
    <row r="16408" spans="1:1" s="449" customFormat="1" ht="12" hidden="1" customHeight="1">
      <c r="A16408" s="448"/>
    </row>
    <row r="16409" spans="1:1" s="449" customFormat="1" ht="12" hidden="1" customHeight="1">
      <c r="A16409" s="448"/>
    </row>
    <row r="16410" spans="1:1" s="449" customFormat="1" ht="12" hidden="1" customHeight="1">
      <c r="A16410" s="448"/>
    </row>
    <row r="16411" spans="1:1" s="449" customFormat="1" ht="12" hidden="1" customHeight="1">
      <c r="A16411" s="448"/>
    </row>
    <row r="16412" spans="1:1" s="449" customFormat="1" ht="12" hidden="1" customHeight="1">
      <c r="A16412" s="448"/>
    </row>
    <row r="16413" spans="1:1" s="449" customFormat="1" ht="12" hidden="1" customHeight="1">
      <c r="A16413" s="448"/>
    </row>
    <row r="16414" spans="1:1" s="449" customFormat="1" ht="12" hidden="1" customHeight="1">
      <c r="A16414" s="448"/>
    </row>
    <row r="16415" spans="1:1" s="449" customFormat="1" ht="12" hidden="1" customHeight="1">
      <c r="A16415" s="448"/>
    </row>
    <row r="16416" spans="1:1" s="449" customFormat="1" ht="12" hidden="1" customHeight="1">
      <c r="A16416" s="448"/>
    </row>
    <row r="16417" spans="1:1" s="449" customFormat="1" ht="12" hidden="1" customHeight="1">
      <c r="A16417" s="448"/>
    </row>
    <row r="16418" spans="1:1" s="449" customFormat="1" ht="12" hidden="1" customHeight="1">
      <c r="A16418" s="448"/>
    </row>
    <row r="16419" spans="1:1" s="449" customFormat="1" ht="12" hidden="1" customHeight="1">
      <c r="A16419" s="448"/>
    </row>
    <row r="16420" spans="1:1" s="449" customFormat="1" ht="12" hidden="1" customHeight="1">
      <c r="A16420" s="448"/>
    </row>
    <row r="16421" spans="1:1" s="449" customFormat="1" ht="12" hidden="1" customHeight="1">
      <c r="A16421" s="448"/>
    </row>
    <row r="16422" spans="1:1" s="449" customFormat="1" ht="12" hidden="1" customHeight="1">
      <c r="A16422" s="448"/>
    </row>
    <row r="16423" spans="1:1" s="449" customFormat="1" ht="12" hidden="1" customHeight="1">
      <c r="A16423" s="448"/>
    </row>
    <row r="16424" spans="1:1" s="449" customFormat="1" ht="12" hidden="1" customHeight="1">
      <c r="A16424" s="448"/>
    </row>
    <row r="16425" spans="1:1" s="449" customFormat="1" ht="12" hidden="1" customHeight="1">
      <c r="A16425" s="448"/>
    </row>
    <row r="16426" spans="1:1" s="449" customFormat="1" ht="12" hidden="1" customHeight="1">
      <c r="A16426" s="448"/>
    </row>
    <row r="16427" spans="1:1" s="449" customFormat="1" ht="12" hidden="1" customHeight="1">
      <c r="A16427" s="448"/>
    </row>
    <row r="16428" spans="1:1" s="449" customFormat="1" ht="12" hidden="1" customHeight="1">
      <c r="A16428" s="448"/>
    </row>
    <row r="16429" spans="1:1" s="449" customFormat="1" ht="12" hidden="1" customHeight="1">
      <c r="A16429" s="448"/>
    </row>
    <row r="16430" spans="1:1" s="449" customFormat="1" ht="12" hidden="1" customHeight="1">
      <c r="A16430" s="448"/>
    </row>
    <row r="16431" spans="1:1" s="449" customFormat="1" ht="12" hidden="1" customHeight="1">
      <c r="A16431" s="448"/>
    </row>
    <row r="16432" spans="1:1" s="449" customFormat="1" ht="12" hidden="1" customHeight="1">
      <c r="A16432" s="448"/>
    </row>
    <row r="16433" spans="1:1" s="449" customFormat="1" ht="12" hidden="1" customHeight="1">
      <c r="A16433" s="448"/>
    </row>
    <row r="16434" spans="1:1" s="449" customFormat="1" ht="12" hidden="1" customHeight="1">
      <c r="A16434" s="448"/>
    </row>
    <row r="16435" spans="1:1" s="449" customFormat="1" ht="12" hidden="1" customHeight="1">
      <c r="A16435" s="448"/>
    </row>
    <row r="16436" spans="1:1" s="449" customFormat="1" ht="12" hidden="1" customHeight="1">
      <c r="A16436" s="448"/>
    </row>
    <row r="16437" spans="1:1" s="449" customFormat="1" ht="12" hidden="1" customHeight="1">
      <c r="A16437" s="448"/>
    </row>
    <row r="16438" spans="1:1" s="449" customFormat="1" ht="12" hidden="1" customHeight="1">
      <c r="A16438" s="448"/>
    </row>
    <row r="16439" spans="1:1" s="449" customFormat="1" ht="12" hidden="1" customHeight="1">
      <c r="A16439" s="448"/>
    </row>
    <row r="16440" spans="1:1" s="449" customFormat="1" ht="12" hidden="1" customHeight="1">
      <c r="A16440" s="448"/>
    </row>
    <row r="16441" spans="1:1" s="449" customFormat="1" ht="12" hidden="1" customHeight="1">
      <c r="A16441" s="448"/>
    </row>
    <row r="16442" spans="1:1" s="449" customFormat="1" ht="12" hidden="1" customHeight="1">
      <c r="A16442" s="448"/>
    </row>
    <row r="16443" spans="1:1" s="449" customFormat="1" ht="12" hidden="1" customHeight="1">
      <c r="A16443" s="448"/>
    </row>
    <row r="16444" spans="1:1" s="449" customFormat="1" ht="12" hidden="1" customHeight="1">
      <c r="A16444" s="448"/>
    </row>
    <row r="16445" spans="1:1" s="449" customFormat="1" ht="12" hidden="1" customHeight="1">
      <c r="A16445" s="448"/>
    </row>
    <row r="16446" spans="1:1" s="449" customFormat="1" ht="12" hidden="1" customHeight="1">
      <c r="A16446" s="448"/>
    </row>
    <row r="16447" spans="1:1" s="449" customFormat="1" ht="12" hidden="1" customHeight="1">
      <c r="A16447" s="448"/>
    </row>
    <row r="16448" spans="1:1" s="449" customFormat="1" ht="12" hidden="1" customHeight="1">
      <c r="A16448" s="448"/>
    </row>
    <row r="16449" spans="1:1" s="449" customFormat="1" ht="12" hidden="1" customHeight="1">
      <c r="A16449" s="448"/>
    </row>
    <row r="16450" spans="1:1" s="449" customFormat="1" ht="12" hidden="1" customHeight="1">
      <c r="A16450" s="448"/>
    </row>
    <row r="16451" spans="1:1" s="449" customFormat="1" ht="12" hidden="1" customHeight="1">
      <c r="A16451" s="448"/>
    </row>
    <row r="16452" spans="1:1" s="449" customFormat="1" ht="12" hidden="1" customHeight="1">
      <c r="A16452" s="448"/>
    </row>
    <row r="16453" spans="1:1" s="449" customFormat="1" ht="12" hidden="1" customHeight="1">
      <c r="A16453" s="448"/>
    </row>
    <row r="16454" spans="1:1" s="449" customFormat="1" ht="12" hidden="1" customHeight="1">
      <c r="A16454" s="448"/>
    </row>
    <row r="16455" spans="1:1" s="449" customFormat="1" ht="12" hidden="1" customHeight="1">
      <c r="A16455" s="448"/>
    </row>
    <row r="16456" spans="1:1" s="449" customFormat="1" ht="12" hidden="1" customHeight="1">
      <c r="A16456" s="448"/>
    </row>
    <row r="16457" spans="1:1" s="449" customFormat="1" ht="12" hidden="1" customHeight="1">
      <c r="A16457" s="448"/>
    </row>
    <row r="16458" spans="1:1" s="449" customFormat="1" ht="12" hidden="1" customHeight="1">
      <c r="A16458" s="448"/>
    </row>
    <row r="16459" spans="1:1" s="449" customFormat="1" ht="12" hidden="1" customHeight="1">
      <c r="A16459" s="448"/>
    </row>
    <row r="16460" spans="1:1" s="449" customFormat="1" ht="12" hidden="1" customHeight="1">
      <c r="A16460" s="448"/>
    </row>
    <row r="16461" spans="1:1" s="449" customFormat="1" ht="12" hidden="1" customHeight="1">
      <c r="A16461" s="448"/>
    </row>
    <row r="16462" spans="1:1" s="449" customFormat="1" ht="12" hidden="1" customHeight="1">
      <c r="A16462" s="448"/>
    </row>
    <row r="16463" spans="1:1" s="449" customFormat="1" ht="12" hidden="1" customHeight="1">
      <c r="A16463" s="448"/>
    </row>
    <row r="16464" spans="1:1" s="449" customFormat="1" ht="12" hidden="1" customHeight="1">
      <c r="A16464" s="448"/>
    </row>
    <row r="16465" spans="1:1" s="449" customFormat="1" ht="12" hidden="1" customHeight="1">
      <c r="A16465" s="448"/>
    </row>
    <row r="16466" spans="1:1" s="449" customFormat="1" ht="12" hidden="1" customHeight="1">
      <c r="A16466" s="448"/>
    </row>
    <row r="16467" spans="1:1" s="449" customFormat="1" ht="12" hidden="1" customHeight="1">
      <c r="A16467" s="448"/>
    </row>
    <row r="16468" spans="1:1" s="449" customFormat="1" ht="12" hidden="1" customHeight="1">
      <c r="A16468" s="448"/>
    </row>
    <row r="16469" spans="1:1" s="449" customFormat="1" ht="12" hidden="1" customHeight="1">
      <c r="A16469" s="448"/>
    </row>
    <row r="16470" spans="1:1" s="449" customFormat="1" ht="12" hidden="1" customHeight="1">
      <c r="A16470" s="448"/>
    </row>
    <row r="16471" spans="1:1" s="449" customFormat="1" ht="12" hidden="1" customHeight="1">
      <c r="A16471" s="448"/>
    </row>
    <row r="16472" spans="1:1" s="449" customFormat="1" ht="12" hidden="1" customHeight="1">
      <c r="A16472" s="448"/>
    </row>
    <row r="16473" spans="1:1" s="449" customFormat="1" ht="12" hidden="1" customHeight="1">
      <c r="A16473" s="448"/>
    </row>
    <row r="16474" spans="1:1" s="449" customFormat="1" ht="12" hidden="1" customHeight="1">
      <c r="A16474" s="448"/>
    </row>
    <row r="16475" spans="1:1" s="449" customFormat="1" ht="12" hidden="1" customHeight="1">
      <c r="A16475" s="448"/>
    </row>
    <row r="16476" spans="1:1" s="449" customFormat="1" ht="12" hidden="1" customHeight="1">
      <c r="A16476" s="448"/>
    </row>
    <row r="16477" spans="1:1" s="449" customFormat="1" ht="12" hidden="1" customHeight="1">
      <c r="A16477" s="448"/>
    </row>
    <row r="16478" spans="1:1" s="449" customFormat="1" ht="12" hidden="1" customHeight="1">
      <c r="A16478" s="448"/>
    </row>
    <row r="16479" spans="1:1" s="449" customFormat="1" ht="12" hidden="1" customHeight="1">
      <c r="A16479" s="448"/>
    </row>
    <row r="16480" spans="1:1" s="449" customFormat="1" ht="12" hidden="1" customHeight="1">
      <c r="A16480" s="448"/>
    </row>
    <row r="16481" spans="1:1" s="449" customFormat="1" ht="12" hidden="1" customHeight="1">
      <c r="A16481" s="448"/>
    </row>
    <row r="16482" spans="1:1" s="449" customFormat="1" ht="12" hidden="1" customHeight="1">
      <c r="A16482" s="448"/>
    </row>
    <row r="16483" spans="1:1" s="449" customFormat="1" ht="12" hidden="1" customHeight="1">
      <c r="A16483" s="448"/>
    </row>
    <row r="16484" spans="1:1" s="449" customFormat="1" ht="12" hidden="1" customHeight="1">
      <c r="A16484" s="448"/>
    </row>
    <row r="16485" spans="1:1" s="449" customFormat="1" ht="12" hidden="1" customHeight="1">
      <c r="A16485" s="448"/>
    </row>
    <row r="16486" spans="1:1" s="449" customFormat="1" ht="12" hidden="1" customHeight="1">
      <c r="A16486" s="448"/>
    </row>
    <row r="16487" spans="1:1" s="449" customFormat="1" ht="12" hidden="1" customHeight="1">
      <c r="A16487" s="448"/>
    </row>
    <row r="16488" spans="1:1" s="449" customFormat="1" ht="12" hidden="1" customHeight="1">
      <c r="A16488" s="448"/>
    </row>
    <row r="16489" spans="1:1" s="449" customFormat="1" ht="12" hidden="1" customHeight="1">
      <c r="A16489" s="448"/>
    </row>
    <row r="16490" spans="1:1" s="449" customFormat="1" ht="12" hidden="1" customHeight="1">
      <c r="A16490" s="448"/>
    </row>
    <row r="16491" spans="1:1" s="449" customFormat="1" ht="12" hidden="1" customHeight="1">
      <c r="A16491" s="448"/>
    </row>
    <row r="16492" spans="1:1" s="449" customFormat="1" ht="12" hidden="1" customHeight="1">
      <c r="A16492" s="448"/>
    </row>
    <row r="16493" spans="1:1" s="449" customFormat="1" ht="12" hidden="1" customHeight="1">
      <c r="A16493" s="448"/>
    </row>
    <row r="16494" spans="1:1" s="449" customFormat="1" ht="12" hidden="1" customHeight="1">
      <c r="A16494" s="448"/>
    </row>
    <row r="16495" spans="1:1" s="449" customFormat="1" ht="12" hidden="1" customHeight="1">
      <c r="A16495" s="448"/>
    </row>
    <row r="16496" spans="1:1" s="449" customFormat="1" ht="12" hidden="1" customHeight="1">
      <c r="A16496" s="448"/>
    </row>
    <row r="16497" spans="1:1" s="449" customFormat="1" ht="12" hidden="1" customHeight="1">
      <c r="A16497" s="448"/>
    </row>
    <row r="16498" spans="1:1" s="449" customFormat="1" ht="12" hidden="1" customHeight="1">
      <c r="A16498" s="448"/>
    </row>
    <row r="16499" spans="1:1" s="449" customFormat="1" ht="12" hidden="1" customHeight="1">
      <c r="A16499" s="448"/>
    </row>
    <row r="16500" spans="1:1" s="449" customFormat="1" ht="12" hidden="1" customHeight="1">
      <c r="A16500" s="448"/>
    </row>
    <row r="16501" spans="1:1" s="449" customFormat="1" ht="12" hidden="1" customHeight="1">
      <c r="A16501" s="448"/>
    </row>
    <row r="16502" spans="1:1" s="449" customFormat="1" ht="12" hidden="1" customHeight="1">
      <c r="A16502" s="448"/>
    </row>
    <row r="16503" spans="1:1" s="449" customFormat="1" ht="12" hidden="1" customHeight="1">
      <c r="A16503" s="448"/>
    </row>
    <row r="16504" spans="1:1" s="449" customFormat="1" ht="12" hidden="1" customHeight="1">
      <c r="A16504" s="448"/>
    </row>
    <row r="16505" spans="1:1" s="449" customFormat="1" ht="12" hidden="1" customHeight="1">
      <c r="A16505" s="448"/>
    </row>
    <row r="16506" spans="1:1" s="449" customFormat="1" ht="12" hidden="1" customHeight="1">
      <c r="A16506" s="448"/>
    </row>
    <row r="16507" spans="1:1" s="449" customFormat="1" ht="12" hidden="1" customHeight="1">
      <c r="A16507" s="448"/>
    </row>
    <row r="16508" spans="1:1" s="449" customFormat="1" ht="12" hidden="1" customHeight="1">
      <c r="A16508" s="448"/>
    </row>
    <row r="16509" spans="1:1" s="449" customFormat="1" ht="12" hidden="1" customHeight="1">
      <c r="A16509" s="448"/>
    </row>
    <row r="16510" spans="1:1" s="449" customFormat="1" ht="12" hidden="1" customHeight="1">
      <c r="A16510" s="448"/>
    </row>
    <row r="16511" spans="1:1" s="449" customFormat="1" ht="12" hidden="1" customHeight="1">
      <c r="A16511" s="448"/>
    </row>
    <row r="16512" spans="1:1" s="449" customFormat="1" ht="12" hidden="1" customHeight="1">
      <c r="A16512" s="448"/>
    </row>
    <row r="16513" spans="1:1" s="449" customFormat="1" ht="12" hidden="1" customHeight="1">
      <c r="A16513" s="448"/>
    </row>
    <row r="16514" spans="1:1" s="449" customFormat="1" ht="12" hidden="1" customHeight="1">
      <c r="A16514" s="448"/>
    </row>
    <row r="16515" spans="1:1" s="449" customFormat="1" ht="12" hidden="1" customHeight="1">
      <c r="A16515" s="448"/>
    </row>
    <row r="16516" spans="1:1" s="449" customFormat="1" ht="12" hidden="1" customHeight="1">
      <c r="A16516" s="448"/>
    </row>
    <row r="16517" spans="1:1" s="449" customFormat="1" ht="12" hidden="1" customHeight="1">
      <c r="A16517" s="448"/>
    </row>
    <row r="16518" spans="1:1" s="449" customFormat="1" ht="12" hidden="1" customHeight="1">
      <c r="A16518" s="448"/>
    </row>
    <row r="16519" spans="1:1" s="449" customFormat="1" ht="12" hidden="1" customHeight="1">
      <c r="A16519" s="448"/>
    </row>
    <row r="16520" spans="1:1" s="449" customFormat="1" ht="12" hidden="1" customHeight="1">
      <c r="A16520" s="448"/>
    </row>
    <row r="16521" spans="1:1" s="449" customFormat="1" ht="12" hidden="1" customHeight="1">
      <c r="A16521" s="448"/>
    </row>
    <row r="16522" spans="1:1" s="449" customFormat="1" ht="12" hidden="1" customHeight="1">
      <c r="A16522" s="448"/>
    </row>
    <row r="16523" spans="1:1" s="449" customFormat="1" ht="12" hidden="1" customHeight="1">
      <c r="A16523" s="448"/>
    </row>
    <row r="16524" spans="1:1" s="449" customFormat="1" ht="12" hidden="1" customHeight="1">
      <c r="A16524" s="448"/>
    </row>
    <row r="16525" spans="1:1" s="449" customFormat="1" ht="12" hidden="1" customHeight="1">
      <c r="A16525" s="448"/>
    </row>
    <row r="16526" spans="1:1" s="449" customFormat="1" ht="12" hidden="1" customHeight="1">
      <c r="A16526" s="448"/>
    </row>
    <row r="16527" spans="1:1" s="449" customFormat="1" ht="12" hidden="1" customHeight="1">
      <c r="A16527" s="448"/>
    </row>
    <row r="16528" spans="1:1" s="449" customFormat="1" ht="12" hidden="1" customHeight="1">
      <c r="A16528" s="448"/>
    </row>
    <row r="16529" spans="1:1" s="449" customFormat="1" ht="12" hidden="1" customHeight="1">
      <c r="A16529" s="448"/>
    </row>
    <row r="16530" spans="1:1" s="449" customFormat="1" ht="12" hidden="1" customHeight="1">
      <c r="A16530" s="448"/>
    </row>
    <row r="16531" spans="1:1" s="449" customFormat="1" ht="12" hidden="1" customHeight="1">
      <c r="A16531" s="448"/>
    </row>
    <row r="16532" spans="1:1" s="449" customFormat="1" ht="12" hidden="1" customHeight="1">
      <c r="A16532" s="448"/>
    </row>
    <row r="16533" spans="1:1" s="449" customFormat="1" ht="12" hidden="1" customHeight="1">
      <c r="A16533" s="448"/>
    </row>
    <row r="16534" spans="1:1" s="449" customFormat="1" ht="12" hidden="1" customHeight="1">
      <c r="A16534" s="448"/>
    </row>
    <row r="16535" spans="1:1" s="449" customFormat="1" ht="12" hidden="1" customHeight="1">
      <c r="A16535" s="448"/>
    </row>
    <row r="16536" spans="1:1" s="449" customFormat="1" ht="12" hidden="1" customHeight="1">
      <c r="A16536" s="448"/>
    </row>
    <row r="16537" spans="1:1" s="449" customFormat="1" ht="12" hidden="1" customHeight="1">
      <c r="A16537" s="448"/>
    </row>
    <row r="16538" spans="1:1" s="449" customFormat="1" ht="12" hidden="1" customHeight="1">
      <c r="A16538" s="448"/>
    </row>
    <row r="16539" spans="1:1" s="449" customFormat="1" ht="12" hidden="1" customHeight="1">
      <c r="A16539" s="448"/>
    </row>
    <row r="16540" spans="1:1" s="449" customFormat="1" ht="12" hidden="1" customHeight="1">
      <c r="A16540" s="448"/>
    </row>
    <row r="16541" spans="1:1" s="449" customFormat="1" ht="12" hidden="1" customHeight="1">
      <c r="A16541" s="448"/>
    </row>
    <row r="16542" spans="1:1" s="449" customFormat="1" ht="12" hidden="1" customHeight="1">
      <c r="A16542" s="448"/>
    </row>
    <row r="16543" spans="1:1" s="449" customFormat="1" ht="12" hidden="1" customHeight="1">
      <c r="A16543" s="448"/>
    </row>
    <row r="16544" spans="1:1" s="449" customFormat="1" ht="12" hidden="1" customHeight="1">
      <c r="A16544" s="448"/>
    </row>
    <row r="16545" spans="1:1" s="449" customFormat="1" ht="12" hidden="1" customHeight="1">
      <c r="A16545" s="448"/>
    </row>
    <row r="16546" spans="1:1" s="449" customFormat="1" ht="12" hidden="1" customHeight="1">
      <c r="A16546" s="448"/>
    </row>
    <row r="16547" spans="1:1" s="449" customFormat="1" ht="12" hidden="1" customHeight="1">
      <c r="A16547" s="448"/>
    </row>
    <row r="16548" spans="1:1" s="449" customFormat="1" ht="12" hidden="1" customHeight="1">
      <c r="A16548" s="448"/>
    </row>
    <row r="16549" spans="1:1" s="449" customFormat="1" ht="12" hidden="1" customHeight="1">
      <c r="A16549" s="448"/>
    </row>
    <row r="16550" spans="1:1" s="449" customFormat="1" ht="12" hidden="1" customHeight="1">
      <c r="A16550" s="448"/>
    </row>
    <row r="16551" spans="1:1" s="449" customFormat="1" ht="12" hidden="1" customHeight="1">
      <c r="A16551" s="448"/>
    </row>
    <row r="16552" spans="1:1" s="449" customFormat="1" ht="12" hidden="1" customHeight="1">
      <c r="A16552" s="448"/>
    </row>
    <row r="16553" spans="1:1" s="449" customFormat="1" ht="12" hidden="1" customHeight="1">
      <c r="A16553" s="448"/>
    </row>
    <row r="16554" spans="1:1" s="449" customFormat="1" ht="12" hidden="1" customHeight="1">
      <c r="A16554" s="448"/>
    </row>
    <row r="16555" spans="1:1" s="449" customFormat="1" ht="12" hidden="1" customHeight="1">
      <c r="A16555" s="448"/>
    </row>
    <row r="16556" spans="1:1" s="449" customFormat="1" ht="12" hidden="1" customHeight="1">
      <c r="A16556" s="448"/>
    </row>
    <row r="16557" spans="1:1" s="449" customFormat="1" ht="12" hidden="1" customHeight="1">
      <c r="A16557" s="448"/>
    </row>
    <row r="16558" spans="1:1" s="449" customFormat="1" ht="12" hidden="1" customHeight="1">
      <c r="A16558" s="448"/>
    </row>
    <row r="16559" spans="1:1" s="449" customFormat="1" ht="12" hidden="1" customHeight="1">
      <c r="A16559" s="448"/>
    </row>
    <row r="16560" spans="1:1" s="449" customFormat="1" ht="12" hidden="1" customHeight="1">
      <c r="A16560" s="448"/>
    </row>
    <row r="16561" spans="1:1" s="449" customFormat="1" ht="12" hidden="1" customHeight="1">
      <c r="A16561" s="448"/>
    </row>
    <row r="16562" spans="1:1" s="449" customFormat="1" ht="12" hidden="1" customHeight="1">
      <c r="A16562" s="448"/>
    </row>
    <row r="16563" spans="1:1" s="449" customFormat="1" ht="12" hidden="1" customHeight="1">
      <c r="A16563" s="448"/>
    </row>
    <row r="16564" spans="1:1" s="449" customFormat="1" ht="12" hidden="1" customHeight="1">
      <c r="A16564" s="448"/>
    </row>
    <row r="16565" spans="1:1" s="449" customFormat="1" ht="12" hidden="1" customHeight="1">
      <c r="A16565" s="448"/>
    </row>
    <row r="16566" spans="1:1" s="449" customFormat="1" ht="12" hidden="1" customHeight="1">
      <c r="A16566" s="448"/>
    </row>
    <row r="16567" spans="1:1" s="449" customFormat="1" ht="12" hidden="1" customHeight="1">
      <c r="A16567" s="448"/>
    </row>
    <row r="16568" spans="1:1" s="449" customFormat="1" ht="12" hidden="1" customHeight="1">
      <c r="A16568" s="448"/>
    </row>
    <row r="16569" spans="1:1" s="449" customFormat="1" ht="12" hidden="1" customHeight="1">
      <c r="A16569" s="448"/>
    </row>
    <row r="16570" spans="1:1" s="449" customFormat="1" ht="12" hidden="1" customHeight="1">
      <c r="A16570" s="448"/>
    </row>
    <row r="16571" spans="1:1" s="449" customFormat="1" ht="12" hidden="1" customHeight="1">
      <c r="A16571" s="448"/>
    </row>
    <row r="16572" spans="1:1" s="449" customFormat="1" ht="12" hidden="1" customHeight="1">
      <c r="A16572" s="448"/>
    </row>
    <row r="16573" spans="1:1" s="449" customFormat="1" ht="12" hidden="1" customHeight="1">
      <c r="A16573" s="448"/>
    </row>
    <row r="16574" spans="1:1" s="449" customFormat="1" ht="12" hidden="1" customHeight="1">
      <c r="A16574" s="448"/>
    </row>
    <row r="16575" spans="1:1" s="449" customFormat="1" ht="12" hidden="1" customHeight="1">
      <c r="A16575" s="448"/>
    </row>
    <row r="16576" spans="1:1" s="449" customFormat="1" ht="12" hidden="1" customHeight="1">
      <c r="A16576" s="448"/>
    </row>
    <row r="16577" spans="1:1" s="449" customFormat="1" ht="12" hidden="1" customHeight="1">
      <c r="A16577" s="448"/>
    </row>
    <row r="16578" spans="1:1" s="449" customFormat="1" ht="12" hidden="1" customHeight="1">
      <c r="A16578" s="448"/>
    </row>
    <row r="16579" spans="1:1" s="449" customFormat="1" ht="12" hidden="1" customHeight="1">
      <c r="A16579" s="448"/>
    </row>
    <row r="16580" spans="1:1" s="449" customFormat="1" ht="12" hidden="1" customHeight="1">
      <c r="A16580" s="448"/>
    </row>
    <row r="16581" spans="1:1" s="449" customFormat="1" ht="12" hidden="1" customHeight="1">
      <c r="A16581" s="448"/>
    </row>
    <row r="16582" spans="1:1" s="449" customFormat="1" ht="12" hidden="1" customHeight="1">
      <c r="A16582" s="448"/>
    </row>
    <row r="16583" spans="1:1" s="449" customFormat="1" ht="12" hidden="1" customHeight="1">
      <c r="A16583" s="448"/>
    </row>
    <row r="16584" spans="1:1" s="449" customFormat="1" ht="12" hidden="1" customHeight="1">
      <c r="A16584" s="448"/>
    </row>
    <row r="16585" spans="1:1" s="449" customFormat="1" ht="12" hidden="1" customHeight="1">
      <c r="A16585" s="448"/>
    </row>
    <row r="16586" spans="1:1" s="449" customFormat="1" ht="12" hidden="1" customHeight="1">
      <c r="A16586" s="448"/>
    </row>
    <row r="16587" spans="1:1" s="449" customFormat="1" ht="12" hidden="1" customHeight="1">
      <c r="A16587" s="448"/>
    </row>
    <row r="16588" spans="1:1" s="449" customFormat="1" ht="12" hidden="1" customHeight="1">
      <c r="A16588" s="448"/>
    </row>
    <row r="16589" spans="1:1" s="449" customFormat="1" ht="12" hidden="1" customHeight="1">
      <c r="A16589" s="448"/>
    </row>
    <row r="16590" spans="1:1" s="449" customFormat="1" ht="12" hidden="1" customHeight="1">
      <c r="A16590" s="448"/>
    </row>
    <row r="16591" spans="1:1" s="449" customFormat="1" ht="12" hidden="1" customHeight="1">
      <c r="A16591" s="448"/>
    </row>
    <row r="16592" spans="1:1" s="449" customFormat="1" ht="12" hidden="1" customHeight="1">
      <c r="A16592" s="448"/>
    </row>
    <row r="16593" spans="1:1" s="449" customFormat="1" ht="12" hidden="1" customHeight="1">
      <c r="A16593" s="448"/>
    </row>
    <row r="16594" spans="1:1" s="449" customFormat="1" ht="12" hidden="1" customHeight="1">
      <c r="A16594" s="448"/>
    </row>
    <row r="16595" spans="1:1" s="449" customFormat="1" ht="12" hidden="1" customHeight="1">
      <c r="A16595" s="448"/>
    </row>
    <row r="16596" spans="1:1" s="449" customFormat="1" ht="12" hidden="1" customHeight="1">
      <c r="A16596" s="448"/>
    </row>
    <row r="16597" spans="1:1" s="449" customFormat="1" ht="12" hidden="1" customHeight="1">
      <c r="A16597" s="448"/>
    </row>
    <row r="16598" spans="1:1" s="449" customFormat="1" ht="12" hidden="1" customHeight="1">
      <c r="A16598" s="448"/>
    </row>
    <row r="16599" spans="1:1" s="449" customFormat="1" ht="12" hidden="1" customHeight="1">
      <c r="A16599" s="448"/>
    </row>
    <row r="16600" spans="1:1" s="449" customFormat="1" ht="12" hidden="1" customHeight="1">
      <c r="A16600" s="448"/>
    </row>
    <row r="16601" spans="1:1" s="449" customFormat="1" ht="12" hidden="1" customHeight="1">
      <c r="A16601" s="448"/>
    </row>
    <row r="16602" spans="1:1" s="449" customFormat="1" ht="12" hidden="1" customHeight="1">
      <c r="A16602" s="448"/>
    </row>
    <row r="16603" spans="1:1" s="449" customFormat="1" ht="12" hidden="1" customHeight="1">
      <c r="A16603" s="448"/>
    </row>
    <row r="16604" spans="1:1" s="449" customFormat="1" ht="12" hidden="1" customHeight="1">
      <c r="A16604" s="448"/>
    </row>
    <row r="16605" spans="1:1" s="449" customFormat="1" ht="12" hidden="1" customHeight="1">
      <c r="A16605" s="448"/>
    </row>
    <row r="16606" spans="1:1" s="449" customFormat="1" ht="12" hidden="1" customHeight="1">
      <c r="A16606" s="448"/>
    </row>
    <row r="16607" spans="1:1" s="449" customFormat="1" ht="12" hidden="1" customHeight="1">
      <c r="A16607" s="448"/>
    </row>
    <row r="16608" spans="1:1" s="449" customFormat="1" ht="12" hidden="1" customHeight="1">
      <c r="A16608" s="448"/>
    </row>
    <row r="16609" spans="1:1" s="449" customFormat="1" ht="12" hidden="1" customHeight="1">
      <c r="A16609" s="448"/>
    </row>
    <row r="16610" spans="1:1" s="449" customFormat="1" ht="12" hidden="1" customHeight="1">
      <c r="A16610" s="448"/>
    </row>
    <row r="16611" spans="1:1" s="449" customFormat="1" ht="12" hidden="1" customHeight="1">
      <c r="A16611" s="448"/>
    </row>
    <row r="16612" spans="1:1" s="449" customFormat="1" ht="12" hidden="1" customHeight="1">
      <c r="A16612" s="448"/>
    </row>
    <row r="16613" spans="1:1" s="449" customFormat="1" ht="12" hidden="1" customHeight="1">
      <c r="A16613" s="448"/>
    </row>
    <row r="16614" spans="1:1" s="449" customFormat="1" ht="12" hidden="1" customHeight="1">
      <c r="A16614" s="448"/>
    </row>
    <row r="16615" spans="1:1" s="449" customFormat="1" ht="12" hidden="1" customHeight="1">
      <c r="A16615" s="448"/>
    </row>
    <row r="16616" spans="1:1" s="449" customFormat="1" ht="12" hidden="1" customHeight="1">
      <c r="A16616" s="448"/>
    </row>
    <row r="16617" spans="1:1" s="449" customFormat="1" ht="12" hidden="1" customHeight="1">
      <c r="A16617" s="448"/>
    </row>
    <row r="16618" spans="1:1" s="449" customFormat="1" ht="12" hidden="1" customHeight="1">
      <c r="A16618" s="448"/>
    </row>
    <row r="16619" spans="1:1" s="449" customFormat="1" ht="12" hidden="1" customHeight="1">
      <c r="A16619" s="448"/>
    </row>
    <row r="16620" spans="1:1" s="449" customFormat="1" ht="12" hidden="1" customHeight="1">
      <c r="A16620" s="448"/>
    </row>
    <row r="16621" spans="1:1" s="449" customFormat="1" ht="12" hidden="1" customHeight="1">
      <c r="A16621" s="448"/>
    </row>
    <row r="16622" spans="1:1" s="449" customFormat="1" ht="12" hidden="1" customHeight="1">
      <c r="A16622" s="448"/>
    </row>
    <row r="16623" spans="1:1" s="449" customFormat="1" ht="12" hidden="1" customHeight="1">
      <c r="A16623" s="448"/>
    </row>
    <row r="16624" spans="1:1" s="449" customFormat="1" ht="12" hidden="1" customHeight="1">
      <c r="A16624" s="448"/>
    </row>
    <row r="16625" spans="1:1" s="449" customFormat="1" ht="12" hidden="1" customHeight="1">
      <c r="A16625" s="448"/>
    </row>
    <row r="16626" spans="1:1" s="449" customFormat="1" ht="12" hidden="1" customHeight="1">
      <c r="A16626" s="448"/>
    </row>
    <row r="16627" spans="1:1" s="449" customFormat="1" ht="12" hidden="1" customHeight="1">
      <c r="A16627" s="448"/>
    </row>
    <row r="16628" spans="1:1" s="449" customFormat="1" ht="12" hidden="1" customHeight="1">
      <c r="A16628" s="448"/>
    </row>
    <row r="16629" spans="1:1" s="449" customFormat="1" ht="12" hidden="1" customHeight="1">
      <c r="A16629" s="448"/>
    </row>
    <row r="16630" spans="1:1" s="449" customFormat="1" ht="12" hidden="1" customHeight="1">
      <c r="A16630" s="448"/>
    </row>
    <row r="16631" spans="1:1" s="449" customFormat="1" ht="12" hidden="1" customHeight="1">
      <c r="A16631" s="448"/>
    </row>
    <row r="16632" spans="1:1" s="449" customFormat="1" ht="12" hidden="1" customHeight="1">
      <c r="A16632" s="448"/>
    </row>
    <row r="16633" spans="1:1" s="449" customFormat="1" ht="12" hidden="1" customHeight="1">
      <c r="A16633" s="448"/>
    </row>
    <row r="16634" spans="1:1" s="449" customFormat="1" ht="12" hidden="1" customHeight="1">
      <c r="A16634" s="448"/>
    </row>
    <row r="16635" spans="1:1" s="449" customFormat="1" ht="12" hidden="1" customHeight="1">
      <c r="A16635" s="448"/>
    </row>
    <row r="16636" spans="1:1" s="449" customFormat="1" ht="12" hidden="1" customHeight="1">
      <c r="A16636" s="448"/>
    </row>
    <row r="16637" spans="1:1" s="449" customFormat="1" ht="12" hidden="1" customHeight="1">
      <c r="A16637" s="448"/>
    </row>
    <row r="16638" spans="1:1" s="449" customFormat="1" ht="12" hidden="1" customHeight="1">
      <c r="A16638" s="448"/>
    </row>
    <row r="16639" spans="1:1" s="449" customFormat="1" ht="12" hidden="1" customHeight="1">
      <c r="A16639" s="448"/>
    </row>
    <row r="16640" spans="1:1" s="449" customFormat="1" ht="12" hidden="1" customHeight="1">
      <c r="A16640" s="448"/>
    </row>
    <row r="16641" spans="1:1" s="449" customFormat="1" ht="12" hidden="1" customHeight="1">
      <c r="A16641" s="448"/>
    </row>
    <row r="16642" spans="1:1" s="449" customFormat="1" ht="12" hidden="1" customHeight="1">
      <c r="A16642" s="448"/>
    </row>
    <row r="16643" spans="1:1" s="449" customFormat="1" ht="12" hidden="1" customHeight="1">
      <c r="A16643" s="448"/>
    </row>
    <row r="16644" spans="1:1" s="449" customFormat="1" ht="12" hidden="1" customHeight="1">
      <c r="A16644" s="448"/>
    </row>
    <row r="16645" spans="1:1" s="449" customFormat="1" ht="12" hidden="1" customHeight="1">
      <c r="A16645" s="448"/>
    </row>
    <row r="16646" spans="1:1" s="449" customFormat="1" ht="12" hidden="1" customHeight="1">
      <c r="A16646" s="448"/>
    </row>
    <row r="16647" spans="1:1" s="449" customFormat="1" ht="12" hidden="1" customHeight="1">
      <c r="A16647" s="448"/>
    </row>
    <row r="16648" spans="1:1" s="449" customFormat="1" ht="12" hidden="1" customHeight="1">
      <c r="A16648" s="448"/>
    </row>
    <row r="16649" spans="1:1" s="449" customFormat="1" ht="12" hidden="1" customHeight="1">
      <c r="A16649" s="448"/>
    </row>
    <row r="16650" spans="1:1" s="449" customFormat="1" ht="12" hidden="1" customHeight="1">
      <c r="A16650" s="448"/>
    </row>
    <row r="16651" spans="1:1" s="449" customFormat="1" ht="12" hidden="1" customHeight="1">
      <c r="A16651" s="448"/>
    </row>
    <row r="16652" spans="1:1" s="449" customFormat="1" ht="12" hidden="1" customHeight="1">
      <c r="A16652" s="448"/>
    </row>
    <row r="16653" spans="1:1" s="449" customFormat="1" ht="12" hidden="1" customHeight="1">
      <c r="A16653" s="448"/>
    </row>
    <row r="16654" spans="1:1" s="449" customFormat="1" ht="12" hidden="1" customHeight="1">
      <c r="A16654" s="448"/>
    </row>
    <row r="16655" spans="1:1" s="449" customFormat="1" ht="12" hidden="1" customHeight="1">
      <c r="A16655" s="448"/>
    </row>
    <row r="16656" spans="1:1" s="449" customFormat="1" ht="12" hidden="1" customHeight="1">
      <c r="A16656" s="448"/>
    </row>
    <row r="16657" spans="1:1" s="449" customFormat="1" ht="12" hidden="1" customHeight="1">
      <c r="A16657" s="448"/>
    </row>
    <row r="16658" spans="1:1" s="449" customFormat="1" ht="12" hidden="1" customHeight="1">
      <c r="A16658" s="448"/>
    </row>
    <row r="16659" spans="1:1" s="449" customFormat="1" ht="12" hidden="1" customHeight="1">
      <c r="A16659" s="448"/>
    </row>
    <row r="16660" spans="1:1" s="449" customFormat="1" ht="12" hidden="1" customHeight="1">
      <c r="A16660" s="448"/>
    </row>
    <row r="16661" spans="1:1" s="449" customFormat="1" ht="12" hidden="1" customHeight="1">
      <c r="A16661" s="448"/>
    </row>
    <row r="16662" spans="1:1" s="449" customFormat="1" ht="12" hidden="1" customHeight="1">
      <c r="A16662" s="448"/>
    </row>
    <row r="16663" spans="1:1" s="449" customFormat="1" ht="12" hidden="1" customHeight="1">
      <c r="A16663" s="448"/>
    </row>
    <row r="16664" spans="1:1" s="449" customFormat="1" ht="12" hidden="1" customHeight="1">
      <c r="A16664" s="448"/>
    </row>
    <row r="16665" spans="1:1" s="449" customFormat="1" ht="12" hidden="1" customHeight="1">
      <c r="A16665" s="448"/>
    </row>
    <row r="16666" spans="1:1" s="449" customFormat="1" ht="12" hidden="1" customHeight="1">
      <c r="A16666" s="448"/>
    </row>
    <row r="16667" spans="1:1" s="449" customFormat="1" ht="12" hidden="1" customHeight="1">
      <c r="A16667" s="448"/>
    </row>
    <row r="16668" spans="1:1" s="449" customFormat="1" ht="12" hidden="1" customHeight="1">
      <c r="A16668" s="448"/>
    </row>
    <row r="16669" spans="1:1" s="449" customFormat="1" ht="12" hidden="1" customHeight="1">
      <c r="A16669" s="448"/>
    </row>
    <row r="16670" spans="1:1" s="449" customFormat="1" ht="12" hidden="1" customHeight="1">
      <c r="A16670" s="448"/>
    </row>
    <row r="16671" spans="1:1" s="449" customFormat="1" ht="12" hidden="1" customHeight="1">
      <c r="A16671" s="448"/>
    </row>
    <row r="16672" spans="1:1" s="449" customFormat="1" ht="12" hidden="1" customHeight="1">
      <c r="A16672" s="448"/>
    </row>
    <row r="16673" spans="1:1" s="449" customFormat="1" ht="12" hidden="1" customHeight="1">
      <c r="A16673" s="448"/>
    </row>
    <row r="16674" spans="1:1" s="449" customFormat="1" ht="12" hidden="1" customHeight="1">
      <c r="A16674" s="448"/>
    </row>
    <row r="16675" spans="1:1" s="449" customFormat="1" ht="12" hidden="1" customHeight="1">
      <c r="A16675" s="448"/>
    </row>
    <row r="16676" spans="1:1" s="449" customFormat="1" ht="12" hidden="1" customHeight="1">
      <c r="A16676" s="448"/>
    </row>
    <row r="16677" spans="1:1" s="449" customFormat="1" ht="12" hidden="1" customHeight="1">
      <c r="A16677" s="448"/>
    </row>
    <row r="16678" spans="1:1" s="449" customFormat="1" ht="12" hidden="1" customHeight="1">
      <c r="A16678" s="448"/>
    </row>
    <row r="16679" spans="1:1" s="449" customFormat="1" ht="12" hidden="1" customHeight="1">
      <c r="A16679" s="448"/>
    </row>
    <row r="16680" spans="1:1" s="449" customFormat="1" ht="12" hidden="1" customHeight="1">
      <c r="A16680" s="448"/>
    </row>
    <row r="16681" spans="1:1" s="449" customFormat="1" ht="12" hidden="1" customHeight="1">
      <c r="A16681" s="448"/>
    </row>
    <row r="16682" spans="1:1" s="449" customFormat="1" ht="12" hidden="1" customHeight="1">
      <c r="A16682" s="448"/>
    </row>
    <row r="16683" spans="1:1" s="449" customFormat="1" ht="12" hidden="1" customHeight="1">
      <c r="A16683" s="448"/>
    </row>
    <row r="16684" spans="1:1" s="449" customFormat="1" ht="12" hidden="1" customHeight="1">
      <c r="A16684" s="448"/>
    </row>
    <row r="16685" spans="1:1" s="449" customFormat="1" ht="12" hidden="1" customHeight="1">
      <c r="A16685" s="448"/>
    </row>
    <row r="16686" spans="1:1" s="449" customFormat="1" ht="12" hidden="1" customHeight="1">
      <c r="A16686" s="448"/>
    </row>
    <row r="16687" spans="1:1" s="449" customFormat="1" ht="12" hidden="1" customHeight="1">
      <c r="A16687" s="448"/>
    </row>
    <row r="16688" spans="1:1" s="449" customFormat="1" ht="12" hidden="1" customHeight="1">
      <c r="A16688" s="448"/>
    </row>
    <row r="16689" spans="1:1" s="449" customFormat="1" ht="12" hidden="1" customHeight="1">
      <c r="A16689" s="448"/>
    </row>
    <row r="16690" spans="1:1" s="449" customFormat="1" ht="12" hidden="1" customHeight="1">
      <c r="A16690" s="448"/>
    </row>
    <row r="16691" spans="1:1" s="449" customFormat="1" ht="12" hidden="1" customHeight="1">
      <c r="A16691" s="448"/>
    </row>
    <row r="16692" spans="1:1" s="449" customFormat="1" ht="12" hidden="1" customHeight="1">
      <c r="A16692" s="448"/>
    </row>
    <row r="16693" spans="1:1" s="449" customFormat="1" ht="12" hidden="1" customHeight="1">
      <c r="A16693" s="448"/>
    </row>
    <row r="16694" spans="1:1" s="449" customFormat="1" ht="12" hidden="1" customHeight="1">
      <c r="A16694" s="448"/>
    </row>
    <row r="16695" spans="1:1" s="449" customFormat="1" ht="12" hidden="1" customHeight="1">
      <c r="A16695" s="448"/>
    </row>
    <row r="16696" spans="1:1" s="449" customFormat="1" ht="12" hidden="1" customHeight="1">
      <c r="A16696" s="448"/>
    </row>
    <row r="16697" spans="1:1" s="449" customFormat="1" ht="12" hidden="1" customHeight="1">
      <c r="A16697" s="448"/>
    </row>
    <row r="16698" spans="1:1" s="449" customFormat="1" ht="12" hidden="1" customHeight="1">
      <c r="A16698" s="448"/>
    </row>
    <row r="16699" spans="1:1" s="449" customFormat="1" ht="12" hidden="1" customHeight="1">
      <c r="A16699" s="448"/>
    </row>
    <row r="16700" spans="1:1" s="449" customFormat="1" ht="12" hidden="1" customHeight="1">
      <c r="A16700" s="448"/>
    </row>
    <row r="16701" spans="1:1" s="449" customFormat="1" ht="12" hidden="1" customHeight="1">
      <c r="A16701" s="448"/>
    </row>
    <row r="16702" spans="1:1" s="449" customFormat="1" ht="12" hidden="1" customHeight="1">
      <c r="A16702" s="448"/>
    </row>
    <row r="16703" spans="1:1" s="449" customFormat="1" ht="12" hidden="1" customHeight="1">
      <c r="A16703" s="448"/>
    </row>
    <row r="16704" spans="1:1" s="449" customFormat="1" ht="12" hidden="1" customHeight="1">
      <c r="A16704" s="448"/>
    </row>
    <row r="16705" spans="1:1" s="449" customFormat="1" ht="12" hidden="1" customHeight="1">
      <c r="A16705" s="448"/>
    </row>
    <row r="16706" spans="1:1" s="449" customFormat="1" ht="12" hidden="1" customHeight="1">
      <c r="A16706" s="448"/>
    </row>
    <row r="16707" spans="1:1" s="449" customFormat="1" ht="12" hidden="1" customHeight="1">
      <c r="A16707" s="448"/>
    </row>
    <row r="16708" spans="1:1" s="449" customFormat="1" ht="12" hidden="1" customHeight="1">
      <c r="A16708" s="448"/>
    </row>
    <row r="16709" spans="1:1" s="449" customFormat="1" ht="12" hidden="1" customHeight="1">
      <c r="A16709" s="448"/>
    </row>
    <row r="16710" spans="1:1" s="449" customFormat="1" ht="12" hidden="1" customHeight="1">
      <c r="A16710" s="448"/>
    </row>
    <row r="16711" spans="1:1" s="449" customFormat="1" ht="12" hidden="1" customHeight="1">
      <c r="A16711" s="448"/>
    </row>
    <row r="16712" spans="1:1" s="449" customFormat="1" ht="12" hidden="1" customHeight="1">
      <c r="A16712" s="448"/>
    </row>
    <row r="16713" spans="1:1" s="449" customFormat="1" ht="12" hidden="1" customHeight="1">
      <c r="A16713" s="448"/>
    </row>
    <row r="16714" spans="1:1" s="449" customFormat="1" ht="12" hidden="1" customHeight="1">
      <c r="A16714" s="448"/>
    </row>
    <row r="16715" spans="1:1" s="449" customFormat="1" ht="12" hidden="1" customHeight="1">
      <c r="A16715" s="448"/>
    </row>
    <row r="16716" spans="1:1" s="449" customFormat="1" ht="12" hidden="1" customHeight="1">
      <c r="A16716" s="448"/>
    </row>
    <row r="16717" spans="1:1" s="449" customFormat="1" ht="12" hidden="1" customHeight="1">
      <c r="A16717" s="448"/>
    </row>
    <row r="16718" spans="1:1" s="449" customFormat="1" ht="12" hidden="1" customHeight="1">
      <c r="A16718" s="448"/>
    </row>
    <row r="16719" spans="1:1" s="449" customFormat="1" ht="12" hidden="1" customHeight="1">
      <c r="A16719" s="448"/>
    </row>
    <row r="16720" spans="1:1" s="449" customFormat="1" ht="12" hidden="1" customHeight="1">
      <c r="A16720" s="448"/>
    </row>
    <row r="16721" spans="1:1" s="449" customFormat="1" ht="12" hidden="1" customHeight="1">
      <c r="A16721" s="448"/>
    </row>
    <row r="16722" spans="1:1" s="449" customFormat="1" ht="12" hidden="1" customHeight="1">
      <c r="A16722" s="448"/>
    </row>
    <row r="16723" spans="1:1" s="449" customFormat="1" ht="12" hidden="1" customHeight="1">
      <c r="A16723" s="448"/>
    </row>
    <row r="16724" spans="1:1" s="449" customFormat="1" ht="12" hidden="1" customHeight="1">
      <c r="A16724" s="448"/>
    </row>
    <row r="16725" spans="1:1" s="449" customFormat="1" ht="12" hidden="1" customHeight="1">
      <c r="A16725" s="448"/>
    </row>
    <row r="16726" spans="1:1" s="449" customFormat="1" ht="12" hidden="1" customHeight="1">
      <c r="A16726" s="448"/>
    </row>
    <row r="16727" spans="1:1" s="449" customFormat="1" ht="12" hidden="1" customHeight="1">
      <c r="A16727" s="448"/>
    </row>
    <row r="16728" spans="1:1" s="449" customFormat="1" ht="12" hidden="1" customHeight="1">
      <c r="A16728" s="448"/>
    </row>
    <row r="16729" spans="1:1" s="449" customFormat="1" ht="12" hidden="1" customHeight="1">
      <c r="A16729" s="448"/>
    </row>
    <row r="16730" spans="1:1" s="449" customFormat="1" ht="12" hidden="1" customHeight="1">
      <c r="A16730" s="448"/>
    </row>
    <row r="16731" spans="1:1" s="449" customFormat="1" ht="12" hidden="1" customHeight="1">
      <c r="A16731" s="448"/>
    </row>
    <row r="16732" spans="1:1" s="449" customFormat="1" ht="12" hidden="1" customHeight="1">
      <c r="A16732" s="448"/>
    </row>
    <row r="16733" spans="1:1" s="449" customFormat="1" ht="12" hidden="1" customHeight="1">
      <c r="A16733" s="448"/>
    </row>
    <row r="16734" spans="1:1" s="449" customFormat="1" ht="12" hidden="1" customHeight="1">
      <c r="A16734" s="448"/>
    </row>
    <row r="16735" spans="1:1" s="449" customFormat="1" ht="12" hidden="1" customHeight="1">
      <c r="A16735" s="448"/>
    </row>
    <row r="16736" spans="1:1" s="449" customFormat="1" ht="12" hidden="1" customHeight="1">
      <c r="A16736" s="448"/>
    </row>
    <row r="16737" spans="1:1" s="449" customFormat="1" ht="12" hidden="1" customHeight="1">
      <c r="A16737" s="448"/>
    </row>
    <row r="16738" spans="1:1" s="449" customFormat="1" ht="12" hidden="1" customHeight="1">
      <c r="A16738" s="448"/>
    </row>
    <row r="16739" spans="1:1" s="449" customFormat="1" ht="12" hidden="1" customHeight="1">
      <c r="A16739" s="448"/>
    </row>
    <row r="16740" spans="1:1" s="449" customFormat="1" ht="12" hidden="1" customHeight="1">
      <c r="A16740" s="448"/>
    </row>
    <row r="16741" spans="1:1" s="449" customFormat="1" ht="12" hidden="1" customHeight="1">
      <c r="A16741" s="448"/>
    </row>
    <row r="16742" spans="1:1" s="449" customFormat="1" ht="12" hidden="1" customHeight="1">
      <c r="A16742" s="448"/>
    </row>
    <row r="16743" spans="1:1" s="449" customFormat="1" ht="12" hidden="1" customHeight="1">
      <c r="A16743" s="448"/>
    </row>
    <row r="16744" spans="1:1" s="449" customFormat="1" ht="12" hidden="1" customHeight="1">
      <c r="A16744" s="448"/>
    </row>
    <row r="16745" spans="1:1" s="449" customFormat="1" ht="12" hidden="1" customHeight="1">
      <c r="A16745" s="448"/>
    </row>
    <row r="16746" spans="1:1" s="449" customFormat="1" ht="12" hidden="1" customHeight="1">
      <c r="A16746" s="448"/>
    </row>
    <row r="16747" spans="1:1" s="449" customFormat="1" ht="12" hidden="1" customHeight="1">
      <c r="A16747" s="448"/>
    </row>
    <row r="16748" spans="1:1" s="449" customFormat="1" ht="12" hidden="1" customHeight="1">
      <c r="A16748" s="448"/>
    </row>
    <row r="16749" spans="1:1" s="449" customFormat="1" ht="12" hidden="1" customHeight="1">
      <c r="A16749" s="448"/>
    </row>
    <row r="16750" spans="1:1" s="449" customFormat="1" ht="12" hidden="1" customHeight="1">
      <c r="A16750" s="448"/>
    </row>
    <row r="16751" spans="1:1" s="449" customFormat="1" ht="12" hidden="1" customHeight="1">
      <c r="A16751" s="448"/>
    </row>
    <row r="16752" spans="1:1" s="449" customFormat="1" ht="12" hidden="1" customHeight="1">
      <c r="A16752" s="448"/>
    </row>
    <row r="16753" spans="1:1" s="449" customFormat="1" ht="12" hidden="1" customHeight="1">
      <c r="A16753" s="448"/>
    </row>
    <row r="16754" spans="1:1" s="449" customFormat="1" ht="12" hidden="1" customHeight="1">
      <c r="A16754" s="448"/>
    </row>
    <row r="16755" spans="1:1" s="449" customFormat="1" ht="12" hidden="1" customHeight="1">
      <c r="A16755" s="448"/>
    </row>
    <row r="16756" spans="1:1" s="449" customFormat="1" ht="12" hidden="1" customHeight="1">
      <c r="A16756" s="448"/>
    </row>
    <row r="16757" spans="1:1" s="449" customFormat="1" ht="12" hidden="1" customHeight="1">
      <c r="A16757" s="448"/>
    </row>
    <row r="16758" spans="1:1" s="449" customFormat="1" ht="12" hidden="1" customHeight="1">
      <c r="A16758" s="448"/>
    </row>
    <row r="16759" spans="1:1" s="449" customFormat="1" ht="12" hidden="1" customHeight="1">
      <c r="A16759" s="448"/>
    </row>
    <row r="16760" spans="1:1" s="449" customFormat="1" ht="12" hidden="1" customHeight="1">
      <c r="A16760" s="448"/>
    </row>
    <row r="16761" spans="1:1" s="449" customFormat="1" ht="12" hidden="1" customHeight="1">
      <c r="A16761" s="448"/>
    </row>
    <row r="16762" spans="1:1" s="449" customFormat="1" ht="12" hidden="1" customHeight="1">
      <c r="A16762" s="448"/>
    </row>
    <row r="16763" spans="1:1" s="449" customFormat="1" ht="12" hidden="1" customHeight="1">
      <c r="A16763" s="448"/>
    </row>
    <row r="16764" spans="1:1" s="449" customFormat="1" ht="12" hidden="1" customHeight="1">
      <c r="A16764" s="448"/>
    </row>
    <row r="16765" spans="1:1" s="449" customFormat="1" ht="12" hidden="1" customHeight="1">
      <c r="A16765" s="448"/>
    </row>
    <row r="16766" spans="1:1" s="449" customFormat="1" ht="12" hidden="1" customHeight="1">
      <c r="A16766" s="448"/>
    </row>
    <row r="16767" spans="1:1" s="449" customFormat="1" ht="12" hidden="1" customHeight="1">
      <c r="A16767" s="448"/>
    </row>
    <row r="16768" spans="1:1" s="449" customFormat="1" ht="12" hidden="1" customHeight="1">
      <c r="A16768" s="448"/>
    </row>
    <row r="16769" spans="1:1" s="449" customFormat="1" ht="12" hidden="1" customHeight="1">
      <c r="A16769" s="448"/>
    </row>
    <row r="16770" spans="1:1" s="449" customFormat="1" ht="12" hidden="1" customHeight="1">
      <c r="A16770" s="448"/>
    </row>
    <row r="16771" spans="1:1" s="449" customFormat="1" ht="12" hidden="1" customHeight="1">
      <c r="A16771" s="448"/>
    </row>
    <row r="16772" spans="1:1" s="449" customFormat="1" ht="12" hidden="1" customHeight="1">
      <c r="A16772" s="448"/>
    </row>
    <row r="16773" spans="1:1" s="449" customFormat="1" ht="12" hidden="1" customHeight="1">
      <c r="A16773" s="448"/>
    </row>
    <row r="16774" spans="1:1" s="449" customFormat="1" ht="12" hidden="1" customHeight="1">
      <c r="A16774" s="448"/>
    </row>
    <row r="16775" spans="1:1" s="449" customFormat="1" ht="12" hidden="1" customHeight="1">
      <c r="A16775" s="448"/>
    </row>
    <row r="16776" spans="1:1" s="449" customFormat="1" ht="12" hidden="1" customHeight="1">
      <c r="A16776" s="448"/>
    </row>
    <row r="16777" spans="1:1" s="449" customFormat="1" ht="12" hidden="1" customHeight="1">
      <c r="A16777" s="448"/>
    </row>
    <row r="16778" spans="1:1" s="449" customFormat="1" ht="12" hidden="1" customHeight="1">
      <c r="A16778" s="448"/>
    </row>
    <row r="16779" spans="1:1" s="449" customFormat="1" ht="12" hidden="1" customHeight="1">
      <c r="A16779" s="448"/>
    </row>
    <row r="16780" spans="1:1" s="449" customFormat="1" ht="12" hidden="1" customHeight="1">
      <c r="A16780" s="448"/>
    </row>
    <row r="16781" spans="1:1" s="449" customFormat="1" ht="12" hidden="1" customHeight="1">
      <c r="A16781" s="448"/>
    </row>
    <row r="16782" spans="1:1" s="449" customFormat="1" ht="12" hidden="1" customHeight="1">
      <c r="A16782" s="448"/>
    </row>
    <row r="16783" spans="1:1" s="449" customFormat="1" ht="12" hidden="1" customHeight="1">
      <c r="A16783" s="448"/>
    </row>
    <row r="16784" spans="1:1" s="449" customFormat="1" ht="12" hidden="1" customHeight="1">
      <c r="A16784" s="448"/>
    </row>
    <row r="16785" spans="1:1" s="449" customFormat="1" ht="12" hidden="1" customHeight="1">
      <c r="A16785" s="448"/>
    </row>
    <row r="16786" spans="1:1" s="449" customFormat="1" ht="12" hidden="1" customHeight="1">
      <c r="A16786" s="448"/>
    </row>
    <row r="16787" spans="1:1" s="449" customFormat="1" ht="12" hidden="1" customHeight="1">
      <c r="A16787" s="448"/>
    </row>
    <row r="16788" spans="1:1" s="449" customFormat="1" ht="12" hidden="1" customHeight="1">
      <c r="A16788" s="448"/>
    </row>
    <row r="16789" spans="1:1" s="449" customFormat="1" ht="12" hidden="1" customHeight="1">
      <c r="A16789" s="448"/>
    </row>
    <row r="16790" spans="1:1" s="449" customFormat="1" ht="12" hidden="1" customHeight="1">
      <c r="A16790" s="448"/>
    </row>
    <row r="16791" spans="1:1" s="449" customFormat="1" ht="12" hidden="1" customHeight="1">
      <c r="A16791" s="448"/>
    </row>
    <row r="16792" spans="1:1" s="449" customFormat="1" ht="12" hidden="1" customHeight="1">
      <c r="A16792" s="448"/>
    </row>
    <row r="16793" spans="1:1" s="449" customFormat="1" ht="12" hidden="1" customHeight="1">
      <c r="A16793" s="448"/>
    </row>
    <row r="16794" spans="1:1" s="449" customFormat="1" ht="12" hidden="1" customHeight="1">
      <c r="A16794" s="448"/>
    </row>
    <row r="16795" spans="1:1" s="449" customFormat="1" ht="12" hidden="1" customHeight="1">
      <c r="A16795" s="448"/>
    </row>
    <row r="16796" spans="1:1" s="449" customFormat="1" ht="12" hidden="1" customHeight="1">
      <c r="A16796" s="448"/>
    </row>
    <row r="16797" spans="1:1" s="449" customFormat="1" ht="12" hidden="1" customHeight="1">
      <c r="A16797" s="448"/>
    </row>
    <row r="16798" spans="1:1" s="449" customFormat="1" ht="12" hidden="1" customHeight="1">
      <c r="A16798" s="448"/>
    </row>
    <row r="16799" spans="1:1" s="449" customFormat="1" ht="12" hidden="1" customHeight="1">
      <c r="A16799" s="448"/>
    </row>
    <row r="16800" spans="1:1" s="449" customFormat="1" ht="12" hidden="1" customHeight="1">
      <c r="A16800" s="448"/>
    </row>
    <row r="16801" spans="1:1" s="449" customFormat="1" ht="12" hidden="1" customHeight="1">
      <c r="A16801" s="448"/>
    </row>
    <row r="16802" spans="1:1" s="449" customFormat="1" ht="12" hidden="1" customHeight="1">
      <c r="A16802" s="448"/>
    </row>
    <row r="16803" spans="1:1" s="449" customFormat="1" ht="12" hidden="1" customHeight="1">
      <c r="A16803" s="448"/>
    </row>
    <row r="16804" spans="1:1" s="449" customFormat="1" ht="12" hidden="1" customHeight="1">
      <c r="A16804" s="448"/>
    </row>
    <row r="16805" spans="1:1" s="449" customFormat="1" ht="12" hidden="1" customHeight="1">
      <c r="A16805" s="448"/>
    </row>
    <row r="16806" spans="1:1" s="449" customFormat="1" ht="12" hidden="1" customHeight="1">
      <c r="A16806" s="448"/>
    </row>
    <row r="16807" spans="1:1" s="449" customFormat="1" ht="12" hidden="1" customHeight="1">
      <c r="A16807" s="448"/>
    </row>
    <row r="16808" spans="1:1" s="449" customFormat="1" ht="12" hidden="1" customHeight="1">
      <c r="A16808" s="448"/>
    </row>
    <row r="16809" spans="1:1" s="449" customFormat="1" ht="12" hidden="1" customHeight="1">
      <c r="A16809" s="448"/>
    </row>
    <row r="16810" spans="1:1" s="449" customFormat="1" ht="12" hidden="1" customHeight="1">
      <c r="A16810" s="448"/>
    </row>
    <row r="16811" spans="1:1" s="449" customFormat="1" ht="12" hidden="1" customHeight="1">
      <c r="A16811" s="448"/>
    </row>
    <row r="16812" spans="1:1" s="449" customFormat="1" ht="12" hidden="1" customHeight="1">
      <c r="A16812" s="448"/>
    </row>
    <row r="16813" spans="1:1" s="449" customFormat="1" ht="12" hidden="1" customHeight="1">
      <c r="A16813" s="448"/>
    </row>
    <row r="16814" spans="1:1" s="449" customFormat="1" ht="12" hidden="1" customHeight="1">
      <c r="A16814" s="448"/>
    </row>
    <row r="16815" spans="1:1" s="449" customFormat="1" ht="12" hidden="1" customHeight="1">
      <c r="A16815" s="448"/>
    </row>
    <row r="16816" spans="1:1" s="449" customFormat="1" ht="12" hidden="1" customHeight="1">
      <c r="A16816" s="448"/>
    </row>
    <row r="16817" spans="1:1" s="449" customFormat="1" ht="12" hidden="1" customHeight="1">
      <c r="A16817" s="448"/>
    </row>
    <row r="16818" spans="1:1" s="449" customFormat="1" ht="12" hidden="1" customHeight="1">
      <c r="A16818" s="448"/>
    </row>
    <row r="16819" spans="1:1" s="449" customFormat="1" ht="12" hidden="1" customHeight="1">
      <c r="A16819" s="448"/>
    </row>
    <row r="16820" spans="1:1" s="449" customFormat="1" ht="12" hidden="1" customHeight="1">
      <c r="A16820" s="448"/>
    </row>
    <row r="16821" spans="1:1" s="449" customFormat="1" ht="12" hidden="1" customHeight="1">
      <c r="A16821" s="448"/>
    </row>
    <row r="16822" spans="1:1" s="449" customFormat="1" ht="12" hidden="1" customHeight="1">
      <c r="A16822" s="448"/>
    </row>
    <row r="16823" spans="1:1" s="449" customFormat="1" ht="12" hidden="1" customHeight="1">
      <c r="A16823" s="448"/>
    </row>
    <row r="16824" spans="1:1" s="449" customFormat="1" ht="12" hidden="1" customHeight="1">
      <c r="A16824" s="448"/>
    </row>
    <row r="16825" spans="1:1" s="449" customFormat="1" ht="12" hidden="1" customHeight="1">
      <c r="A16825" s="448"/>
    </row>
    <row r="16826" spans="1:1" s="449" customFormat="1" ht="12" hidden="1" customHeight="1">
      <c r="A16826" s="448"/>
    </row>
    <row r="16827" spans="1:1" s="449" customFormat="1" ht="12" hidden="1" customHeight="1">
      <c r="A16827" s="448"/>
    </row>
    <row r="16828" spans="1:1" s="449" customFormat="1" ht="12" hidden="1" customHeight="1">
      <c r="A16828" s="448"/>
    </row>
    <row r="16829" spans="1:1" s="449" customFormat="1" ht="12" hidden="1" customHeight="1">
      <c r="A16829" s="448"/>
    </row>
    <row r="16830" spans="1:1" s="449" customFormat="1" ht="12" hidden="1" customHeight="1">
      <c r="A16830" s="448"/>
    </row>
    <row r="16831" spans="1:1" s="449" customFormat="1" ht="12" hidden="1" customHeight="1">
      <c r="A16831" s="448"/>
    </row>
    <row r="16832" spans="1:1" s="449" customFormat="1" ht="12" hidden="1" customHeight="1">
      <c r="A16832" s="448"/>
    </row>
    <row r="16833" spans="1:1" s="449" customFormat="1" ht="12" hidden="1" customHeight="1">
      <c r="A16833" s="448"/>
    </row>
    <row r="16834" spans="1:1" s="449" customFormat="1" ht="12" hidden="1" customHeight="1">
      <c r="A16834" s="448"/>
    </row>
    <row r="16835" spans="1:1" s="449" customFormat="1" ht="12" hidden="1" customHeight="1">
      <c r="A16835" s="448"/>
    </row>
    <row r="16836" spans="1:1" s="449" customFormat="1" ht="12" hidden="1" customHeight="1">
      <c r="A16836" s="448"/>
    </row>
    <row r="16837" spans="1:1" s="449" customFormat="1" ht="12" hidden="1" customHeight="1">
      <c r="A16837" s="448"/>
    </row>
    <row r="16838" spans="1:1" s="449" customFormat="1" ht="12" hidden="1" customHeight="1">
      <c r="A16838" s="448"/>
    </row>
    <row r="16839" spans="1:1" s="449" customFormat="1" ht="12" hidden="1" customHeight="1">
      <c r="A16839" s="448"/>
    </row>
    <row r="16840" spans="1:1" s="449" customFormat="1" ht="12" hidden="1" customHeight="1">
      <c r="A16840" s="448"/>
    </row>
    <row r="16841" spans="1:1" s="449" customFormat="1" ht="12" hidden="1" customHeight="1">
      <c r="A16841" s="448"/>
    </row>
    <row r="16842" spans="1:1" s="449" customFormat="1" ht="12" hidden="1" customHeight="1">
      <c r="A16842" s="448"/>
    </row>
    <row r="16843" spans="1:1" s="449" customFormat="1" ht="12" hidden="1" customHeight="1">
      <c r="A16843" s="448"/>
    </row>
    <row r="16844" spans="1:1" s="449" customFormat="1" ht="12" hidden="1" customHeight="1">
      <c r="A16844" s="448"/>
    </row>
    <row r="16845" spans="1:1" s="449" customFormat="1" ht="12" hidden="1" customHeight="1">
      <c r="A16845" s="448"/>
    </row>
    <row r="16846" spans="1:1" s="449" customFormat="1" ht="12" hidden="1" customHeight="1">
      <c r="A16846" s="448"/>
    </row>
    <row r="16847" spans="1:1" s="449" customFormat="1" ht="12" hidden="1" customHeight="1">
      <c r="A16847" s="448"/>
    </row>
    <row r="16848" spans="1:1" s="449" customFormat="1" ht="12" hidden="1" customHeight="1">
      <c r="A16848" s="448"/>
    </row>
    <row r="16849" spans="1:1" s="449" customFormat="1" ht="12" hidden="1" customHeight="1">
      <c r="A16849" s="448"/>
    </row>
    <row r="16850" spans="1:1" s="449" customFormat="1" ht="12" hidden="1" customHeight="1">
      <c r="A16850" s="448"/>
    </row>
    <row r="16851" spans="1:1" s="449" customFormat="1" ht="12" hidden="1" customHeight="1">
      <c r="A16851" s="448"/>
    </row>
    <row r="16852" spans="1:1" s="449" customFormat="1" ht="12" hidden="1" customHeight="1">
      <c r="A16852" s="448"/>
    </row>
    <row r="16853" spans="1:1" s="449" customFormat="1" ht="12" hidden="1" customHeight="1">
      <c r="A16853" s="448"/>
    </row>
    <row r="16854" spans="1:1" s="449" customFormat="1" ht="12" hidden="1" customHeight="1">
      <c r="A16854" s="448"/>
    </row>
    <row r="16855" spans="1:1" s="449" customFormat="1" ht="12" hidden="1" customHeight="1">
      <c r="A16855" s="448"/>
    </row>
    <row r="16856" spans="1:1" s="449" customFormat="1" ht="12" hidden="1" customHeight="1">
      <c r="A16856" s="448"/>
    </row>
    <row r="16857" spans="1:1" s="449" customFormat="1" ht="12" hidden="1" customHeight="1">
      <c r="A16857" s="448"/>
    </row>
    <row r="16858" spans="1:1" s="449" customFormat="1" ht="12" hidden="1" customHeight="1">
      <c r="A16858" s="448"/>
    </row>
    <row r="16859" spans="1:1" s="449" customFormat="1" ht="12" hidden="1" customHeight="1">
      <c r="A16859" s="448"/>
    </row>
    <row r="16860" spans="1:1" s="449" customFormat="1" ht="12" hidden="1" customHeight="1">
      <c r="A16860" s="448"/>
    </row>
    <row r="16861" spans="1:1" s="449" customFormat="1" ht="12" hidden="1" customHeight="1">
      <c r="A16861" s="448"/>
    </row>
    <row r="16862" spans="1:1" s="449" customFormat="1" ht="12" hidden="1" customHeight="1">
      <c r="A16862" s="448"/>
    </row>
    <row r="16863" spans="1:1" s="449" customFormat="1" ht="12" hidden="1" customHeight="1">
      <c r="A16863" s="448"/>
    </row>
    <row r="16864" spans="1:1" s="449" customFormat="1" ht="12" hidden="1" customHeight="1">
      <c r="A16864" s="448"/>
    </row>
    <row r="16865" spans="1:1" s="449" customFormat="1" ht="12" hidden="1" customHeight="1">
      <c r="A16865" s="448"/>
    </row>
    <row r="16866" spans="1:1" s="449" customFormat="1" ht="12" hidden="1" customHeight="1">
      <c r="A16866" s="448"/>
    </row>
    <row r="16867" spans="1:1" s="449" customFormat="1" ht="12" hidden="1" customHeight="1">
      <c r="A16867" s="448"/>
    </row>
    <row r="16868" spans="1:1" s="449" customFormat="1" ht="12" hidden="1" customHeight="1">
      <c r="A16868" s="448"/>
    </row>
    <row r="16869" spans="1:1" s="449" customFormat="1" ht="12" hidden="1" customHeight="1">
      <c r="A16869" s="448"/>
    </row>
    <row r="16870" spans="1:1" s="449" customFormat="1" ht="12" hidden="1" customHeight="1">
      <c r="A16870" s="448"/>
    </row>
    <row r="16871" spans="1:1" s="449" customFormat="1" ht="12" hidden="1" customHeight="1">
      <c r="A16871" s="448"/>
    </row>
    <row r="16872" spans="1:1" s="449" customFormat="1" ht="12" hidden="1" customHeight="1">
      <c r="A16872" s="448"/>
    </row>
    <row r="16873" spans="1:1" s="449" customFormat="1" ht="12" hidden="1" customHeight="1">
      <c r="A16873" s="448"/>
    </row>
    <row r="16874" spans="1:1" s="449" customFormat="1" ht="12" hidden="1" customHeight="1">
      <c r="A16874" s="448"/>
    </row>
    <row r="16875" spans="1:1" s="449" customFormat="1" ht="12" hidden="1" customHeight="1">
      <c r="A16875" s="448"/>
    </row>
    <row r="16876" spans="1:1" s="449" customFormat="1" ht="12" hidden="1" customHeight="1">
      <c r="A16876" s="448"/>
    </row>
    <row r="16877" spans="1:1" s="449" customFormat="1" ht="12" hidden="1" customHeight="1">
      <c r="A16877" s="448"/>
    </row>
    <row r="16878" spans="1:1" s="449" customFormat="1" ht="12" hidden="1" customHeight="1">
      <c r="A16878" s="448"/>
    </row>
    <row r="16879" spans="1:1" s="449" customFormat="1" ht="12" hidden="1" customHeight="1">
      <c r="A16879" s="448"/>
    </row>
    <row r="16880" spans="1:1" s="449" customFormat="1" ht="12" hidden="1" customHeight="1">
      <c r="A16880" s="448"/>
    </row>
    <row r="16881" spans="1:1" s="449" customFormat="1" ht="12" hidden="1" customHeight="1">
      <c r="A16881" s="448"/>
    </row>
    <row r="16882" spans="1:1" s="449" customFormat="1" ht="12" hidden="1" customHeight="1">
      <c r="A16882" s="448"/>
    </row>
    <row r="16883" spans="1:1" s="449" customFormat="1" ht="12" hidden="1" customHeight="1">
      <c r="A16883" s="448"/>
    </row>
    <row r="16884" spans="1:1" s="449" customFormat="1" ht="12" hidden="1" customHeight="1">
      <c r="A16884" s="448"/>
    </row>
    <row r="16885" spans="1:1" s="449" customFormat="1" ht="12" hidden="1" customHeight="1">
      <c r="A16885" s="448"/>
    </row>
    <row r="16886" spans="1:1" s="449" customFormat="1" ht="12" hidden="1" customHeight="1">
      <c r="A16886" s="448"/>
    </row>
    <row r="16887" spans="1:1" s="449" customFormat="1" ht="12" hidden="1" customHeight="1">
      <c r="A16887" s="448"/>
    </row>
    <row r="16888" spans="1:1" s="449" customFormat="1" ht="12" hidden="1" customHeight="1">
      <c r="A16888" s="448"/>
    </row>
    <row r="16889" spans="1:1" s="449" customFormat="1" ht="12" hidden="1" customHeight="1">
      <c r="A16889" s="448"/>
    </row>
    <row r="16890" spans="1:1" s="449" customFormat="1" ht="12" hidden="1" customHeight="1">
      <c r="A16890" s="448"/>
    </row>
    <row r="16891" spans="1:1" s="449" customFormat="1" ht="12" hidden="1" customHeight="1">
      <c r="A16891" s="448"/>
    </row>
    <row r="16892" spans="1:1" s="449" customFormat="1" ht="12" hidden="1" customHeight="1">
      <c r="A16892" s="448"/>
    </row>
    <row r="16893" spans="1:1" s="449" customFormat="1" ht="12" hidden="1" customHeight="1">
      <c r="A16893" s="448"/>
    </row>
    <row r="16894" spans="1:1" s="449" customFormat="1" ht="12" hidden="1" customHeight="1">
      <c r="A16894" s="448"/>
    </row>
    <row r="16895" spans="1:1" s="449" customFormat="1" ht="12" hidden="1" customHeight="1">
      <c r="A16895" s="448"/>
    </row>
    <row r="16896" spans="1:1" s="449" customFormat="1" ht="12" hidden="1" customHeight="1">
      <c r="A16896" s="448"/>
    </row>
    <row r="16897" spans="1:1" s="449" customFormat="1" ht="12" hidden="1" customHeight="1">
      <c r="A16897" s="448"/>
    </row>
    <row r="16898" spans="1:1" s="449" customFormat="1" ht="12" hidden="1" customHeight="1">
      <c r="A16898" s="448"/>
    </row>
    <row r="16899" spans="1:1" s="449" customFormat="1" ht="12" hidden="1" customHeight="1">
      <c r="A16899" s="448"/>
    </row>
    <row r="16900" spans="1:1" s="449" customFormat="1" ht="12" hidden="1" customHeight="1">
      <c r="A16900" s="448"/>
    </row>
    <row r="16901" spans="1:1" s="449" customFormat="1" ht="12" hidden="1" customHeight="1">
      <c r="A16901" s="448"/>
    </row>
    <row r="16902" spans="1:1" s="449" customFormat="1" ht="12" hidden="1" customHeight="1">
      <c r="A16902" s="448"/>
    </row>
    <row r="16903" spans="1:1" s="449" customFormat="1" ht="12" hidden="1" customHeight="1">
      <c r="A16903" s="448"/>
    </row>
    <row r="16904" spans="1:1" s="449" customFormat="1" ht="12" hidden="1" customHeight="1">
      <c r="A16904" s="448"/>
    </row>
    <row r="16905" spans="1:1" s="449" customFormat="1" ht="12" hidden="1" customHeight="1">
      <c r="A16905" s="448"/>
    </row>
    <row r="16906" spans="1:1" s="449" customFormat="1" ht="12" hidden="1" customHeight="1">
      <c r="A16906" s="448"/>
    </row>
    <row r="16907" spans="1:1" s="449" customFormat="1" ht="12" hidden="1" customHeight="1">
      <c r="A16907" s="448"/>
    </row>
    <row r="16908" spans="1:1" s="449" customFormat="1" ht="12" hidden="1" customHeight="1">
      <c r="A16908" s="448"/>
    </row>
    <row r="16909" spans="1:1" s="449" customFormat="1" ht="12" hidden="1" customHeight="1">
      <c r="A16909" s="448"/>
    </row>
    <row r="16910" spans="1:1" s="449" customFormat="1" ht="12" hidden="1" customHeight="1">
      <c r="A16910" s="448"/>
    </row>
    <row r="16911" spans="1:1" s="449" customFormat="1" ht="12" hidden="1" customHeight="1">
      <c r="A16911" s="448"/>
    </row>
    <row r="16912" spans="1:1" s="449" customFormat="1" ht="12" hidden="1" customHeight="1">
      <c r="A16912" s="448"/>
    </row>
    <row r="16913" spans="1:1" s="449" customFormat="1" ht="12" hidden="1" customHeight="1">
      <c r="A16913" s="448"/>
    </row>
    <row r="16914" spans="1:1" s="449" customFormat="1" ht="12" hidden="1" customHeight="1">
      <c r="A16914" s="448"/>
    </row>
    <row r="16915" spans="1:1" s="449" customFormat="1" ht="12" hidden="1" customHeight="1">
      <c r="A16915" s="448"/>
    </row>
    <row r="16916" spans="1:1" s="449" customFormat="1" ht="12" hidden="1" customHeight="1">
      <c r="A16916" s="448"/>
    </row>
    <row r="16917" spans="1:1" s="449" customFormat="1" ht="12" hidden="1" customHeight="1">
      <c r="A16917" s="448"/>
    </row>
    <row r="16918" spans="1:1" s="449" customFormat="1" ht="12" hidden="1" customHeight="1">
      <c r="A16918" s="448"/>
    </row>
    <row r="16919" spans="1:1" s="449" customFormat="1" ht="12" hidden="1" customHeight="1">
      <c r="A16919" s="448"/>
    </row>
    <row r="16920" spans="1:1" s="449" customFormat="1" ht="12" hidden="1" customHeight="1">
      <c r="A16920" s="448"/>
    </row>
    <row r="16921" spans="1:1" s="449" customFormat="1" ht="12" hidden="1" customHeight="1">
      <c r="A16921" s="448"/>
    </row>
    <row r="16922" spans="1:1" s="449" customFormat="1" ht="12" hidden="1" customHeight="1">
      <c r="A16922" s="448"/>
    </row>
    <row r="16923" spans="1:1" s="449" customFormat="1" ht="12" hidden="1" customHeight="1">
      <c r="A16923" s="448"/>
    </row>
    <row r="16924" spans="1:1" s="449" customFormat="1" ht="12" hidden="1" customHeight="1">
      <c r="A16924" s="448"/>
    </row>
    <row r="16925" spans="1:1" s="449" customFormat="1" ht="12" hidden="1" customHeight="1">
      <c r="A16925" s="448"/>
    </row>
    <row r="16926" spans="1:1" s="449" customFormat="1" ht="12" hidden="1" customHeight="1">
      <c r="A16926" s="448"/>
    </row>
    <row r="16927" spans="1:1" s="449" customFormat="1" ht="12" hidden="1" customHeight="1">
      <c r="A16927" s="448"/>
    </row>
    <row r="16928" spans="1:1" s="449" customFormat="1" ht="12" hidden="1" customHeight="1">
      <c r="A16928" s="448"/>
    </row>
    <row r="16929" spans="1:1" s="449" customFormat="1" ht="12" hidden="1" customHeight="1">
      <c r="A16929" s="448"/>
    </row>
    <row r="16930" spans="1:1" s="449" customFormat="1" ht="12" hidden="1" customHeight="1">
      <c r="A16930" s="448"/>
    </row>
    <row r="16931" spans="1:1" s="449" customFormat="1" ht="12" hidden="1" customHeight="1">
      <c r="A16931" s="448"/>
    </row>
    <row r="16932" spans="1:1" s="449" customFormat="1" ht="12" hidden="1" customHeight="1">
      <c r="A16932" s="448"/>
    </row>
    <row r="16933" spans="1:1" s="449" customFormat="1" ht="12" hidden="1" customHeight="1">
      <c r="A16933" s="448"/>
    </row>
    <row r="16934" spans="1:1" s="449" customFormat="1" ht="12" hidden="1" customHeight="1">
      <c r="A16934" s="448"/>
    </row>
    <row r="16935" spans="1:1" s="449" customFormat="1" ht="12" hidden="1" customHeight="1">
      <c r="A16935" s="448"/>
    </row>
    <row r="16936" spans="1:1" s="449" customFormat="1" ht="12" hidden="1" customHeight="1">
      <c r="A16936" s="448"/>
    </row>
    <row r="16937" spans="1:1" s="449" customFormat="1" ht="12" hidden="1" customHeight="1">
      <c r="A16937" s="448"/>
    </row>
    <row r="16938" spans="1:1" s="449" customFormat="1" ht="12" hidden="1" customHeight="1">
      <c r="A16938" s="448"/>
    </row>
    <row r="16939" spans="1:1" s="449" customFormat="1" ht="12" hidden="1" customHeight="1">
      <c r="A16939" s="448"/>
    </row>
    <row r="16940" spans="1:1" s="449" customFormat="1" ht="12" hidden="1" customHeight="1">
      <c r="A16940" s="448"/>
    </row>
    <row r="16941" spans="1:1" s="449" customFormat="1" ht="12" hidden="1" customHeight="1">
      <c r="A16941" s="448"/>
    </row>
    <row r="16942" spans="1:1" s="449" customFormat="1" ht="12" hidden="1" customHeight="1">
      <c r="A16942" s="448"/>
    </row>
    <row r="16943" spans="1:1" s="449" customFormat="1" ht="12" hidden="1" customHeight="1">
      <c r="A16943" s="448"/>
    </row>
    <row r="16944" spans="1:1" s="449" customFormat="1" ht="12" hidden="1" customHeight="1">
      <c r="A16944" s="448"/>
    </row>
    <row r="16945" spans="1:1" s="449" customFormat="1" ht="12" hidden="1" customHeight="1">
      <c r="A16945" s="448"/>
    </row>
    <row r="16946" spans="1:1" s="449" customFormat="1" ht="12" hidden="1" customHeight="1">
      <c r="A16946" s="448"/>
    </row>
    <row r="16947" spans="1:1" s="449" customFormat="1" ht="12" hidden="1" customHeight="1">
      <c r="A16947" s="448"/>
    </row>
    <row r="16948" spans="1:1" s="449" customFormat="1" ht="12" hidden="1" customHeight="1">
      <c r="A16948" s="448"/>
    </row>
    <row r="16949" spans="1:1" s="449" customFormat="1" ht="12" hidden="1" customHeight="1">
      <c r="A16949" s="448"/>
    </row>
    <row r="16950" spans="1:1" s="449" customFormat="1" ht="12" hidden="1" customHeight="1">
      <c r="A16950" s="448"/>
    </row>
    <row r="16951" spans="1:1" s="449" customFormat="1" ht="12" hidden="1" customHeight="1">
      <c r="A16951" s="448"/>
    </row>
    <row r="16952" spans="1:1" s="449" customFormat="1" ht="12" hidden="1" customHeight="1">
      <c r="A16952" s="448"/>
    </row>
    <row r="16953" spans="1:1" s="449" customFormat="1" ht="12" hidden="1" customHeight="1">
      <c r="A16953" s="448"/>
    </row>
    <row r="16954" spans="1:1" s="449" customFormat="1" ht="12" hidden="1" customHeight="1">
      <c r="A16954" s="448"/>
    </row>
    <row r="16955" spans="1:1" s="449" customFormat="1" ht="12" hidden="1" customHeight="1">
      <c r="A16955" s="448"/>
    </row>
    <row r="16956" spans="1:1" s="449" customFormat="1" ht="12" hidden="1" customHeight="1">
      <c r="A16956" s="448"/>
    </row>
    <row r="16957" spans="1:1" s="449" customFormat="1" ht="12" hidden="1" customHeight="1">
      <c r="A16957" s="448"/>
    </row>
    <row r="16958" spans="1:1" s="449" customFormat="1" ht="12" hidden="1" customHeight="1">
      <c r="A16958" s="448"/>
    </row>
    <row r="16959" spans="1:1" s="449" customFormat="1" ht="12" hidden="1" customHeight="1">
      <c r="A16959" s="448"/>
    </row>
    <row r="16960" spans="1:1" s="449" customFormat="1" ht="12" hidden="1" customHeight="1">
      <c r="A16960" s="448"/>
    </row>
    <row r="16961" spans="1:1" s="449" customFormat="1" ht="12" hidden="1" customHeight="1">
      <c r="A16961" s="448"/>
    </row>
    <row r="16962" spans="1:1" s="449" customFormat="1" ht="12" hidden="1" customHeight="1">
      <c r="A16962" s="448"/>
    </row>
    <row r="16963" spans="1:1" s="449" customFormat="1" ht="12" hidden="1" customHeight="1">
      <c r="A16963" s="448"/>
    </row>
    <row r="16964" spans="1:1" s="449" customFormat="1" ht="12" hidden="1" customHeight="1">
      <c r="A16964" s="448"/>
    </row>
    <row r="16965" spans="1:1" s="449" customFormat="1" ht="12" hidden="1" customHeight="1">
      <c r="A16965" s="448"/>
    </row>
    <row r="16966" spans="1:1" s="449" customFormat="1" ht="12" hidden="1" customHeight="1">
      <c r="A16966" s="448"/>
    </row>
    <row r="16967" spans="1:1" s="449" customFormat="1" ht="12" hidden="1" customHeight="1">
      <c r="A16967" s="448"/>
    </row>
    <row r="16968" spans="1:1" s="449" customFormat="1" ht="12" hidden="1" customHeight="1">
      <c r="A16968" s="448"/>
    </row>
    <row r="16969" spans="1:1" s="449" customFormat="1" ht="12" hidden="1" customHeight="1">
      <c r="A16969" s="448"/>
    </row>
    <row r="16970" spans="1:1" s="449" customFormat="1" ht="12" hidden="1" customHeight="1">
      <c r="A16970" s="448"/>
    </row>
    <row r="16971" spans="1:1" s="449" customFormat="1" ht="12" hidden="1" customHeight="1">
      <c r="A16971" s="448"/>
    </row>
    <row r="16972" spans="1:1" s="449" customFormat="1" ht="12" hidden="1" customHeight="1">
      <c r="A16972" s="448"/>
    </row>
    <row r="16973" spans="1:1" s="449" customFormat="1" ht="12" hidden="1" customHeight="1">
      <c r="A16973" s="448"/>
    </row>
    <row r="16974" spans="1:1" s="449" customFormat="1" ht="12" hidden="1" customHeight="1">
      <c r="A16974" s="448"/>
    </row>
    <row r="16975" spans="1:1" s="449" customFormat="1" ht="12" hidden="1" customHeight="1">
      <c r="A16975" s="448"/>
    </row>
    <row r="16976" spans="1:1" s="449" customFormat="1" ht="12" hidden="1" customHeight="1">
      <c r="A16976" s="448"/>
    </row>
    <row r="16977" spans="1:1" s="449" customFormat="1" ht="12" hidden="1" customHeight="1">
      <c r="A16977" s="448"/>
    </row>
    <row r="16978" spans="1:1" s="449" customFormat="1" ht="12" hidden="1" customHeight="1">
      <c r="A16978" s="448"/>
    </row>
    <row r="16979" spans="1:1" s="449" customFormat="1" ht="12" hidden="1" customHeight="1">
      <c r="A16979" s="448"/>
    </row>
    <row r="16980" spans="1:1" s="449" customFormat="1" ht="12" hidden="1" customHeight="1">
      <c r="A16980" s="448"/>
    </row>
    <row r="16981" spans="1:1" s="449" customFormat="1" ht="12" hidden="1" customHeight="1">
      <c r="A16981" s="448"/>
    </row>
    <row r="16982" spans="1:1" s="449" customFormat="1" ht="12" hidden="1" customHeight="1">
      <c r="A16982" s="448"/>
    </row>
    <row r="16983" spans="1:1" s="449" customFormat="1" ht="12" hidden="1" customHeight="1">
      <c r="A16983" s="448"/>
    </row>
    <row r="16984" spans="1:1" s="449" customFormat="1" ht="12" hidden="1" customHeight="1">
      <c r="A16984" s="448"/>
    </row>
    <row r="16985" spans="1:1" s="449" customFormat="1" ht="12" hidden="1" customHeight="1">
      <c r="A16985" s="448"/>
    </row>
    <row r="16986" spans="1:1" s="449" customFormat="1" ht="12" hidden="1" customHeight="1">
      <c r="A16986" s="448"/>
    </row>
    <row r="16987" spans="1:1" s="449" customFormat="1" ht="12" hidden="1" customHeight="1">
      <c r="A16987" s="448"/>
    </row>
    <row r="16988" spans="1:1" s="449" customFormat="1" ht="12" hidden="1" customHeight="1">
      <c r="A16988" s="448"/>
    </row>
    <row r="16989" spans="1:1" s="449" customFormat="1" ht="12" hidden="1" customHeight="1">
      <c r="A16989" s="448"/>
    </row>
    <row r="16990" spans="1:1" s="449" customFormat="1" ht="12" hidden="1" customHeight="1">
      <c r="A16990" s="448"/>
    </row>
    <row r="16991" spans="1:1" s="449" customFormat="1" ht="12" hidden="1" customHeight="1">
      <c r="A16991" s="448"/>
    </row>
    <row r="16992" spans="1:1" s="449" customFormat="1" ht="12" hidden="1" customHeight="1">
      <c r="A16992" s="448"/>
    </row>
    <row r="16993" spans="1:1" s="449" customFormat="1" ht="12" hidden="1" customHeight="1">
      <c r="A16993" s="448"/>
    </row>
    <row r="16994" spans="1:1" s="449" customFormat="1" ht="12" hidden="1" customHeight="1">
      <c r="A16994" s="448"/>
    </row>
    <row r="16995" spans="1:1" s="449" customFormat="1" ht="12" hidden="1" customHeight="1">
      <c r="A16995" s="448"/>
    </row>
    <row r="16996" spans="1:1" s="449" customFormat="1" ht="12" hidden="1" customHeight="1">
      <c r="A16996" s="448"/>
    </row>
    <row r="16997" spans="1:1" s="449" customFormat="1" ht="12" hidden="1" customHeight="1">
      <c r="A16997" s="448"/>
    </row>
    <row r="16998" spans="1:1" s="449" customFormat="1" ht="12" hidden="1" customHeight="1">
      <c r="A16998" s="448"/>
    </row>
    <row r="16999" spans="1:1" s="449" customFormat="1" ht="12" hidden="1" customHeight="1">
      <c r="A16999" s="448"/>
    </row>
    <row r="17000" spans="1:1" s="449" customFormat="1" ht="12" hidden="1" customHeight="1">
      <c r="A17000" s="448"/>
    </row>
    <row r="17001" spans="1:1" s="449" customFormat="1" ht="12" hidden="1" customHeight="1">
      <c r="A17001" s="448"/>
    </row>
    <row r="17002" spans="1:1" s="449" customFormat="1" ht="12" hidden="1" customHeight="1">
      <c r="A17002" s="448"/>
    </row>
    <row r="17003" spans="1:1" s="449" customFormat="1" ht="12" hidden="1" customHeight="1">
      <c r="A17003" s="448"/>
    </row>
    <row r="17004" spans="1:1" s="449" customFormat="1" ht="12" hidden="1" customHeight="1">
      <c r="A17004" s="448"/>
    </row>
    <row r="17005" spans="1:1" s="449" customFormat="1" ht="12" hidden="1" customHeight="1">
      <c r="A17005" s="448"/>
    </row>
    <row r="17006" spans="1:1" s="449" customFormat="1" ht="12" hidden="1" customHeight="1">
      <c r="A17006" s="448"/>
    </row>
    <row r="17007" spans="1:1" s="449" customFormat="1" ht="12" hidden="1" customHeight="1">
      <c r="A17007" s="448"/>
    </row>
    <row r="17008" spans="1:1" s="449" customFormat="1" ht="12" hidden="1" customHeight="1">
      <c r="A17008" s="448"/>
    </row>
    <row r="17009" spans="1:1" s="449" customFormat="1" ht="12" hidden="1" customHeight="1">
      <c r="A17009" s="448"/>
    </row>
    <row r="17010" spans="1:1" s="449" customFormat="1" ht="12" hidden="1" customHeight="1">
      <c r="A17010" s="448"/>
    </row>
    <row r="17011" spans="1:1" s="449" customFormat="1" ht="12" hidden="1" customHeight="1">
      <c r="A17011" s="448"/>
    </row>
    <row r="17012" spans="1:1" s="449" customFormat="1" ht="12" hidden="1" customHeight="1">
      <c r="A17012" s="448"/>
    </row>
    <row r="17013" spans="1:1" s="449" customFormat="1" ht="12" hidden="1" customHeight="1">
      <c r="A17013" s="448"/>
    </row>
    <row r="17014" spans="1:1" s="449" customFormat="1" ht="12" hidden="1" customHeight="1">
      <c r="A17014" s="448"/>
    </row>
    <row r="17015" spans="1:1" s="449" customFormat="1" ht="12" hidden="1" customHeight="1">
      <c r="A17015" s="448"/>
    </row>
    <row r="17016" spans="1:1" s="449" customFormat="1" ht="12" hidden="1" customHeight="1">
      <c r="A17016" s="448"/>
    </row>
    <row r="17017" spans="1:1" s="449" customFormat="1" ht="12" hidden="1" customHeight="1">
      <c r="A17017" s="448"/>
    </row>
    <row r="17018" spans="1:1" s="449" customFormat="1" ht="12" hidden="1" customHeight="1">
      <c r="A17018" s="448"/>
    </row>
    <row r="17019" spans="1:1" s="449" customFormat="1" ht="12" hidden="1" customHeight="1">
      <c r="A17019" s="448"/>
    </row>
    <row r="17020" spans="1:1" s="449" customFormat="1" ht="12" hidden="1" customHeight="1">
      <c r="A17020" s="448"/>
    </row>
    <row r="17021" spans="1:1" s="449" customFormat="1" ht="12" hidden="1" customHeight="1">
      <c r="A17021" s="448"/>
    </row>
    <row r="17022" spans="1:1" s="449" customFormat="1" ht="12" hidden="1" customHeight="1">
      <c r="A17022" s="448"/>
    </row>
    <row r="17023" spans="1:1" s="449" customFormat="1" ht="12" hidden="1" customHeight="1">
      <c r="A17023" s="448"/>
    </row>
    <row r="17024" spans="1:1" s="449" customFormat="1" ht="12" hidden="1" customHeight="1">
      <c r="A17024" s="448"/>
    </row>
    <row r="17025" spans="1:1" s="449" customFormat="1" ht="12" hidden="1" customHeight="1">
      <c r="A17025" s="448"/>
    </row>
    <row r="17026" spans="1:1" s="449" customFormat="1" ht="12" hidden="1" customHeight="1">
      <c r="A17026" s="448"/>
    </row>
    <row r="17027" spans="1:1" s="449" customFormat="1" ht="12" hidden="1" customHeight="1">
      <c r="A17027" s="448"/>
    </row>
    <row r="17028" spans="1:1" s="449" customFormat="1" ht="12" hidden="1" customHeight="1">
      <c r="A17028" s="448"/>
    </row>
    <row r="17029" spans="1:1" s="449" customFormat="1" ht="12" hidden="1" customHeight="1">
      <c r="A17029" s="448"/>
    </row>
    <row r="17030" spans="1:1" s="449" customFormat="1" ht="12" hidden="1" customHeight="1">
      <c r="A17030" s="448"/>
    </row>
    <row r="17031" spans="1:1" s="449" customFormat="1" ht="12" hidden="1" customHeight="1">
      <c r="A17031" s="448"/>
    </row>
    <row r="17032" spans="1:1" s="449" customFormat="1" ht="12" hidden="1" customHeight="1">
      <c r="A17032" s="448"/>
    </row>
    <row r="17033" spans="1:1" s="449" customFormat="1" ht="12" hidden="1" customHeight="1">
      <c r="A17033" s="448"/>
    </row>
    <row r="17034" spans="1:1" s="449" customFormat="1" ht="12" hidden="1" customHeight="1">
      <c r="A17034" s="448"/>
    </row>
    <row r="17035" spans="1:1" s="449" customFormat="1" ht="12" hidden="1" customHeight="1">
      <c r="A17035" s="448"/>
    </row>
    <row r="17036" spans="1:1" s="449" customFormat="1" ht="12" hidden="1" customHeight="1">
      <c r="A17036" s="448"/>
    </row>
    <row r="17037" spans="1:1" s="449" customFormat="1" ht="12" hidden="1" customHeight="1">
      <c r="A17037" s="448"/>
    </row>
    <row r="17038" spans="1:1" s="449" customFormat="1" ht="12" hidden="1" customHeight="1">
      <c r="A17038" s="448"/>
    </row>
    <row r="17039" spans="1:1" s="449" customFormat="1" ht="12" hidden="1" customHeight="1">
      <c r="A17039" s="448"/>
    </row>
    <row r="17040" spans="1:1" s="449" customFormat="1" ht="12" hidden="1" customHeight="1">
      <c r="A17040" s="448"/>
    </row>
    <row r="17041" spans="1:1" s="449" customFormat="1" ht="12" hidden="1" customHeight="1">
      <c r="A17041" s="448"/>
    </row>
    <row r="17042" spans="1:1" s="449" customFormat="1" ht="12" hidden="1" customHeight="1">
      <c r="A17042" s="448"/>
    </row>
    <row r="17043" spans="1:1" s="449" customFormat="1" ht="12" hidden="1" customHeight="1">
      <c r="A17043" s="448"/>
    </row>
    <row r="17044" spans="1:1" s="449" customFormat="1" ht="12" hidden="1" customHeight="1">
      <c r="A17044" s="448"/>
    </row>
    <row r="17045" spans="1:1" s="449" customFormat="1" ht="12" hidden="1" customHeight="1">
      <c r="A17045" s="448"/>
    </row>
    <row r="17046" spans="1:1" s="449" customFormat="1" ht="12" hidden="1" customHeight="1">
      <c r="A17046" s="448"/>
    </row>
    <row r="17047" spans="1:1" s="449" customFormat="1" ht="12" hidden="1" customHeight="1">
      <c r="A17047" s="448"/>
    </row>
    <row r="17048" spans="1:1" s="449" customFormat="1" ht="12" hidden="1" customHeight="1">
      <c r="A17048" s="448"/>
    </row>
    <row r="17049" spans="1:1" s="449" customFormat="1" ht="12" hidden="1" customHeight="1">
      <c r="A17049" s="448"/>
    </row>
    <row r="17050" spans="1:1" s="449" customFormat="1" ht="12" hidden="1" customHeight="1">
      <c r="A17050" s="448"/>
    </row>
    <row r="17051" spans="1:1" s="449" customFormat="1" ht="12" hidden="1" customHeight="1">
      <c r="A17051" s="448"/>
    </row>
    <row r="17052" spans="1:1" s="449" customFormat="1" ht="12" hidden="1" customHeight="1">
      <c r="A17052" s="448"/>
    </row>
    <row r="17053" spans="1:1" s="449" customFormat="1" ht="12" hidden="1" customHeight="1">
      <c r="A17053" s="448"/>
    </row>
    <row r="17054" spans="1:1" s="449" customFormat="1" ht="12" hidden="1" customHeight="1">
      <c r="A17054" s="448"/>
    </row>
    <row r="17055" spans="1:1" s="449" customFormat="1" ht="12" hidden="1" customHeight="1">
      <c r="A17055" s="448"/>
    </row>
    <row r="17056" spans="1:1" s="449" customFormat="1" ht="12" hidden="1" customHeight="1">
      <c r="A17056" s="448"/>
    </row>
    <row r="17057" spans="1:1" s="449" customFormat="1" ht="12" hidden="1" customHeight="1">
      <c r="A17057" s="448"/>
    </row>
    <row r="17058" spans="1:1" s="449" customFormat="1" ht="12" hidden="1" customHeight="1">
      <c r="A17058" s="448"/>
    </row>
    <row r="17059" spans="1:1" s="449" customFormat="1" ht="12" hidden="1" customHeight="1">
      <c r="A17059" s="448"/>
    </row>
    <row r="17060" spans="1:1" s="449" customFormat="1" ht="12" hidden="1" customHeight="1">
      <c r="A17060" s="448"/>
    </row>
    <row r="17061" spans="1:1" s="449" customFormat="1" ht="12" hidden="1" customHeight="1">
      <c r="A17061" s="448"/>
    </row>
    <row r="17062" spans="1:1" s="449" customFormat="1" ht="12" hidden="1" customHeight="1">
      <c r="A17062" s="448"/>
    </row>
    <row r="17063" spans="1:1" s="449" customFormat="1" ht="12" hidden="1" customHeight="1">
      <c r="A17063" s="448"/>
    </row>
    <row r="17064" spans="1:1" s="449" customFormat="1" ht="12" hidden="1" customHeight="1">
      <c r="A17064" s="448"/>
    </row>
    <row r="17065" spans="1:1" s="449" customFormat="1" ht="12" hidden="1" customHeight="1">
      <c r="A17065" s="448"/>
    </row>
    <row r="17066" spans="1:1" s="449" customFormat="1" ht="12" hidden="1" customHeight="1">
      <c r="A17066" s="448"/>
    </row>
    <row r="17067" spans="1:1" s="449" customFormat="1" ht="12" hidden="1" customHeight="1">
      <c r="A17067" s="448"/>
    </row>
    <row r="17068" spans="1:1" s="449" customFormat="1" ht="12" hidden="1" customHeight="1">
      <c r="A17068" s="448"/>
    </row>
    <row r="17069" spans="1:1" s="449" customFormat="1" ht="12" hidden="1" customHeight="1">
      <c r="A17069" s="448"/>
    </row>
    <row r="17070" spans="1:1" s="449" customFormat="1" ht="12" hidden="1" customHeight="1">
      <c r="A17070" s="448"/>
    </row>
    <row r="17071" spans="1:1" s="449" customFormat="1" ht="12" hidden="1" customHeight="1">
      <c r="A17071" s="448"/>
    </row>
    <row r="17072" spans="1:1" s="449" customFormat="1" ht="12" hidden="1" customHeight="1">
      <c r="A17072" s="448"/>
    </row>
    <row r="17073" spans="1:1" s="449" customFormat="1" ht="12" hidden="1" customHeight="1">
      <c r="A17073" s="448"/>
    </row>
    <row r="17074" spans="1:1" s="449" customFormat="1" ht="12" hidden="1" customHeight="1">
      <c r="A17074" s="448"/>
    </row>
    <row r="17075" spans="1:1" s="449" customFormat="1" ht="12" hidden="1" customHeight="1">
      <c r="A17075" s="448"/>
    </row>
    <row r="17076" spans="1:1" s="449" customFormat="1" ht="12" hidden="1" customHeight="1">
      <c r="A17076" s="448"/>
    </row>
    <row r="17077" spans="1:1" s="449" customFormat="1" ht="12" hidden="1" customHeight="1">
      <c r="A17077" s="448"/>
    </row>
    <row r="17078" spans="1:1" s="449" customFormat="1" ht="12" hidden="1" customHeight="1">
      <c r="A17078" s="448"/>
    </row>
    <row r="17079" spans="1:1" s="449" customFormat="1" ht="12" hidden="1" customHeight="1">
      <c r="A17079" s="448"/>
    </row>
    <row r="17080" spans="1:1" s="449" customFormat="1" ht="12" hidden="1" customHeight="1">
      <c r="A17080" s="448"/>
    </row>
    <row r="17081" spans="1:1" s="449" customFormat="1" ht="12" hidden="1" customHeight="1">
      <c r="A17081" s="448"/>
    </row>
    <row r="17082" spans="1:1" s="449" customFormat="1" ht="12" hidden="1" customHeight="1">
      <c r="A17082" s="448"/>
    </row>
    <row r="17083" spans="1:1" s="449" customFormat="1" ht="12" hidden="1" customHeight="1">
      <c r="A17083" s="448"/>
    </row>
    <row r="17084" spans="1:1" s="449" customFormat="1" ht="12" hidden="1" customHeight="1">
      <c r="A17084" s="448"/>
    </row>
    <row r="17085" spans="1:1" s="449" customFormat="1" ht="12" hidden="1" customHeight="1">
      <c r="A17085" s="448"/>
    </row>
    <row r="17086" spans="1:1" s="449" customFormat="1" ht="12" hidden="1" customHeight="1">
      <c r="A17086" s="448"/>
    </row>
    <row r="17087" spans="1:1" s="449" customFormat="1" ht="12" hidden="1" customHeight="1">
      <c r="A17087" s="448"/>
    </row>
    <row r="17088" spans="1:1" s="449" customFormat="1" ht="12" hidden="1" customHeight="1">
      <c r="A17088" s="448"/>
    </row>
    <row r="17089" spans="1:1" s="449" customFormat="1" ht="12" hidden="1" customHeight="1">
      <c r="A17089" s="448"/>
    </row>
    <row r="17090" spans="1:1" s="449" customFormat="1" ht="12" hidden="1" customHeight="1">
      <c r="A17090" s="448"/>
    </row>
    <row r="17091" spans="1:1" s="449" customFormat="1" ht="12" hidden="1" customHeight="1">
      <c r="A17091" s="448"/>
    </row>
    <row r="17092" spans="1:1" s="449" customFormat="1" ht="12" hidden="1" customHeight="1">
      <c r="A17092" s="448"/>
    </row>
    <row r="17093" spans="1:1" s="449" customFormat="1" ht="12" hidden="1" customHeight="1">
      <c r="A17093" s="448"/>
    </row>
    <row r="17094" spans="1:1" s="449" customFormat="1" ht="12" hidden="1" customHeight="1">
      <c r="A17094" s="448"/>
    </row>
    <row r="17095" spans="1:1" s="449" customFormat="1" ht="12" hidden="1" customHeight="1">
      <c r="A17095" s="448"/>
    </row>
    <row r="17096" spans="1:1" s="449" customFormat="1" ht="12" hidden="1" customHeight="1">
      <c r="A17096" s="448"/>
    </row>
    <row r="17097" spans="1:1" s="449" customFormat="1" ht="12" hidden="1" customHeight="1">
      <c r="A17097" s="448"/>
    </row>
    <row r="17098" spans="1:1" s="449" customFormat="1" ht="12" hidden="1" customHeight="1">
      <c r="A17098" s="448"/>
    </row>
    <row r="17099" spans="1:1" s="449" customFormat="1" ht="12" hidden="1" customHeight="1">
      <c r="A17099" s="448"/>
    </row>
    <row r="17100" spans="1:1" s="449" customFormat="1" ht="12" hidden="1" customHeight="1">
      <c r="A17100" s="448"/>
    </row>
    <row r="17101" spans="1:1" s="449" customFormat="1" ht="12" hidden="1" customHeight="1">
      <c r="A17101" s="448"/>
    </row>
    <row r="17102" spans="1:1" s="449" customFormat="1" ht="12" hidden="1" customHeight="1">
      <c r="A17102" s="448"/>
    </row>
    <row r="17103" spans="1:1" s="449" customFormat="1" ht="12" hidden="1" customHeight="1">
      <c r="A17103" s="448"/>
    </row>
    <row r="17104" spans="1:1" s="449" customFormat="1" ht="12" hidden="1" customHeight="1">
      <c r="A17104" s="448"/>
    </row>
    <row r="17105" spans="1:1" s="449" customFormat="1" ht="12" hidden="1" customHeight="1">
      <c r="A17105" s="448"/>
    </row>
    <row r="17106" spans="1:1" s="449" customFormat="1" ht="12" hidden="1" customHeight="1">
      <c r="A17106" s="448"/>
    </row>
    <row r="17107" spans="1:1" s="449" customFormat="1" ht="12" hidden="1" customHeight="1">
      <c r="A17107" s="448"/>
    </row>
    <row r="17108" spans="1:1" s="449" customFormat="1" ht="12" hidden="1" customHeight="1">
      <c r="A17108" s="448"/>
    </row>
    <row r="17109" spans="1:1" s="449" customFormat="1" ht="12" hidden="1" customHeight="1">
      <c r="A17109" s="448"/>
    </row>
    <row r="17110" spans="1:1" s="449" customFormat="1" ht="12" hidden="1" customHeight="1">
      <c r="A17110" s="448"/>
    </row>
    <row r="17111" spans="1:1" s="449" customFormat="1" ht="12" hidden="1" customHeight="1">
      <c r="A17111" s="448"/>
    </row>
    <row r="17112" spans="1:1" s="449" customFormat="1" ht="12" hidden="1" customHeight="1">
      <c r="A17112" s="448"/>
    </row>
    <row r="17113" spans="1:1" s="449" customFormat="1" ht="12" hidden="1" customHeight="1">
      <c r="A17113" s="448"/>
    </row>
    <row r="17114" spans="1:1" s="449" customFormat="1" ht="12" hidden="1" customHeight="1">
      <c r="A17114" s="448"/>
    </row>
    <row r="17115" spans="1:1" s="449" customFormat="1" ht="12" hidden="1" customHeight="1">
      <c r="A17115" s="448"/>
    </row>
    <row r="17116" spans="1:1" s="449" customFormat="1" ht="12" hidden="1" customHeight="1">
      <c r="A17116" s="448"/>
    </row>
    <row r="17117" spans="1:1" s="449" customFormat="1" ht="12" hidden="1" customHeight="1">
      <c r="A17117" s="448"/>
    </row>
    <row r="17118" spans="1:1" s="449" customFormat="1" ht="12" hidden="1" customHeight="1">
      <c r="A17118" s="448"/>
    </row>
    <row r="17119" spans="1:1" s="449" customFormat="1" ht="12" hidden="1" customHeight="1">
      <c r="A17119" s="448"/>
    </row>
    <row r="17120" spans="1:1" s="449" customFormat="1" ht="12" hidden="1" customHeight="1">
      <c r="A17120" s="448"/>
    </row>
    <row r="17121" spans="1:1" s="449" customFormat="1" ht="12" hidden="1" customHeight="1">
      <c r="A17121" s="448"/>
    </row>
    <row r="17122" spans="1:1" s="449" customFormat="1" ht="12" hidden="1" customHeight="1">
      <c r="A17122" s="448"/>
    </row>
    <row r="17123" spans="1:1" s="449" customFormat="1" ht="12" hidden="1" customHeight="1">
      <c r="A17123" s="448"/>
    </row>
    <row r="17124" spans="1:1" s="449" customFormat="1" ht="12" hidden="1" customHeight="1">
      <c r="A17124" s="448"/>
    </row>
    <row r="17125" spans="1:1" s="449" customFormat="1" ht="12" hidden="1" customHeight="1">
      <c r="A17125" s="448"/>
    </row>
    <row r="17126" spans="1:1" s="449" customFormat="1" ht="12" hidden="1" customHeight="1">
      <c r="A17126" s="448"/>
    </row>
    <row r="17127" spans="1:1" s="449" customFormat="1" ht="12" hidden="1" customHeight="1">
      <c r="A17127" s="448"/>
    </row>
    <row r="17128" spans="1:1" s="449" customFormat="1" ht="12" hidden="1" customHeight="1">
      <c r="A17128" s="448"/>
    </row>
    <row r="17129" spans="1:1" s="449" customFormat="1" ht="12" hidden="1" customHeight="1">
      <c r="A17129" s="448"/>
    </row>
    <row r="17130" spans="1:1" s="449" customFormat="1" ht="12" hidden="1" customHeight="1">
      <c r="A17130" s="448"/>
    </row>
    <row r="17131" spans="1:1" s="449" customFormat="1" ht="12" hidden="1" customHeight="1">
      <c r="A17131" s="448"/>
    </row>
    <row r="17132" spans="1:1" s="449" customFormat="1" ht="12" hidden="1" customHeight="1">
      <c r="A17132" s="448"/>
    </row>
    <row r="17133" spans="1:1" s="449" customFormat="1" ht="12" hidden="1" customHeight="1">
      <c r="A17133" s="448"/>
    </row>
    <row r="17134" spans="1:1" s="449" customFormat="1" ht="12" hidden="1" customHeight="1">
      <c r="A17134" s="448"/>
    </row>
    <row r="17135" spans="1:1" s="449" customFormat="1" ht="12" hidden="1" customHeight="1">
      <c r="A17135" s="448"/>
    </row>
    <row r="17136" spans="1:1" s="449" customFormat="1" ht="12" hidden="1" customHeight="1">
      <c r="A17136" s="448"/>
    </row>
    <row r="17137" spans="1:1" s="449" customFormat="1" ht="12" hidden="1" customHeight="1">
      <c r="A17137" s="448"/>
    </row>
    <row r="17138" spans="1:1" s="449" customFormat="1" ht="12" hidden="1" customHeight="1">
      <c r="A17138" s="448"/>
    </row>
    <row r="17139" spans="1:1" s="449" customFormat="1" ht="12" hidden="1" customHeight="1">
      <c r="A17139" s="448"/>
    </row>
    <row r="17140" spans="1:1" s="449" customFormat="1" ht="12" hidden="1" customHeight="1">
      <c r="A17140" s="448"/>
    </row>
    <row r="17141" spans="1:1" s="449" customFormat="1" ht="12" hidden="1" customHeight="1">
      <c r="A17141" s="448"/>
    </row>
    <row r="17142" spans="1:1" s="449" customFormat="1" ht="12" hidden="1" customHeight="1">
      <c r="A17142" s="448"/>
    </row>
    <row r="17143" spans="1:1" s="449" customFormat="1" ht="12" hidden="1" customHeight="1">
      <c r="A17143" s="448"/>
    </row>
    <row r="17144" spans="1:1" s="449" customFormat="1" ht="12" hidden="1" customHeight="1">
      <c r="A17144" s="448"/>
    </row>
    <row r="17145" spans="1:1" s="449" customFormat="1" ht="12" hidden="1" customHeight="1">
      <c r="A17145" s="448"/>
    </row>
    <row r="17146" spans="1:1" s="449" customFormat="1" ht="12" hidden="1" customHeight="1">
      <c r="A17146" s="448"/>
    </row>
    <row r="17147" spans="1:1" s="449" customFormat="1" ht="12" hidden="1" customHeight="1">
      <c r="A17147" s="448"/>
    </row>
    <row r="17148" spans="1:1" s="449" customFormat="1" ht="12" hidden="1" customHeight="1">
      <c r="A17148" s="448"/>
    </row>
    <row r="17149" spans="1:1" s="449" customFormat="1" ht="12" hidden="1" customHeight="1">
      <c r="A17149" s="448"/>
    </row>
    <row r="17150" spans="1:1" s="449" customFormat="1" ht="12" hidden="1" customHeight="1">
      <c r="A17150" s="448"/>
    </row>
    <row r="17151" spans="1:1" s="449" customFormat="1" ht="12" hidden="1" customHeight="1">
      <c r="A17151" s="448"/>
    </row>
    <row r="17152" spans="1:1" s="449" customFormat="1" ht="12" hidden="1" customHeight="1">
      <c r="A17152" s="448"/>
    </row>
    <row r="17153" spans="1:1" s="449" customFormat="1" ht="12" hidden="1" customHeight="1">
      <c r="A17153" s="448"/>
    </row>
    <row r="17154" spans="1:1" s="449" customFormat="1" ht="12" hidden="1" customHeight="1">
      <c r="A17154" s="448"/>
    </row>
    <row r="17155" spans="1:1" s="449" customFormat="1" ht="12" hidden="1" customHeight="1">
      <c r="A17155" s="448"/>
    </row>
    <row r="17156" spans="1:1" s="449" customFormat="1" ht="12" hidden="1" customHeight="1">
      <c r="A17156" s="448"/>
    </row>
    <row r="17157" spans="1:1" s="449" customFormat="1" ht="12" hidden="1" customHeight="1">
      <c r="A17157" s="448"/>
    </row>
    <row r="17158" spans="1:1" s="449" customFormat="1" ht="12" hidden="1" customHeight="1">
      <c r="A17158" s="448"/>
    </row>
    <row r="17159" spans="1:1" s="449" customFormat="1" ht="12" hidden="1" customHeight="1">
      <c r="A17159" s="448"/>
    </row>
    <row r="17160" spans="1:1" s="449" customFormat="1" ht="12" hidden="1" customHeight="1">
      <c r="A17160" s="448"/>
    </row>
    <row r="17161" spans="1:1" s="449" customFormat="1" ht="12" hidden="1" customHeight="1">
      <c r="A17161" s="448"/>
    </row>
    <row r="17162" spans="1:1" s="449" customFormat="1" ht="12" hidden="1" customHeight="1">
      <c r="A17162" s="448"/>
    </row>
    <row r="17163" spans="1:1" s="449" customFormat="1" ht="12" hidden="1" customHeight="1">
      <c r="A17163" s="448"/>
    </row>
    <row r="17164" spans="1:1" s="449" customFormat="1" ht="12" hidden="1" customHeight="1">
      <c r="A17164" s="448"/>
    </row>
    <row r="17165" spans="1:1" s="449" customFormat="1" ht="12" hidden="1" customHeight="1">
      <c r="A17165" s="448"/>
    </row>
    <row r="17166" spans="1:1" s="449" customFormat="1" ht="12" hidden="1" customHeight="1">
      <c r="A17166" s="448"/>
    </row>
    <row r="17167" spans="1:1" s="449" customFormat="1" ht="12" hidden="1" customHeight="1">
      <c r="A17167" s="448"/>
    </row>
    <row r="17168" spans="1:1" s="449" customFormat="1" ht="12" hidden="1" customHeight="1">
      <c r="A17168" s="448"/>
    </row>
    <row r="17169" spans="1:1" s="449" customFormat="1" ht="12" hidden="1" customHeight="1">
      <c r="A17169" s="448"/>
    </row>
    <row r="17170" spans="1:1" s="449" customFormat="1" ht="12" hidden="1" customHeight="1">
      <c r="A17170" s="448"/>
    </row>
    <row r="17171" spans="1:1" s="449" customFormat="1" ht="12" hidden="1" customHeight="1">
      <c r="A17171" s="448"/>
    </row>
    <row r="17172" spans="1:1" s="449" customFormat="1" ht="12" hidden="1" customHeight="1">
      <c r="A17172" s="448"/>
    </row>
    <row r="17173" spans="1:1" s="449" customFormat="1" ht="12" hidden="1" customHeight="1">
      <c r="A17173" s="448"/>
    </row>
    <row r="17174" spans="1:1" s="449" customFormat="1" ht="12" hidden="1" customHeight="1">
      <c r="A17174" s="448"/>
    </row>
    <row r="17175" spans="1:1" s="449" customFormat="1" ht="12" hidden="1" customHeight="1">
      <c r="A17175" s="448"/>
    </row>
    <row r="17176" spans="1:1" s="449" customFormat="1" ht="12" hidden="1" customHeight="1">
      <c r="A17176" s="448"/>
    </row>
    <row r="17177" spans="1:1" s="449" customFormat="1" ht="12" hidden="1" customHeight="1">
      <c r="A17177" s="448"/>
    </row>
    <row r="17178" spans="1:1" s="449" customFormat="1" ht="12" hidden="1" customHeight="1">
      <c r="A17178" s="448"/>
    </row>
    <row r="17179" spans="1:1" s="449" customFormat="1" ht="12" hidden="1" customHeight="1">
      <c r="A17179" s="448"/>
    </row>
    <row r="17180" spans="1:1" s="449" customFormat="1" ht="12" hidden="1" customHeight="1">
      <c r="A17180" s="448"/>
    </row>
    <row r="17181" spans="1:1" s="449" customFormat="1" ht="12" hidden="1" customHeight="1">
      <c r="A17181" s="448"/>
    </row>
    <row r="17182" spans="1:1" s="449" customFormat="1" ht="12" hidden="1" customHeight="1">
      <c r="A17182" s="448"/>
    </row>
    <row r="17183" spans="1:1" s="449" customFormat="1" ht="12" hidden="1" customHeight="1">
      <c r="A17183" s="448"/>
    </row>
    <row r="17184" spans="1:1" s="449" customFormat="1" ht="12" hidden="1" customHeight="1">
      <c r="A17184" s="448"/>
    </row>
    <row r="17185" spans="1:1" s="449" customFormat="1" ht="12" hidden="1" customHeight="1">
      <c r="A17185" s="448"/>
    </row>
    <row r="17186" spans="1:1" s="449" customFormat="1" ht="12" hidden="1" customHeight="1">
      <c r="A17186" s="448"/>
    </row>
    <row r="17187" spans="1:1" s="449" customFormat="1" ht="12" hidden="1" customHeight="1">
      <c r="A17187" s="448"/>
    </row>
    <row r="17188" spans="1:1" s="449" customFormat="1" ht="12" hidden="1" customHeight="1">
      <c r="A17188" s="448"/>
    </row>
    <row r="17189" spans="1:1" s="449" customFormat="1" ht="12" hidden="1" customHeight="1">
      <c r="A17189" s="448"/>
    </row>
    <row r="17190" spans="1:1" s="449" customFormat="1" ht="12" hidden="1" customHeight="1">
      <c r="A17190" s="448"/>
    </row>
    <row r="17191" spans="1:1" s="449" customFormat="1" ht="12" hidden="1" customHeight="1">
      <c r="A17191" s="448"/>
    </row>
    <row r="17192" spans="1:1" s="449" customFormat="1" ht="12" hidden="1" customHeight="1">
      <c r="A17192" s="448"/>
    </row>
    <row r="17193" spans="1:1" s="449" customFormat="1" ht="12" hidden="1" customHeight="1">
      <c r="A17193" s="448"/>
    </row>
    <row r="17194" spans="1:1" s="449" customFormat="1" ht="12" hidden="1" customHeight="1">
      <c r="A17194" s="448"/>
    </row>
    <row r="17195" spans="1:1" s="449" customFormat="1" ht="12" hidden="1" customHeight="1">
      <c r="A17195" s="448"/>
    </row>
    <row r="17196" spans="1:1" s="449" customFormat="1" ht="12" hidden="1" customHeight="1">
      <c r="A17196" s="448"/>
    </row>
    <row r="17197" spans="1:1" s="449" customFormat="1" ht="12" hidden="1" customHeight="1">
      <c r="A17197" s="448"/>
    </row>
    <row r="17198" spans="1:1" s="449" customFormat="1" ht="12" hidden="1" customHeight="1">
      <c r="A17198" s="448"/>
    </row>
    <row r="17199" spans="1:1" s="449" customFormat="1" ht="12" hidden="1" customHeight="1">
      <c r="A17199" s="448"/>
    </row>
    <row r="17200" spans="1:1" s="449" customFormat="1" ht="12" hidden="1" customHeight="1">
      <c r="A17200" s="448"/>
    </row>
    <row r="17201" spans="1:1" s="449" customFormat="1" ht="12" hidden="1" customHeight="1">
      <c r="A17201" s="448"/>
    </row>
    <row r="17202" spans="1:1" s="449" customFormat="1" ht="12" hidden="1" customHeight="1">
      <c r="A17202" s="448"/>
    </row>
    <row r="17203" spans="1:1" s="449" customFormat="1" ht="12" hidden="1" customHeight="1">
      <c r="A17203" s="448"/>
    </row>
    <row r="17204" spans="1:1" s="449" customFormat="1" ht="12" hidden="1" customHeight="1">
      <c r="A17204" s="448"/>
    </row>
    <row r="17205" spans="1:1" s="449" customFormat="1" ht="12" hidden="1" customHeight="1">
      <c r="A17205" s="448"/>
    </row>
    <row r="17206" spans="1:1" s="449" customFormat="1" ht="12" hidden="1" customHeight="1">
      <c r="A17206" s="448"/>
    </row>
    <row r="17207" spans="1:1" s="449" customFormat="1" ht="12" hidden="1" customHeight="1">
      <c r="A17207" s="448"/>
    </row>
    <row r="17208" spans="1:1" s="449" customFormat="1" ht="12" hidden="1" customHeight="1">
      <c r="A17208" s="448"/>
    </row>
    <row r="17209" spans="1:1" s="449" customFormat="1" ht="12" hidden="1" customHeight="1">
      <c r="A17209" s="448"/>
    </row>
    <row r="17210" spans="1:1" s="449" customFormat="1" ht="12" hidden="1" customHeight="1">
      <c r="A17210" s="448"/>
    </row>
    <row r="17211" spans="1:1" s="449" customFormat="1" ht="12" hidden="1" customHeight="1">
      <c r="A17211" s="448"/>
    </row>
    <row r="17212" spans="1:1" s="449" customFormat="1" ht="12" hidden="1" customHeight="1">
      <c r="A17212" s="448"/>
    </row>
    <row r="17213" spans="1:1" s="449" customFormat="1" ht="12" hidden="1" customHeight="1">
      <c r="A17213" s="448"/>
    </row>
    <row r="17214" spans="1:1" s="449" customFormat="1" ht="12" hidden="1" customHeight="1">
      <c r="A17214" s="448"/>
    </row>
    <row r="17215" spans="1:1" s="449" customFormat="1" ht="12" hidden="1" customHeight="1">
      <c r="A17215" s="448"/>
    </row>
    <row r="17216" spans="1:1" s="449" customFormat="1" ht="12" hidden="1" customHeight="1">
      <c r="A17216" s="448"/>
    </row>
    <row r="17217" spans="1:1" s="449" customFormat="1" ht="12" hidden="1" customHeight="1">
      <c r="A17217" s="448"/>
    </row>
    <row r="17218" spans="1:1" s="449" customFormat="1" ht="12" hidden="1" customHeight="1">
      <c r="A17218" s="448"/>
    </row>
    <row r="17219" spans="1:1" s="449" customFormat="1" ht="12" hidden="1" customHeight="1">
      <c r="A17219" s="448"/>
    </row>
    <row r="17220" spans="1:1" s="449" customFormat="1" ht="12" hidden="1" customHeight="1">
      <c r="A17220" s="448"/>
    </row>
    <row r="17221" spans="1:1" s="449" customFormat="1" ht="12" hidden="1" customHeight="1">
      <c r="A17221" s="448"/>
    </row>
    <row r="17222" spans="1:1" s="449" customFormat="1" ht="12" hidden="1" customHeight="1">
      <c r="A17222" s="448"/>
    </row>
    <row r="17223" spans="1:1" s="449" customFormat="1" ht="12" hidden="1" customHeight="1">
      <c r="A17223" s="448"/>
    </row>
    <row r="17224" spans="1:1" s="449" customFormat="1" ht="12" hidden="1" customHeight="1">
      <c r="A17224" s="448"/>
    </row>
    <row r="17225" spans="1:1" s="449" customFormat="1" ht="12" hidden="1" customHeight="1">
      <c r="A17225" s="448"/>
    </row>
    <row r="17226" spans="1:1" s="449" customFormat="1" ht="12" hidden="1" customHeight="1">
      <c r="A17226" s="448"/>
    </row>
    <row r="17227" spans="1:1" s="449" customFormat="1" ht="12" hidden="1" customHeight="1">
      <c r="A17227" s="448"/>
    </row>
    <row r="17228" spans="1:1" s="449" customFormat="1" ht="12" hidden="1" customHeight="1">
      <c r="A17228" s="448"/>
    </row>
    <row r="17229" spans="1:1" s="449" customFormat="1" ht="12" hidden="1" customHeight="1">
      <c r="A17229" s="448"/>
    </row>
    <row r="17230" spans="1:1" s="449" customFormat="1" ht="12" hidden="1" customHeight="1">
      <c r="A17230" s="448"/>
    </row>
    <row r="17231" spans="1:1" s="449" customFormat="1" ht="12" hidden="1" customHeight="1">
      <c r="A17231" s="448"/>
    </row>
    <row r="17232" spans="1:1" s="449" customFormat="1" ht="12" hidden="1" customHeight="1">
      <c r="A17232" s="448"/>
    </row>
    <row r="17233" spans="1:1" s="449" customFormat="1" ht="12" hidden="1" customHeight="1">
      <c r="A17233" s="448"/>
    </row>
    <row r="17234" spans="1:1" s="449" customFormat="1" ht="12" hidden="1" customHeight="1">
      <c r="A17234" s="448"/>
    </row>
    <row r="17235" spans="1:1" s="449" customFormat="1" ht="12" hidden="1" customHeight="1">
      <c r="A17235" s="448"/>
    </row>
    <row r="17236" spans="1:1" s="449" customFormat="1" ht="12" hidden="1" customHeight="1">
      <c r="A17236" s="448"/>
    </row>
    <row r="17237" spans="1:1" s="449" customFormat="1" ht="12" hidden="1" customHeight="1">
      <c r="A17237" s="448"/>
    </row>
    <row r="17238" spans="1:1" s="449" customFormat="1" ht="12" hidden="1" customHeight="1">
      <c r="A17238" s="448"/>
    </row>
    <row r="17239" spans="1:1" s="449" customFormat="1" ht="12" hidden="1" customHeight="1">
      <c r="A17239" s="448"/>
    </row>
    <row r="17240" spans="1:1" s="449" customFormat="1" ht="12" hidden="1" customHeight="1">
      <c r="A17240" s="448"/>
    </row>
    <row r="17241" spans="1:1" s="449" customFormat="1" ht="12" hidden="1" customHeight="1">
      <c r="A17241" s="448"/>
    </row>
    <row r="17242" spans="1:1" s="449" customFormat="1" ht="12" hidden="1" customHeight="1">
      <c r="A17242" s="448"/>
    </row>
    <row r="17243" spans="1:1" s="449" customFormat="1" ht="12" hidden="1" customHeight="1">
      <c r="A17243" s="448"/>
    </row>
    <row r="17244" spans="1:1" s="449" customFormat="1" ht="12" hidden="1" customHeight="1">
      <c r="A17244" s="448"/>
    </row>
    <row r="17245" spans="1:1" s="449" customFormat="1" ht="12" hidden="1" customHeight="1">
      <c r="A17245" s="448"/>
    </row>
    <row r="17246" spans="1:1" s="449" customFormat="1" ht="12" hidden="1" customHeight="1">
      <c r="A17246" s="448"/>
    </row>
    <row r="17247" spans="1:1" s="449" customFormat="1" ht="12" hidden="1" customHeight="1">
      <c r="A17247" s="448"/>
    </row>
    <row r="17248" spans="1:1" s="449" customFormat="1" ht="12" hidden="1" customHeight="1">
      <c r="A17248" s="448"/>
    </row>
    <row r="17249" spans="1:1" s="449" customFormat="1" ht="12" hidden="1" customHeight="1">
      <c r="A17249" s="448"/>
    </row>
    <row r="17250" spans="1:1" s="449" customFormat="1" ht="12" hidden="1" customHeight="1">
      <c r="A17250" s="448"/>
    </row>
    <row r="17251" spans="1:1" s="449" customFormat="1" ht="12" hidden="1" customHeight="1">
      <c r="A17251" s="448"/>
    </row>
    <row r="17252" spans="1:1" s="449" customFormat="1" ht="12" hidden="1" customHeight="1">
      <c r="A17252" s="448"/>
    </row>
    <row r="17253" spans="1:1" s="449" customFormat="1" ht="12" hidden="1" customHeight="1">
      <c r="A17253" s="448"/>
    </row>
    <row r="17254" spans="1:1" s="449" customFormat="1" ht="12" hidden="1" customHeight="1">
      <c r="A17254" s="448"/>
    </row>
    <row r="17255" spans="1:1" s="449" customFormat="1" ht="12" hidden="1" customHeight="1">
      <c r="A17255" s="448"/>
    </row>
    <row r="17256" spans="1:1" s="449" customFormat="1" ht="12" hidden="1" customHeight="1">
      <c r="A17256" s="448"/>
    </row>
    <row r="17257" spans="1:1" s="449" customFormat="1" ht="12" hidden="1" customHeight="1">
      <c r="A17257" s="448"/>
    </row>
    <row r="17258" spans="1:1" s="449" customFormat="1" ht="12" hidden="1" customHeight="1">
      <c r="A17258" s="448"/>
    </row>
    <row r="17259" spans="1:1" s="449" customFormat="1" ht="12" hidden="1" customHeight="1">
      <c r="A17259" s="448"/>
    </row>
    <row r="17260" spans="1:1" s="449" customFormat="1" ht="12" hidden="1" customHeight="1">
      <c r="A17260" s="448"/>
    </row>
    <row r="17261" spans="1:1" s="449" customFormat="1" ht="12" hidden="1" customHeight="1">
      <c r="A17261" s="448"/>
    </row>
    <row r="17262" spans="1:1" s="449" customFormat="1" ht="12" hidden="1" customHeight="1">
      <c r="A17262" s="448"/>
    </row>
    <row r="17263" spans="1:1" s="449" customFormat="1" ht="12" hidden="1" customHeight="1">
      <c r="A17263" s="448"/>
    </row>
    <row r="17264" spans="1:1" s="449" customFormat="1" ht="12" hidden="1" customHeight="1">
      <c r="A17264" s="448"/>
    </row>
    <row r="17265" spans="1:1" s="449" customFormat="1" ht="12" hidden="1" customHeight="1">
      <c r="A17265" s="448"/>
    </row>
    <row r="17266" spans="1:1" s="449" customFormat="1" ht="12" hidden="1" customHeight="1">
      <c r="A17266" s="448"/>
    </row>
    <row r="17267" spans="1:1" s="449" customFormat="1" ht="12" hidden="1" customHeight="1">
      <c r="A17267" s="448"/>
    </row>
    <row r="17268" spans="1:1" s="449" customFormat="1" ht="12" hidden="1" customHeight="1">
      <c r="A17268" s="448"/>
    </row>
    <row r="17269" spans="1:1" s="449" customFormat="1" ht="12" hidden="1" customHeight="1">
      <c r="A17269" s="448"/>
    </row>
    <row r="17270" spans="1:1" s="449" customFormat="1" ht="12" hidden="1" customHeight="1">
      <c r="A17270" s="448"/>
    </row>
    <row r="17271" spans="1:1" s="449" customFormat="1" ht="12" hidden="1" customHeight="1">
      <c r="A17271" s="448"/>
    </row>
    <row r="17272" spans="1:1" s="449" customFormat="1" ht="12" hidden="1" customHeight="1">
      <c r="A17272" s="448"/>
    </row>
    <row r="17273" spans="1:1" s="449" customFormat="1" ht="12" hidden="1" customHeight="1">
      <c r="A17273" s="448"/>
    </row>
    <row r="17274" spans="1:1" s="449" customFormat="1" ht="12" hidden="1" customHeight="1">
      <c r="A17274" s="448"/>
    </row>
    <row r="17275" spans="1:1" s="449" customFormat="1" ht="12" hidden="1" customHeight="1">
      <c r="A17275" s="448"/>
    </row>
    <row r="17276" spans="1:1" s="449" customFormat="1" ht="12" hidden="1" customHeight="1">
      <c r="A17276" s="448"/>
    </row>
    <row r="17277" spans="1:1" s="449" customFormat="1" ht="12" hidden="1" customHeight="1">
      <c r="A17277" s="448"/>
    </row>
    <row r="17278" spans="1:1" s="449" customFormat="1" ht="12" hidden="1" customHeight="1">
      <c r="A17278" s="448"/>
    </row>
    <row r="17279" spans="1:1" s="449" customFormat="1" ht="12" hidden="1" customHeight="1">
      <c r="A17279" s="448"/>
    </row>
    <row r="17280" spans="1:1" s="449" customFormat="1" ht="12" hidden="1" customHeight="1">
      <c r="A17280" s="448"/>
    </row>
    <row r="17281" spans="1:1" s="449" customFormat="1" ht="12" hidden="1" customHeight="1">
      <c r="A17281" s="448"/>
    </row>
    <row r="17282" spans="1:1" s="449" customFormat="1" ht="12" hidden="1" customHeight="1">
      <c r="A17282" s="448"/>
    </row>
    <row r="17283" spans="1:1" s="449" customFormat="1" ht="12" hidden="1" customHeight="1">
      <c r="A17283" s="448"/>
    </row>
    <row r="17284" spans="1:1" s="449" customFormat="1" ht="12" hidden="1" customHeight="1">
      <c r="A17284" s="448"/>
    </row>
    <row r="17285" spans="1:1" s="449" customFormat="1" ht="12" hidden="1" customHeight="1">
      <c r="A17285" s="448"/>
    </row>
    <row r="17286" spans="1:1" s="449" customFormat="1" ht="12" hidden="1" customHeight="1">
      <c r="A17286" s="448"/>
    </row>
    <row r="17287" spans="1:1" s="449" customFormat="1" ht="12" hidden="1" customHeight="1">
      <c r="A17287" s="448"/>
    </row>
    <row r="17288" spans="1:1" s="449" customFormat="1" ht="12" hidden="1" customHeight="1">
      <c r="A17288" s="448"/>
    </row>
    <row r="17289" spans="1:1" s="449" customFormat="1" ht="12" hidden="1" customHeight="1">
      <c r="A17289" s="448"/>
    </row>
    <row r="17290" spans="1:1" s="449" customFormat="1" ht="12" hidden="1" customHeight="1">
      <c r="A17290" s="448"/>
    </row>
    <row r="17291" spans="1:1" s="449" customFormat="1" ht="12" hidden="1" customHeight="1">
      <c r="A17291" s="448"/>
    </row>
    <row r="17292" spans="1:1" s="449" customFormat="1" ht="12" hidden="1" customHeight="1">
      <c r="A17292" s="448"/>
    </row>
    <row r="17293" spans="1:1" s="449" customFormat="1" ht="12" hidden="1" customHeight="1">
      <c r="A17293" s="448"/>
    </row>
    <row r="17294" spans="1:1" s="449" customFormat="1" ht="12" hidden="1" customHeight="1">
      <c r="A17294" s="448"/>
    </row>
    <row r="17295" spans="1:1" s="449" customFormat="1" ht="12" hidden="1" customHeight="1">
      <c r="A17295" s="448"/>
    </row>
    <row r="17296" spans="1:1" s="449" customFormat="1" ht="12" hidden="1" customHeight="1">
      <c r="A17296" s="448"/>
    </row>
    <row r="17297" spans="1:1" s="449" customFormat="1" ht="12" hidden="1" customHeight="1">
      <c r="A17297" s="448"/>
    </row>
    <row r="17298" spans="1:1" s="449" customFormat="1" ht="12" hidden="1" customHeight="1">
      <c r="A17298" s="448"/>
    </row>
    <row r="17299" spans="1:1" s="449" customFormat="1" ht="12" hidden="1" customHeight="1">
      <c r="A17299" s="448"/>
    </row>
    <row r="17300" spans="1:1" s="449" customFormat="1" ht="12" hidden="1" customHeight="1">
      <c r="A17300" s="448"/>
    </row>
    <row r="17301" spans="1:1" s="449" customFormat="1" ht="12" hidden="1" customHeight="1">
      <c r="A17301" s="448"/>
    </row>
    <row r="17302" spans="1:1" s="449" customFormat="1" ht="12" hidden="1" customHeight="1">
      <c r="A17302" s="448"/>
    </row>
    <row r="17303" spans="1:1" s="449" customFormat="1" ht="12" hidden="1" customHeight="1">
      <c r="A17303" s="448"/>
    </row>
    <row r="17304" spans="1:1" s="449" customFormat="1" ht="12" hidden="1" customHeight="1">
      <c r="A17304" s="448"/>
    </row>
    <row r="17305" spans="1:1" s="449" customFormat="1" ht="12" hidden="1" customHeight="1">
      <c r="A17305" s="448"/>
    </row>
    <row r="17306" spans="1:1" s="449" customFormat="1" ht="12" hidden="1" customHeight="1">
      <c r="A17306" s="448"/>
    </row>
    <row r="17307" spans="1:1" s="449" customFormat="1" ht="12" hidden="1" customHeight="1">
      <c r="A17307" s="448"/>
    </row>
    <row r="17308" spans="1:1" s="449" customFormat="1" ht="12" hidden="1" customHeight="1">
      <c r="A17308" s="448"/>
    </row>
    <row r="17309" spans="1:1" s="449" customFormat="1" ht="12" hidden="1" customHeight="1">
      <c r="A17309" s="448"/>
    </row>
    <row r="17310" spans="1:1" s="449" customFormat="1" ht="12" hidden="1" customHeight="1">
      <c r="A17310" s="448"/>
    </row>
    <row r="17311" spans="1:1" s="449" customFormat="1" ht="12" hidden="1" customHeight="1">
      <c r="A17311" s="448"/>
    </row>
    <row r="17312" spans="1:1" s="449" customFormat="1" ht="12" hidden="1" customHeight="1">
      <c r="A17312" s="448"/>
    </row>
    <row r="17313" spans="1:1" s="449" customFormat="1" ht="12" hidden="1" customHeight="1">
      <c r="A17313" s="448"/>
    </row>
    <row r="17314" spans="1:1" s="449" customFormat="1" ht="12" hidden="1" customHeight="1">
      <c r="A17314" s="448"/>
    </row>
    <row r="17315" spans="1:1" s="449" customFormat="1" ht="12" hidden="1" customHeight="1">
      <c r="A17315" s="448"/>
    </row>
    <row r="17316" spans="1:1" s="449" customFormat="1" ht="12" hidden="1" customHeight="1">
      <c r="A17316" s="448"/>
    </row>
    <row r="17317" spans="1:1" s="449" customFormat="1" ht="12" hidden="1" customHeight="1">
      <c r="A17317" s="448"/>
    </row>
    <row r="17318" spans="1:1" s="449" customFormat="1" ht="12" hidden="1" customHeight="1">
      <c r="A17318" s="448"/>
    </row>
    <row r="17319" spans="1:1" s="449" customFormat="1" ht="12" hidden="1" customHeight="1">
      <c r="A17319" s="448"/>
    </row>
    <row r="17320" spans="1:1" s="449" customFormat="1" ht="12" hidden="1" customHeight="1">
      <c r="A17320" s="448"/>
    </row>
    <row r="17321" spans="1:1" s="449" customFormat="1" ht="12" hidden="1" customHeight="1">
      <c r="A17321" s="448"/>
    </row>
    <row r="17322" spans="1:1" s="449" customFormat="1" ht="12" hidden="1" customHeight="1">
      <c r="A17322" s="448"/>
    </row>
    <row r="17323" spans="1:1" s="449" customFormat="1" ht="12" hidden="1" customHeight="1">
      <c r="A17323" s="448"/>
    </row>
    <row r="17324" spans="1:1" s="449" customFormat="1" ht="12" hidden="1" customHeight="1">
      <c r="A17324" s="448"/>
    </row>
    <row r="17325" spans="1:1" s="449" customFormat="1" ht="12" hidden="1" customHeight="1">
      <c r="A17325" s="448"/>
    </row>
    <row r="17326" spans="1:1" s="449" customFormat="1" ht="12" hidden="1" customHeight="1">
      <c r="A17326" s="448"/>
    </row>
    <row r="17327" spans="1:1" s="449" customFormat="1" ht="12" hidden="1" customHeight="1">
      <c r="A17327" s="448"/>
    </row>
    <row r="17328" spans="1:1" s="449" customFormat="1" ht="12" hidden="1" customHeight="1">
      <c r="A17328" s="448"/>
    </row>
    <row r="17329" spans="1:1" s="449" customFormat="1" ht="12" hidden="1" customHeight="1">
      <c r="A17329" s="448"/>
    </row>
    <row r="17330" spans="1:1" s="449" customFormat="1" ht="12" hidden="1" customHeight="1">
      <c r="A17330" s="448"/>
    </row>
    <row r="17331" spans="1:1" s="449" customFormat="1" ht="12" hidden="1" customHeight="1">
      <c r="A17331" s="448"/>
    </row>
    <row r="17332" spans="1:1" s="449" customFormat="1" ht="12" hidden="1" customHeight="1">
      <c r="A17332" s="448"/>
    </row>
    <row r="17333" spans="1:1" s="449" customFormat="1" ht="12" hidden="1" customHeight="1">
      <c r="A17333" s="448"/>
    </row>
    <row r="17334" spans="1:1" s="449" customFormat="1" ht="12" hidden="1" customHeight="1">
      <c r="A17334" s="448"/>
    </row>
    <row r="17335" spans="1:1" s="449" customFormat="1" ht="12" hidden="1" customHeight="1">
      <c r="A17335" s="448"/>
    </row>
    <row r="17336" spans="1:1" s="449" customFormat="1" ht="12" hidden="1" customHeight="1">
      <c r="A17336" s="448"/>
    </row>
    <row r="17337" spans="1:1" s="449" customFormat="1" ht="12" hidden="1" customHeight="1">
      <c r="A17337" s="448"/>
    </row>
    <row r="17338" spans="1:1" s="449" customFormat="1" ht="12" hidden="1" customHeight="1">
      <c r="A17338" s="448"/>
    </row>
    <row r="17339" spans="1:1" s="449" customFormat="1" ht="12" hidden="1" customHeight="1">
      <c r="A17339" s="448"/>
    </row>
    <row r="17340" spans="1:1" s="449" customFormat="1" ht="12" hidden="1" customHeight="1">
      <c r="A17340" s="448"/>
    </row>
    <row r="17341" spans="1:1" s="449" customFormat="1" ht="12" hidden="1" customHeight="1">
      <c r="A17341" s="448"/>
    </row>
    <row r="17342" spans="1:1" s="449" customFormat="1" ht="12" hidden="1" customHeight="1">
      <c r="A17342" s="448"/>
    </row>
    <row r="17343" spans="1:1" s="449" customFormat="1" ht="12" hidden="1" customHeight="1">
      <c r="A17343" s="448"/>
    </row>
    <row r="17344" spans="1:1" s="449" customFormat="1" ht="12" hidden="1" customHeight="1">
      <c r="A17344" s="448"/>
    </row>
    <row r="17345" spans="1:1" s="449" customFormat="1" ht="12" hidden="1" customHeight="1">
      <c r="A17345" s="448"/>
    </row>
    <row r="17346" spans="1:1" s="449" customFormat="1" ht="12" hidden="1" customHeight="1">
      <c r="A17346" s="448"/>
    </row>
    <row r="17347" spans="1:1" s="449" customFormat="1" ht="12" hidden="1" customHeight="1">
      <c r="A17347" s="448"/>
    </row>
    <row r="17348" spans="1:1" s="449" customFormat="1" ht="12" hidden="1" customHeight="1">
      <c r="A17348" s="448"/>
    </row>
    <row r="17349" spans="1:1" s="449" customFormat="1" ht="12" hidden="1" customHeight="1">
      <c r="A17349" s="448"/>
    </row>
    <row r="17350" spans="1:1" s="449" customFormat="1" ht="12" hidden="1" customHeight="1">
      <c r="A17350" s="448"/>
    </row>
    <row r="17351" spans="1:1" s="449" customFormat="1" ht="12" hidden="1" customHeight="1">
      <c r="A17351" s="448"/>
    </row>
    <row r="17352" spans="1:1" s="449" customFormat="1" ht="12" hidden="1" customHeight="1">
      <c r="A17352" s="448"/>
    </row>
    <row r="17353" spans="1:1" s="449" customFormat="1" ht="12" hidden="1" customHeight="1">
      <c r="A17353" s="448"/>
    </row>
    <row r="17354" spans="1:1" s="449" customFormat="1" ht="12" hidden="1" customHeight="1">
      <c r="A17354" s="448"/>
    </row>
    <row r="17355" spans="1:1" s="449" customFormat="1" ht="12" hidden="1" customHeight="1">
      <c r="A17355" s="448"/>
    </row>
    <row r="17356" spans="1:1" s="449" customFormat="1" ht="12" hidden="1" customHeight="1">
      <c r="A17356" s="448"/>
    </row>
    <row r="17357" spans="1:1" s="449" customFormat="1" ht="12" hidden="1" customHeight="1">
      <c r="A17357" s="448"/>
    </row>
    <row r="17358" spans="1:1" s="449" customFormat="1" ht="12" hidden="1" customHeight="1">
      <c r="A17358" s="448"/>
    </row>
    <row r="17359" spans="1:1" s="449" customFormat="1" ht="12" hidden="1" customHeight="1">
      <c r="A17359" s="448"/>
    </row>
    <row r="17360" spans="1:1" s="449" customFormat="1" ht="12" hidden="1" customHeight="1">
      <c r="A17360" s="448"/>
    </row>
    <row r="17361" spans="1:1" s="449" customFormat="1" ht="12" hidden="1" customHeight="1">
      <c r="A17361" s="448"/>
    </row>
    <row r="17362" spans="1:1" s="449" customFormat="1" ht="12" hidden="1" customHeight="1">
      <c r="A17362" s="448"/>
    </row>
    <row r="17363" spans="1:1" s="449" customFormat="1" ht="12" hidden="1" customHeight="1">
      <c r="A17363" s="448"/>
    </row>
    <row r="17364" spans="1:1" s="449" customFormat="1" ht="12" hidden="1" customHeight="1">
      <c r="A17364" s="448"/>
    </row>
    <row r="17365" spans="1:1" s="449" customFormat="1" ht="12" hidden="1" customHeight="1">
      <c r="A17365" s="448"/>
    </row>
    <row r="17366" spans="1:1" s="449" customFormat="1" ht="12" hidden="1" customHeight="1">
      <c r="A17366" s="448"/>
    </row>
    <row r="17367" spans="1:1" s="449" customFormat="1" ht="12" hidden="1" customHeight="1">
      <c r="A17367" s="448"/>
    </row>
    <row r="17368" spans="1:1" s="449" customFormat="1" ht="12" hidden="1" customHeight="1">
      <c r="A17368" s="448"/>
    </row>
    <row r="17369" spans="1:1" s="449" customFormat="1" ht="12" hidden="1" customHeight="1">
      <c r="A17369" s="448"/>
    </row>
    <row r="17370" spans="1:1" s="449" customFormat="1" ht="12" hidden="1" customHeight="1">
      <c r="A17370" s="448"/>
    </row>
    <row r="17371" spans="1:1" s="449" customFormat="1" ht="12" hidden="1" customHeight="1">
      <c r="A17371" s="448"/>
    </row>
    <row r="17372" spans="1:1" s="449" customFormat="1" ht="12" hidden="1" customHeight="1">
      <c r="A17372" s="448"/>
    </row>
    <row r="17373" spans="1:1" s="449" customFormat="1" ht="12" hidden="1" customHeight="1">
      <c r="A17373" s="448"/>
    </row>
    <row r="17374" spans="1:1" s="449" customFormat="1" ht="12" hidden="1" customHeight="1">
      <c r="A17374" s="448"/>
    </row>
    <row r="17375" spans="1:1" s="449" customFormat="1" ht="12" hidden="1" customHeight="1">
      <c r="A17375" s="448"/>
    </row>
    <row r="17376" spans="1:1" s="449" customFormat="1" ht="12" hidden="1" customHeight="1">
      <c r="A17376" s="448"/>
    </row>
    <row r="17377" spans="1:1" s="449" customFormat="1" ht="12" hidden="1" customHeight="1">
      <c r="A17377" s="448"/>
    </row>
    <row r="17378" spans="1:1" s="449" customFormat="1" ht="12" hidden="1" customHeight="1">
      <c r="A17378" s="448"/>
    </row>
    <row r="17379" spans="1:1" s="449" customFormat="1" ht="12" hidden="1" customHeight="1">
      <c r="A17379" s="448"/>
    </row>
    <row r="17380" spans="1:1" s="449" customFormat="1" ht="12" hidden="1" customHeight="1">
      <c r="A17380" s="448"/>
    </row>
    <row r="17381" spans="1:1" s="449" customFormat="1" ht="12" hidden="1" customHeight="1">
      <c r="A17381" s="448"/>
    </row>
    <row r="17382" spans="1:1" s="449" customFormat="1" ht="12" hidden="1" customHeight="1">
      <c r="A17382" s="448"/>
    </row>
    <row r="17383" spans="1:1" s="449" customFormat="1" ht="12" hidden="1" customHeight="1">
      <c r="A17383" s="448"/>
    </row>
    <row r="17384" spans="1:1" s="449" customFormat="1" ht="12" hidden="1" customHeight="1">
      <c r="A17384" s="448"/>
    </row>
    <row r="17385" spans="1:1" s="449" customFormat="1" ht="12" hidden="1" customHeight="1">
      <c r="A17385" s="448"/>
    </row>
    <row r="17386" spans="1:1" s="449" customFormat="1" ht="12" hidden="1" customHeight="1">
      <c r="A17386" s="448"/>
    </row>
    <row r="17387" spans="1:1" s="449" customFormat="1" ht="12" hidden="1" customHeight="1">
      <c r="A17387" s="448"/>
    </row>
    <row r="17388" spans="1:1" s="449" customFormat="1" ht="12" hidden="1" customHeight="1">
      <c r="A17388" s="448"/>
    </row>
    <row r="17389" spans="1:1" s="449" customFormat="1" ht="12" hidden="1" customHeight="1">
      <c r="A17389" s="448"/>
    </row>
    <row r="17390" spans="1:1" s="449" customFormat="1" ht="12" hidden="1" customHeight="1">
      <c r="A17390" s="448"/>
    </row>
    <row r="17391" spans="1:1" s="449" customFormat="1" ht="12" hidden="1" customHeight="1">
      <c r="A17391" s="448"/>
    </row>
    <row r="17392" spans="1:1" s="449" customFormat="1" ht="12" hidden="1" customHeight="1">
      <c r="A17392" s="448"/>
    </row>
    <row r="17393" spans="1:1" s="449" customFormat="1" ht="12" hidden="1" customHeight="1">
      <c r="A17393" s="448"/>
    </row>
    <row r="17394" spans="1:1" s="449" customFormat="1" ht="12" hidden="1" customHeight="1">
      <c r="A17394" s="448"/>
    </row>
    <row r="17395" spans="1:1" s="449" customFormat="1" ht="12" hidden="1" customHeight="1">
      <c r="A17395" s="448"/>
    </row>
    <row r="17396" spans="1:1" s="449" customFormat="1" ht="12" hidden="1" customHeight="1">
      <c r="A17396" s="448"/>
    </row>
    <row r="17397" spans="1:1" s="449" customFormat="1" ht="12" hidden="1" customHeight="1">
      <c r="A17397" s="448"/>
    </row>
    <row r="17398" spans="1:1" s="449" customFormat="1" ht="12" hidden="1" customHeight="1">
      <c r="A17398" s="448"/>
    </row>
    <row r="17399" spans="1:1" s="449" customFormat="1" ht="12" hidden="1" customHeight="1">
      <c r="A17399" s="448"/>
    </row>
    <row r="17400" spans="1:1" s="449" customFormat="1" ht="12" hidden="1" customHeight="1">
      <c r="A17400" s="448"/>
    </row>
    <row r="17401" spans="1:1" s="449" customFormat="1" ht="12" hidden="1" customHeight="1">
      <c r="A17401" s="448"/>
    </row>
    <row r="17402" spans="1:1" s="449" customFormat="1" ht="12" hidden="1" customHeight="1">
      <c r="A17402" s="448"/>
    </row>
    <row r="17403" spans="1:1" s="449" customFormat="1" ht="12" hidden="1" customHeight="1">
      <c r="A17403" s="448"/>
    </row>
    <row r="17404" spans="1:1" s="449" customFormat="1" ht="12" hidden="1" customHeight="1">
      <c r="A17404" s="448"/>
    </row>
    <row r="17405" spans="1:1" s="449" customFormat="1" ht="12" hidden="1" customHeight="1">
      <c r="A17405" s="448"/>
    </row>
    <row r="17406" spans="1:1" s="449" customFormat="1" ht="12" hidden="1" customHeight="1">
      <c r="A17406" s="448"/>
    </row>
    <row r="17407" spans="1:1" s="449" customFormat="1" ht="12" hidden="1" customHeight="1">
      <c r="A17407" s="448"/>
    </row>
    <row r="17408" spans="1:1" s="449" customFormat="1" ht="12" hidden="1" customHeight="1">
      <c r="A17408" s="448"/>
    </row>
    <row r="17409" spans="1:1" s="449" customFormat="1" ht="12" hidden="1" customHeight="1">
      <c r="A17409" s="448"/>
    </row>
    <row r="17410" spans="1:1" s="449" customFormat="1" ht="12" hidden="1" customHeight="1">
      <c r="A17410" s="448"/>
    </row>
    <row r="17411" spans="1:1" s="449" customFormat="1" ht="12" hidden="1" customHeight="1">
      <c r="A17411" s="448"/>
    </row>
    <row r="17412" spans="1:1" s="449" customFormat="1" ht="12" hidden="1" customHeight="1">
      <c r="A17412" s="448"/>
    </row>
    <row r="17413" spans="1:1" s="449" customFormat="1" ht="12" hidden="1" customHeight="1">
      <c r="A17413" s="448"/>
    </row>
    <row r="17414" spans="1:1" s="449" customFormat="1" ht="12" hidden="1" customHeight="1">
      <c r="A17414" s="448"/>
    </row>
    <row r="17415" spans="1:1" s="449" customFormat="1" ht="12" hidden="1" customHeight="1">
      <c r="A17415" s="448"/>
    </row>
    <row r="17416" spans="1:1" s="449" customFormat="1" ht="12" hidden="1" customHeight="1">
      <c r="A17416" s="448"/>
    </row>
    <row r="17417" spans="1:1" s="449" customFormat="1" ht="12" hidden="1" customHeight="1">
      <c r="A17417" s="448"/>
    </row>
    <row r="17418" spans="1:1" s="449" customFormat="1" ht="12" hidden="1" customHeight="1">
      <c r="A17418" s="448"/>
    </row>
    <row r="17419" spans="1:1" s="449" customFormat="1" ht="12" hidden="1" customHeight="1">
      <c r="A17419" s="448"/>
    </row>
    <row r="17420" spans="1:1" s="449" customFormat="1" ht="12" hidden="1" customHeight="1">
      <c r="A17420" s="448"/>
    </row>
    <row r="17421" spans="1:1" s="449" customFormat="1" ht="12" hidden="1" customHeight="1">
      <c r="A17421" s="448"/>
    </row>
    <row r="17422" spans="1:1" s="449" customFormat="1" ht="12" hidden="1" customHeight="1">
      <c r="A17422" s="448"/>
    </row>
    <row r="17423" spans="1:1" s="449" customFormat="1" ht="12" hidden="1" customHeight="1">
      <c r="A17423" s="448"/>
    </row>
    <row r="17424" spans="1:1" s="449" customFormat="1" ht="12" hidden="1" customHeight="1">
      <c r="A17424" s="448"/>
    </row>
    <row r="17425" spans="1:1" s="449" customFormat="1" ht="12" hidden="1" customHeight="1">
      <c r="A17425" s="448"/>
    </row>
    <row r="17426" spans="1:1" s="449" customFormat="1" ht="12" hidden="1" customHeight="1">
      <c r="A17426" s="448"/>
    </row>
    <row r="17427" spans="1:1" s="449" customFormat="1" ht="12" hidden="1" customHeight="1">
      <c r="A17427" s="448"/>
    </row>
    <row r="17428" spans="1:1" s="449" customFormat="1" ht="12" hidden="1" customHeight="1">
      <c r="A17428" s="448"/>
    </row>
    <row r="17429" spans="1:1" s="449" customFormat="1" ht="12" hidden="1" customHeight="1">
      <c r="A17429" s="448"/>
    </row>
    <row r="17430" spans="1:1" s="449" customFormat="1" ht="12" hidden="1" customHeight="1">
      <c r="A17430" s="448"/>
    </row>
    <row r="17431" spans="1:1" s="449" customFormat="1" ht="12" hidden="1" customHeight="1">
      <c r="A17431" s="448"/>
    </row>
    <row r="17432" spans="1:1" s="449" customFormat="1" ht="12" hidden="1" customHeight="1">
      <c r="A17432" s="448"/>
    </row>
    <row r="17433" spans="1:1" s="449" customFormat="1" ht="12" hidden="1" customHeight="1">
      <c r="A17433" s="448"/>
    </row>
    <row r="17434" spans="1:1" s="449" customFormat="1" ht="12" hidden="1" customHeight="1">
      <c r="A17434" s="448"/>
    </row>
    <row r="17435" spans="1:1" s="449" customFormat="1" ht="12" hidden="1" customHeight="1">
      <c r="A17435" s="448"/>
    </row>
    <row r="17436" spans="1:1" s="449" customFormat="1" ht="12" hidden="1" customHeight="1">
      <c r="A17436" s="448"/>
    </row>
    <row r="17437" spans="1:1" s="449" customFormat="1" ht="12" hidden="1" customHeight="1">
      <c r="A17437" s="448"/>
    </row>
    <row r="17438" spans="1:1" s="449" customFormat="1" ht="12" hidden="1" customHeight="1">
      <c r="A17438" s="448"/>
    </row>
    <row r="17439" spans="1:1" s="449" customFormat="1" ht="12" hidden="1" customHeight="1">
      <c r="A17439" s="448"/>
    </row>
    <row r="17440" spans="1:1" s="449" customFormat="1" ht="12" hidden="1" customHeight="1">
      <c r="A17440" s="448"/>
    </row>
    <row r="17441" spans="1:1" s="449" customFormat="1" ht="12" hidden="1" customHeight="1">
      <c r="A17441" s="448"/>
    </row>
    <row r="17442" spans="1:1" s="449" customFormat="1" ht="12" hidden="1" customHeight="1">
      <c r="A17442" s="448"/>
    </row>
    <row r="17443" spans="1:1" s="449" customFormat="1" ht="12" hidden="1" customHeight="1">
      <c r="A17443" s="448"/>
    </row>
    <row r="17444" spans="1:1" s="449" customFormat="1" ht="12" hidden="1" customHeight="1">
      <c r="A17444" s="448"/>
    </row>
    <row r="17445" spans="1:1" s="449" customFormat="1" ht="12" hidden="1" customHeight="1">
      <c r="A17445" s="448"/>
    </row>
    <row r="17446" spans="1:1" s="449" customFormat="1" ht="12" hidden="1" customHeight="1">
      <c r="A17446" s="448"/>
    </row>
    <row r="17447" spans="1:1" s="449" customFormat="1" ht="12" hidden="1" customHeight="1">
      <c r="A17447" s="448"/>
    </row>
    <row r="17448" spans="1:1" s="449" customFormat="1" ht="12" hidden="1" customHeight="1">
      <c r="A17448" s="448"/>
    </row>
    <row r="17449" spans="1:1" s="449" customFormat="1" ht="12" hidden="1" customHeight="1">
      <c r="A17449" s="448"/>
    </row>
    <row r="17450" spans="1:1" s="449" customFormat="1" ht="12" hidden="1" customHeight="1">
      <c r="A17450" s="448"/>
    </row>
    <row r="17451" spans="1:1" s="449" customFormat="1" ht="12" hidden="1" customHeight="1">
      <c r="A17451" s="448"/>
    </row>
    <row r="17452" spans="1:1" s="449" customFormat="1" ht="12" hidden="1" customHeight="1">
      <c r="A17452" s="448"/>
    </row>
    <row r="17453" spans="1:1" s="449" customFormat="1" ht="12" hidden="1" customHeight="1">
      <c r="A17453" s="448"/>
    </row>
    <row r="17454" spans="1:1" s="449" customFormat="1" ht="12" hidden="1" customHeight="1">
      <c r="A17454" s="448"/>
    </row>
    <row r="17455" spans="1:1" s="449" customFormat="1" ht="12" hidden="1" customHeight="1">
      <c r="A17455" s="448"/>
    </row>
    <row r="17456" spans="1:1" s="449" customFormat="1" ht="12" hidden="1" customHeight="1">
      <c r="A17456" s="448"/>
    </row>
    <row r="17457" spans="1:1" s="449" customFormat="1" ht="12" hidden="1" customHeight="1">
      <c r="A17457" s="448"/>
    </row>
    <row r="17458" spans="1:1" s="449" customFormat="1" ht="12" hidden="1" customHeight="1">
      <c r="A17458" s="448"/>
    </row>
    <row r="17459" spans="1:1" s="449" customFormat="1" ht="12" hidden="1" customHeight="1">
      <c r="A17459" s="448"/>
    </row>
    <row r="17460" spans="1:1" s="449" customFormat="1" ht="12" hidden="1" customHeight="1">
      <c r="A17460" s="448"/>
    </row>
    <row r="17461" spans="1:1" s="449" customFormat="1" ht="12" hidden="1" customHeight="1">
      <c r="A17461" s="448"/>
    </row>
    <row r="17462" spans="1:1" s="449" customFormat="1" ht="12" hidden="1" customHeight="1">
      <c r="A17462" s="448"/>
    </row>
    <row r="17463" spans="1:1" s="449" customFormat="1" ht="12" hidden="1" customHeight="1">
      <c r="A17463" s="448"/>
    </row>
    <row r="17464" spans="1:1" s="449" customFormat="1" ht="12" hidden="1" customHeight="1">
      <c r="A17464" s="448"/>
    </row>
    <row r="17465" spans="1:1" s="449" customFormat="1" ht="12" hidden="1" customHeight="1">
      <c r="A17465" s="448"/>
    </row>
    <row r="17466" spans="1:1" s="449" customFormat="1" ht="12" hidden="1" customHeight="1">
      <c r="A17466" s="448"/>
    </row>
    <row r="17467" spans="1:1" s="449" customFormat="1" ht="12" hidden="1" customHeight="1">
      <c r="A17467" s="448"/>
    </row>
    <row r="17468" spans="1:1" s="449" customFormat="1" ht="12" hidden="1" customHeight="1">
      <c r="A17468" s="448"/>
    </row>
    <row r="17469" spans="1:1" s="449" customFormat="1" ht="12" hidden="1" customHeight="1">
      <c r="A17469" s="448"/>
    </row>
    <row r="17470" spans="1:1" s="449" customFormat="1" ht="12" hidden="1" customHeight="1">
      <c r="A17470" s="448"/>
    </row>
    <row r="17471" spans="1:1" s="449" customFormat="1" ht="12" hidden="1" customHeight="1">
      <c r="A17471" s="448"/>
    </row>
    <row r="17472" spans="1:1" s="449" customFormat="1" ht="12" hidden="1" customHeight="1">
      <c r="A17472" s="448"/>
    </row>
    <row r="17473" spans="1:1" s="449" customFormat="1" ht="12" hidden="1" customHeight="1">
      <c r="A17473" s="448"/>
    </row>
    <row r="17474" spans="1:1" s="449" customFormat="1" ht="12" hidden="1" customHeight="1">
      <c r="A17474" s="448"/>
    </row>
    <row r="17475" spans="1:1" s="449" customFormat="1" ht="12" hidden="1" customHeight="1">
      <c r="A17475" s="448"/>
    </row>
    <row r="17476" spans="1:1" s="449" customFormat="1" ht="12" hidden="1" customHeight="1">
      <c r="A17476" s="448"/>
    </row>
    <row r="17477" spans="1:1" s="449" customFormat="1" ht="12" hidden="1" customHeight="1">
      <c r="A17477" s="448"/>
    </row>
    <row r="17478" spans="1:1" s="449" customFormat="1" ht="12" hidden="1" customHeight="1">
      <c r="A17478" s="448"/>
    </row>
    <row r="17479" spans="1:1" s="449" customFormat="1" ht="12" hidden="1" customHeight="1">
      <c r="A17479" s="448"/>
    </row>
    <row r="17480" spans="1:1" s="449" customFormat="1" ht="12" hidden="1" customHeight="1">
      <c r="A17480" s="448"/>
    </row>
    <row r="17481" spans="1:1" s="449" customFormat="1" ht="12" hidden="1" customHeight="1">
      <c r="A17481" s="448"/>
    </row>
    <row r="17482" spans="1:1" s="449" customFormat="1" ht="12" hidden="1" customHeight="1">
      <c r="A17482" s="448"/>
    </row>
    <row r="17483" spans="1:1" s="449" customFormat="1" ht="12" hidden="1" customHeight="1">
      <c r="A17483" s="448"/>
    </row>
    <row r="17484" spans="1:1" s="449" customFormat="1" ht="12" hidden="1" customHeight="1">
      <c r="A17484" s="448"/>
    </row>
    <row r="17485" spans="1:1" s="449" customFormat="1" ht="12" hidden="1" customHeight="1">
      <c r="A17485" s="448"/>
    </row>
    <row r="17486" spans="1:1" s="449" customFormat="1" ht="12" hidden="1" customHeight="1">
      <c r="A17486" s="448"/>
    </row>
    <row r="17487" spans="1:1" s="449" customFormat="1" ht="12" hidden="1" customHeight="1">
      <c r="A17487" s="448"/>
    </row>
    <row r="17488" spans="1:1" s="449" customFormat="1" ht="12" hidden="1" customHeight="1">
      <c r="A17488" s="448"/>
    </row>
    <row r="17489" spans="1:1" s="449" customFormat="1" ht="12" hidden="1" customHeight="1">
      <c r="A17489" s="448"/>
    </row>
    <row r="17490" spans="1:1" s="449" customFormat="1" ht="12" hidden="1" customHeight="1">
      <c r="A17490" s="448"/>
    </row>
    <row r="17491" spans="1:1" s="449" customFormat="1" ht="12" hidden="1" customHeight="1">
      <c r="A17491" s="448"/>
    </row>
    <row r="17492" spans="1:1" s="449" customFormat="1" ht="12" hidden="1" customHeight="1">
      <c r="A17492" s="448"/>
    </row>
    <row r="17493" spans="1:1" s="449" customFormat="1" ht="12" hidden="1" customHeight="1">
      <c r="A17493" s="448"/>
    </row>
    <row r="17494" spans="1:1" s="449" customFormat="1" ht="12" hidden="1" customHeight="1">
      <c r="A17494" s="448"/>
    </row>
    <row r="17495" spans="1:1" s="449" customFormat="1" ht="12" hidden="1" customHeight="1">
      <c r="A17495" s="448"/>
    </row>
    <row r="17496" spans="1:1" s="449" customFormat="1" ht="12" hidden="1" customHeight="1">
      <c r="A17496" s="448"/>
    </row>
    <row r="17497" spans="1:1" s="449" customFormat="1" ht="12" hidden="1" customHeight="1">
      <c r="A17497" s="448"/>
    </row>
    <row r="17498" spans="1:1" s="449" customFormat="1" ht="12" hidden="1" customHeight="1">
      <c r="A17498" s="448"/>
    </row>
    <row r="17499" spans="1:1" s="449" customFormat="1" ht="12" hidden="1" customHeight="1">
      <c r="A17499" s="448"/>
    </row>
    <row r="17500" spans="1:1" s="449" customFormat="1" ht="12" hidden="1" customHeight="1">
      <c r="A17500" s="448"/>
    </row>
    <row r="17501" spans="1:1" s="449" customFormat="1" ht="12" hidden="1" customHeight="1">
      <c r="A17501" s="448"/>
    </row>
    <row r="17502" spans="1:1" s="449" customFormat="1" ht="12" hidden="1" customHeight="1">
      <c r="A17502" s="448"/>
    </row>
    <row r="17503" spans="1:1" s="449" customFormat="1" ht="12" hidden="1" customHeight="1">
      <c r="A17503" s="448"/>
    </row>
    <row r="17504" spans="1:1" s="449" customFormat="1" ht="12" hidden="1" customHeight="1">
      <c r="A17504" s="448"/>
    </row>
    <row r="17505" spans="1:1" s="449" customFormat="1" ht="12" hidden="1" customHeight="1">
      <c r="A17505" s="448"/>
    </row>
    <row r="17506" spans="1:1" s="449" customFormat="1" ht="12" hidden="1" customHeight="1">
      <c r="A17506" s="448"/>
    </row>
    <row r="17507" spans="1:1" s="449" customFormat="1" ht="12" hidden="1" customHeight="1">
      <c r="A17507" s="448"/>
    </row>
    <row r="17508" spans="1:1" s="449" customFormat="1" ht="12" hidden="1" customHeight="1">
      <c r="A17508" s="448"/>
    </row>
    <row r="17509" spans="1:1" s="449" customFormat="1" ht="12" hidden="1" customHeight="1">
      <c r="A17509" s="448"/>
    </row>
    <row r="17510" spans="1:1" s="449" customFormat="1" ht="12" hidden="1" customHeight="1">
      <c r="A17510" s="448"/>
    </row>
    <row r="17511" spans="1:1" s="449" customFormat="1" ht="12" hidden="1" customHeight="1">
      <c r="A17511" s="448"/>
    </row>
    <row r="17512" spans="1:1" s="449" customFormat="1" ht="12" hidden="1" customHeight="1">
      <c r="A17512" s="448"/>
    </row>
    <row r="17513" spans="1:1" s="449" customFormat="1" ht="12" hidden="1" customHeight="1">
      <c r="A17513" s="448"/>
    </row>
    <row r="17514" spans="1:1" s="449" customFormat="1" ht="12" hidden="1" customHeight="1">
      <c r="A17514" s="448"/>
    </row>
    <row r="17515" spans="1:1" s="449" customFormat="1" ht="12" hidden="1" customHeight="1">
      <c r="A17515" s="448"/>
    </row>
    <row r="17516" spans="1:1" s="449" customFormat="1" ht="12" hidden="1" customHeight="1">
      <c r="A17516" s="448"/>
    </row>
    <row r="17517" spans="1:1" s="449" customFormat="1" ht="12" hidden="1" customHeight="1">
      <c r="A17517" s="448"/>
    </row>
    <row r="17518" spans="1:1" s="449" customFormat="1" ht="12" hidden="1" customHeight="1">
      <c r="A17518" s="448"/>
    </row>
    <row r="17519" spans="1:1" s="449" customFormat="1" ht="12" hidden="1" customHeight="1">
      <c r="A17519" s="448"/>
    </row>
    <row r="17520" spans="1:1" s="449" customFormat="1" ht="12" hidden="1" customHeight="1">
      <c r="A17520" s="448"/>
    </row>
    <row r="17521" spans="1:1" s="449" customFormat="1" ht="12" hidden="1" customHeight="1">
      <c r="A17521" s="448"/>
    </row>
    <row r="17522" spans="1:1" s="449" customFormat="1" ht="12" hidden="1" customHeight="1">
      <c r="A17522" s="448"/>
    </row>
    <row r="17523" spans="1:1" s="449" customFormat="1" ht="12" hidden="1" customHeight="1">
      <c r="A17523" s="448"/>
    </row>
    <row r="17524" spans="1:1" s="449" customFormat="1" ht="12" hidden="1" customHeight="1">
      <c r="A17524" s="448"/>
    </row>
    <row r="17525" spans="1:1" s="449" customFormat="1" ht="12" hidden="1" customHeight="1">
      <c r="A17525" s="448"/>
    </row>
    <row r="17526" spans="1:1" s="449" customFormat="1" ht="12" hidden="1" customHeight="1">
      <c r="A17526" s="448"/>
    </row>
    <row r="17527" spans="1:1" s="449" customFormat="1" ht="12" hidden="1" customHeight="1">
      <c r="A17527" s="448"/>
    </row>
    <row r="17528" spans="1:1" s="449" customFormat="1" ht="12" hidden="1" customHeight="1">
      <c r="A17528" s="448"/>
    </row>
    <row r="17529" spans="1:1" s="449" customFormat="1" ht="12" hidden="1" customHeight="1">
      <c r="A17529" s="448"/>
    </row>
    <row r="17530" spans="1:1" s="449" customFormat="1" ht="12" hidden="1" customHeight="1">
      <c r="A17530" s="448"/>
    </row>
    <row r="17531" spans="1:1" s="449" customFormat="1" ht="12" hidden="1" customHeight="1">
      <c r="A17531" s="448"/>
    </row>
    <row r="17532" spans="1:1" s="449" customFormat="1" ht="12" hidden="1" customHeight="1">
      <c r="A17532" s="448"/>
    </row>
    <row r="17533" spans="1:1" s="449" customFormat="1" ht="12" hidden="1" customHeight="1">
      <c r="A17533" s="448"/>
    </row>
    <row r="17534" spans="1:1" s="449" customFormat="1" ht="12" hidden="1" customHeight="1">
      <c r="A17534" s="448"/>
    </row>
    <row r="17535" spans="1:1" s="449" customFormat="1" ht="12" hidden="1" customHeight="1">
      <c r="A17535" s="448"/>
    </row>
    <row r="17536" spans="1:1" s="449" customFormat="1" ht="12" hidden="1" customHeight="1">
      <c r="A17536" s="448"/>
    </row>
    <row r="17537" spans="1:1" s="449" customFormat="1" ht="12" hidden="1" customHeight="1">
      <c r="A17537" s="448"/>
    </row>
    <row r="17538" spans="1:1" s="449" customFormat="1" ht="12" hidden="1" customHeight="1">
      <c r="A17538" s="448"/>
    </row>
    <row r="17539" spans="1:1" s="449" customFormat="1" ht="12" hidden="1" customHeight="1">
      <c r="A17539" s="448"/>
    </row>
    <row r="17540" spans="1:1" s="449" customFormat="1" ht="12" hidden="1" customHeight="1">
      <c r="A17540" s="448"/>
    </row>
    <row r="17541" spans="1:1" s="449" customFormat="1" ht="12" hidden="1" customHeight="1">
      <c r="A17541" s="448"/>
    </row>
    <row r="17542" spans="1:1" s="449" customFormat="1" ht="12" hidden="1" customHeight="1">
      <c r="A17542" s="448"/>
    </row>
    <row r="17543" spans="1:1" s="449" customFormat="1" ht="12" hidden="1" customHeight="1">
      <c r="A17543" s="448"/>
    </row>
    <row r="17544" spans="1:1" s="449" customFormat="1" ht="12" hidden="1" customHeight="1">
      <c r="A17544" s="448"/>
    </row>
    <row r="17545" spans="1:1" s="449" customFormat="1" ht="12" hidden="1" customHeight="1">
      <c r="A17545" s="448"/>
    </row>
    <row r="17546" spans="1:1" s="449" customFormat="1" ht="12" hidden="1" customHeight="1">
      <c r="A17546" s="448"/>
    </row>
    <row r="17547" spans="1:1" s="449" customFormat="1" ht="12" hidden="1" customHeight="1">
      <c r="A17547" s="448"/>
    </row>
    <row r="17548" spans="1:1" s="449" customFormat="1" ht="12" hidden="1" customHeight="1">
      <c r="A17548" s="448"/>
    </row>
    <row r="17549" spans="1:1" s="449" customFormat="1" ht="12" hidden="1" customHeight="1">
      <c r="A17549" s="448"/>
    </row>
    <row r="17550" spans="1:1" s="449" customFormat="1" ht="12" hidden="1" customHeight="1">
      <c r="A17550" s="448"/>
    </row>
    <row r="17551" spans="1:1" s="449" customFormat="1" ht="12" hidden="1" customHeight="1">
      <c r="A17551" s="448"/>
    </row>
    <row r="17552" spans="1:1" s="449" customFormat="1" ht="12" hidden="1" customHeight="1">
      <c r="A17552" s="448"/>
    </row>
    <row r="17553" spans="1:1" s="449" customFormat="1" ht="12" hidden="1" customHeight="1">
      <c r="A17553" s="448"/>
    </row>
    <row r="17554" spans="1:1" s="449" customFormat="1" ht="12" hidden="1" customHeight="1">
      <c r="A17554" s="448"/>
    </row>
    <row r="17555" spans="1:1" s="449" customFormat="1" ht="12" hidden="1" customHeight="1">
      <c r="A17555" s="448"/>
    </row>
    <row r="17556" spans="1:1" s="449" customFormat="1" ht="12" hidden="1" customHeight="1">
      <c r="A17556" s="448"/>
    </row>
    <row r="17557" spans="1:1" s="449" customFormat="1" ht="12" hidden="1" customHeight="1">
      <c r="A17557" s="448"/>
    </row>
    <row r="17558" spans="1:1" s="449" customFormat="1" ht="12" hidden="1" customHeight="1">
      <c r="A17558" s="448"/>
    </row>
    <row r="17559" spans="1:1" s="449" customFormat="1" ht="12" hidden="1" customHeight="1">
      <c r="A17559" s="448"/>
    </row>
    <row r="17560" spans="1:1" s="449" customFormat="1" ht="12" hidden="1" customHeight="1">
      <c r="A17560" s="448"/>
    </row>
    <row r="17561" spans="1:1" s="449" customFormat="1" ht="12" hidden="1" customHeight="1">
      <c r="A17561" s="448"/>
    </row>
    <row r="17562" spans="1:1" s="449" customFormat="1" ht="12" hidden="1" customHeight="1">
      <c r="A17562" s="448"/>
    </row>
    <row r="17563" spans="1:1" s="449" customFormat="1" ht="12" hidden="1" customHeight="1">
      <c r="A17563" s="448"/>
    </row>
    <row r="17564" spans="1:1" s="449" customFormat="1" ht="12" hidden="1" customHeight="1">
      <c r="A17564" s="448"/>
    </row>
    <row r="17565" spans="1:1" s="449" customFormat="1" ht="12" hidden="1" customHeight="1">
      <c r="A17565" s="448"/>
    </row>
    <row r="17566" spans="1:1" s="449" customFormat="1" ht="12" hidden="1" customHeight="1">
      <c r="A17566" s="448"/>
    </row>
    <row r="17567" spans="1:1" s="449" customFormat="1" ht="12" hidden="1" customHeight="1">
      <c r="A17567" s="448"/>
    </row>
    <row r="17568" spans="1:1" s="449" customFormat="1" ht="12" hidden="1" customHeight="1">
      <c r="A17568" s="448"/>
    </row>
    <row r="17569" spans="1:1" s="449" customFormat="1" ht="12" hidden="1" customHeight="1">
      <c r="A17569" s="448"/>
    </row>
    <row r="17570" spans="1:1" s="449" customFormat="1" ht="12" hidden="1" customHeight="1">
      <c r="A17570" s="448"/>
    </row>
    <row r="17571" spans="1:1" s="449" customFormat="1" ht="12" hidden="1" customHeight="1">
      <c r="A17571" s="448"/>
    </row>
    <row r="17572" spans="1:1" s="449" customFormat="1" ht="12" hidden="1" customHeight="1">
      <c r="A17572" s="448"/>
    </row>
    <row r="17573" spans="1:1" s="449" customFormat="1" ht="12" hidden="1" customHeight="1">
      <c r="A17573" s="448"/>
    </row>
    <row r="17574" spans="1:1" s="449" customFormat="1" ht="12" hidden="1" customHeight="1">
      <c r="A17574" s="448"/>
    </row>
    <row r="17575" spans="1:1" s="449" customFormat="1" ht="12" hidden="1" customHeight="1">
      <c r="A17575" s="448"/>
    </row>
    <row r="17576" spans="1:1" s="449" customFormat="1" ht="12" hidden="1" customHeight="1">
      <c r="A17576" s="448"/>
    </row>
    <row r="17577" spans="1:1" s="449" customFormat="1" ht="12" hidden="1" customHeight="1">
      <c r="A17577" s="448"/>
    </row>
    <row r="17578" spans="1:1" s="449" customFormat="1" ht="12" hidden="1" customHeight="1">
      <c r="A17578" s="448"/>
    </row>
    <row r="17579" spans="1:1" s="449" customFormat="1" ht="12" hidden="1" customHeight="1">
      <c r="A17579" s="448"/>
    </row>
    <row r="17580" spans="1:1" s="449" customFormat="1" ht="12" hidden="1" customHeight="1">
      <c r="A17580" s="448"/>
    </row>
    <row r="17581" spans="1:1" s="449" customFormat="1" ht="12" hidden="1" customHeight="1">
      <c r="A17581" s="448"/>
    </row>
    <row r="17582" spans="1:1" s="449" customFormat="1" ht="12" hidden="1" customHeight="1">
      <c r="A17582" s="448"/>
    </row>
    <row r="17583" spans="1:1" s="449" customFormat="1" ht="12" hidden="1" customHeight="1">
      <c r="A17583" s="448"/>
    </row>
    <row r="17584" spans="1:1" s="449" customFormat="1" ht="12" hidden="1" customHeight="1">
      <c r="A17584" s="448"/>
    </row>
    <row r="17585" spans="1:1" s="449" customFormat="1" ht="12" hidden="1" customHeight="1">
      <c r="A17585" s="448"/>
    </row>
    <row r="17586" spans="1:1" s="449" customFormat="1" ht="12" hidden="1" customHeight="1">
      <c r="A17586" s="448"/>
    </row>
    <row r="17587" spans="1:1" s="449" customFormat="1" ht="12" hidden="1" customHeight="1">
      <c r="A17587" s="448"/>
    </row>
    <row r="17588" spans="1:1" s="449" customFormat="1" ht="12" hidden="1" customHeight="1">
      <c r="A17588" s="448"/>
    </row>
    <row r="17589" spans="1:1" s="449" customFormat="1" ht="12" hidden="1" customHeight="1">
      <c r="A17589" s="448"/>
    </row>
    <row r="17590" spans="1:1" s="449" customFormat="1" ht="12" hidden="1" customHeight="1">
      <c r="A17590" s="448"/>
    </row>
    <row r="17591" spans="1:1" s="449" customFormat="1" ht="12" hidden="1" customHeight="1">
      <c r="A17591" s="448"/>
    </row>
    <row r="17592" spans="1:1" s="449" customFormat="1" ht="12" hidden="1" customHeight="1">
      <c r="A17592" s="448"/>
    </row>
    <row r="17593" spans="1:1" s="449" customFormat="1" ht="12" hidden="1" customHeight="1">
      <c r="A17593" s="448"/>
    </row>
    <row r="17594" spans="1:1" s="449" customFormat="1" ht="12" hidden="1" customHeight="1">
      <c r="A17594" s="448"/>
    </row>
    <row r="17595" spans="1:1" s="449" customFormat="1" ht="12" hidden="1" customHeight="1">
      <c r="A17595" s="448"/>
    </row>
    <row r="17596" spans="1:1" s="449" customFormat="1" ht="12" hidden="1" customHeight="1">
      <c r="A17596" s="448"/>
    </row>
    <row r="17597" spans="1:1" s="449" customFormat="1" ht="12" hidden="1" customHeight="1">
      <c r="A17597" s="448"/>
    </row>
    <row r="17598" spans="1:1" s="449" customFormat="1" ht="12" hidden="1" customHeight="1">
      <c r="A17598" s="448"/>
    </row>
    <row r="17599" spans="1:1" s="449" customFormat="1" ht="12" hidden="1" customHeight="1">
      <c r="A17599" s="448"/>
    </row>
    <row r="17600" spans="1:1" s="449" customFormat="1" ht="12" hidden="1" customHeight="1">
      <c r="A17600" s="448"/>
    </row>
    <row r="17601" spans="1:1" s="449" customFormat="1" ht="12" hidden="1" customHeight="1">
      <c r="A17601" s="448"/>
    </row>
    <row r="17602" spans="1:1" s="449" customFormat="1" ht="12" hidden="1" customHeight="1">
      <c r="A17602" s="448"/>
    </row>
    <row r="17603" spans="1:1" s="449" customFormat="1" ht="12" hidden="1" customHeight="1">
      <c r="A17603" s="448"/>
    </row>
    <row r="17604" spans="1:1" s="449" customFormat="1" ht="12" hidden="1" customHeight="1">
      <c r="A17604" s="448"/>
    </row>
    <row r="17605" spans="1:1" s="449" customFormat="1" ht="12" hidden="1" customHeight="1">
      <c r="A17605" s="448"/>
    </row>
    <row r="17606" spans="1:1" s="449" customFormat="1" ht="12" hidden="1" customHeight="1">
      <c r="A17606" s="448"/>
    </row>
    <row r="17607" spans="1:1" s="449" customFormat="1" ht="12" hidden="1" customHeight="1">
      <c r="A17607" s="448"/>
    </row>
    <row r="17608" spans="1:1" s="449" customFormat="1" ht="12" hidden="1" customHeight="1">
      <c r="A17608" s="448"/>
    </row>
    <row r="17609" spans="1:1" s="449" customFormat="1" ht="12" hidden="1" customHeight="1">
      <c r="A17609" s="448"/>
    </row>
    <row r="17610" spans="1:1" s="449" customFormat="1" ht="12" hidden="1" customHeight="1">
      <c r="A17610" s="448"/>
    </row>
    <row r="17611" spans="1:1" s="449" customFormat="1" ht="12" hidden="1" customHeight="1">
      <c r="A17611" s="448"/>
    </row>
    <row r="17612" spans="1:1" s="449" customFormat="1" ht="12" hidden="1" customHeight="1">
      <c r="A17612" s="448"/>
    </row>
    <row r="17613" spans="1:1" s="449" customFormat="1" ht="12" hidden="1" customHeight="1">
      <c r="A17613" s="448"/>
    </row>
    <row r="17614" spans="1:1" s="449" customFormat="1" ht="12" hidden="1" customHeight="1">
      <c r="A17614" s="448"/>
    </row>
    <row r="17615" spans="1:1" s="449" customFormat="1" ht="12" hidden="1" customHeight="1">
      <c r="A17615" s="448"/>
    </row>
    <row r="17616" spans="1:1" s="449" customFormat="1" ht="12" hidden="1" customHeight="1">
      <c r="A17616" s="448"/>
    </row>
    <row r="17617" spans="1:1" s="449" customFormat="1" ht="12" hidden="1" customHeight="1">
      <c r="A17617" s="448"/>
    </row>
    <row r="17618" spans="1:1" s="449" customFormat="1" ht="12" hidden="1" customHeight="1">
      <c r="A17618" s="448"/>
    </row>
    <row r="17619" spans="1:1" s="449" customFormat="1" ht="12" hidden="1" customHeight="1">
      <c r="A17619" s="448"/>
    </row>
    <row r="17620" spans="1:1" s="449" customFormat="1" ht="12" hidden="1" customHeight="1">
      <c r="A17620" s="448"/>
    </row>
    <row r="17621" spans="1:1" s="449" customFormat="1" ht="12" hidden="1" customHeight="1">
      <c r="A17621" s="448"/>
    </row>
    <row r="17622" spans="1:1" s="449" customFormat="1" ht="12" hidden="1" customHeight="1">
      <c r="A17622" s="448"/>
    </row>
    <row r="17623" spans="1:1" s="449" customFormat="1" ht="12" hidden="1" customHeight="1">
      <c r="A17623" s="448"/>
    </row>
    <row r="17624" spans="1:1" s="449" customFormat="1" ht="12" hidden="1" customHeight="1">
      <c r="A17624" s="448"/>
    </row>
    <row r="17625" spans="1:1" s="449" customFormat="1" ht="12" hidden="1" customHeight="1">
      <c r="A17625" s="448"/>
    </row>
    <row r="17626" spans="1:1" s="449" customFormat="1" ht="12" hidden="1" customHeight="1">
      <c r="A17626" s="448"/>
    </row>
    <row r="17627" spans="1:1" s="449" customFormat="1" ht="12" hidden="1" customHeight="1">
      <c r="A17627" s="448"/>
    </row>
    <row r="17628" spans="1:1" s="449" customFormat="1" ht="12" hidden="1" customHeight="1">
      <c r="A17628" s="448"/>
    </row>
    <row r="17629" spans="1:1" s="449" customFormat="1" ht="12" hidden="1" customHeight="1">
      <c r="A17629" s="448"/>
    </row>
    <row r="17630" spans="1:1" s="449" customFormat="1" ht="12" hidden="1" customHeight="1">
      <c r="A17630" s="448"/>
    </row>
    <row r="17631" spans="1:1" s="449" customFormat="1" ht="12" hidden="1" customHeight="1">
      <c r="A17631" s="448"/>
    </row>
    <row r="17632" spans="1:1" s="449" customFormat="1" ht="12" hidden="1" customHeight="1">
      <c r="A17632" s="448"/>
    </row>
    <row r="17633" spans="1:1" s="449" customFormat="1" ht="12" hidden="1" customHeight="1">
      <c r="A17633" s="448"/>
    </row>
    <row r="17634" spans="1:1" s="449" customFormat="1" ht="12" hidden="1" customHeight="1">
      <c r="A17634" s="448"/>
    </row>
    <row r="17635" spans="1:1" s="449" customFormat="1" ht="12" hidden="1" customHeight="1">
      <c r="A17635" s="448"/>
    </row>
    <row r="17636" spans="1:1" s="449" customFormat="1" ht="12" hidden="1" customHeight="1">
      <c r="A17636" s="448"/>
    </row>
    <row r="17637" spans="1:1" s="449" customFormat="1" ht="12" hidden="1" customHeight="1">
      <c r="A17637" s="448"/>
    </row>
    <row r="17638" spans="1:1" s="449" customFormat="1" ht="12" hidden="1" customHeight="1">
      <c r="A17638" s="448"/>
    </row>
    <row r="17639" spans="1:1" s="449" customFormat="1" ht="12" hidden="1" customHeight="1">
      <c r="A17639" s="448"/>
    </row>
    <row r="17640" spans="1:1" s="449" customFormat="1" ht="12" hidden="1" customHeight="1">
      <c r="A17640" s="448"/>
    </row>
    <row r="17641" spans="1:1" s="449" customFormat="1" ht="12" hidden="1" customHeight="1">
      <c r="A17641" s="448"/>
    </row>
    <row r="17642" spans="1:1" s="449" customFormat="1" ht="12" hidden="1" customHeight="1">
      <c r="A17642" s="448"/>
    </row>
    <row r="17643" spans="1:1" s="449" customFormat="1" ht="12" hidden="1" customHeight="1">
      <c r="A17643" s="448"/>
    </row>
    <row r="17644" spans="1:1" s="449" customFormat="1" ht="12" hidden="1" customHeight="1">
      <c r="A17644" s="448"/>
    </row>
    <row r="17645" spans="1:1" s="449" customFormat="1" ht="12" hidden="1" customHeight="1">
      <c r="A17645" s="448"/>
    </row>
    <row r="17646" spans="1:1" s="449" customFormat="1" ht="12" hidden="1" customHeight="1">
      <c r="A17646" s="448"/>
    </row>
    <row r="17647" spans="1:1" s="449" customFormat="1" ht="12" hidden="1" customHeight="1">
      <c r="A17647" s="448"/>
    </row>
    <row r="17648" spans="1:1" s="449" customFormat="1" ht="12" hidden="1" customHeight="1">
      <c r="A17648" s="448"/>
    </row>
    <row r="17649" spans="1:1" s="449" customFormat="1" ht="12" hidden="1" customHeight="1">
      <c r="A17649" s="448"/>
    </row>
    <row r="17650" spans="1:1" s="449" customFormat="1" ht="12" hidden="1" customHeight="1">
      <c r="A17650" s="448"/>
    </row>
    <row r="17651" spans="1:1" s="449" customFormat="1" ht="12" hidden="1" customHeight="1">
      <c r="A17651" s="448"/>
    </row>
    <row r="17652" spans="1:1" s="449" customFormat="1" ht="12" hidden="1" customHeight="1">
      <c r="A17652" s="448"/>
    </row>
    <row r="17653" spans="1:1" s="449" customFormat="1" ht="12" hidden="1" customHeight="1">
      <c r="A17653" s="448"/>
    </row>
    <row r="17654" spans="1:1" s="449" customFormat="1" ht="12" hidden="1" customHeight="1">
      <c r="A17654" s="448"/>
    </row>
    <row r="17655" spans="1:1" s="449" customFormat="1" ht="12" hidden="1" customHeight="1">
      <c r="A17655" s="448"/>
    </row>
    <row r="17656" spans="1:1" s="449" customFormat="1" ht="12" hidden="1" customHeight="1">
      <c r="A17656" s="448"/>
    </row>
    <row r="17657" spans="1:1" s="449" customFormat="1" ht="12" hidden="1" customHeight="1">
      <c r="A17657" s="448"/>
    </row>
    <row r="17658" spans="1:1" s="449" customFormat="1" ht="12" hidden="1" customHeight="1">
      <c r="A17658" s="448"/>
    </row>
    <row r="17659" spans="1:1" s="449" customFormat="1" ht="12" hidden="1" customHeight="1">
      <c r="A17659" s="448"/>
    </row>
    <row r="17660" spans="1:1" s="449" customFormat="1" ht="12" hidden="1" customHeight="1">
      <c r="A17660" s="448"/>
    </row>
    <row r="17661" spans="1:1" s="449" customFormat="1" ht="12" hidden="1" customHeight="1">
      <c r="A17661" s="448"/>
    </row>
    <row r="17662" spans="1:1" s="449" customFormat="1" ht="12" hidden="1" customHeight="1">
      <c r="A17662" s="448"/>
    </row>
    <row r="17663" spans="1:1" s="449" customFormat="1" ht="12" hidden="1" customHeight="1">
      <c r="A17663" s="448"/>
    </row>
    <row r="17664" spans="1:1" s="449" customFormat="1" ht="12" hidden="1" customHeight="1">
      <c r="A17664" s="448"/>
    </row>
    <row r="17665" spans="1:1" s="449" customFormat="1" ht="12" hidden="1" customHeight="1">
      <c r="A17665" s="448"/>
    </row>
    <row r="17666" spans="1:1" s="449" customFormat="1" ht="12" hidden="1" customHeight="1">
      <c r="A17666" s="448"/>
    </row>
    <row r="17667" spans="1:1" s="449" customFormat="1" ht="12" hidden="1" customHeight="1">
      <c r="A17667" s="448"/>
    </row>
    <row r="17668" spans="1:1" s="449" customFormat="1" ht="12" hidden="1" customHeight="1">
      <c r="A17668" s="448"/>
    </row>
    <row r="17669" spans="1:1" s="449" customFormat="1" ht="12" hidden="1" customHeight="1">
      <c r="A17669" s="448"/>
    </row>
    <row r="17670" spans="1:1" s="449" customFormat="1" ht="12" hidden="1" customHeight="1">
      <c r="A17670" s="448"/>
    </row>
    <row r="17671" spans="1:1" s="449" customFormat="1" ht="12" hidden="1" customHeight="1">
      <c r="A17671" s="448"/>
    </row>
    <row r="17672" spans="1:1" s="449" customFormat="1" ht="12" hidden="1" customHeight="1">
      <c r="A17672" s="448"/>
    </row>
    <row r="17673" spans="1:1" s="449" customFormat="1" ht="12" hidden="1" customHeight="1">
      <c r="A17673" s="448"/>
    </row>
    <row r="17674" spans="1:1" s="449" customFormat="1" ht="12" hidden="1" customHeight="1">
      <c r="A17674" s="448"/>
    </row>
    <row r="17675" spans="1:1" s="449" customFormat="1" ht="12" hidden="1" customHeight="1">
      <c r="A17675" s="448"/>
    </row>
    <row r="17676" spans="1:1" s="449" customFormat="1" ht="12" hidden="1" customHeight="1">
      <c r="A17676" s="448"/>
    </row>
    <row r="17677" spans="1:1" s="449" customFormat="1" ht="12" hidden="1" customHeight="1">
      <c r="A17677" s="448"/>
    </row>
    <row r="17678" spans="1:1" s="449" customFormat="1" ht="12" hidden="1" customHeight="1">
      <c r="A17678" s="448"/>
    </row>
    <row r="17679" spans="1:1" s="449" customFormat="1" ht="12" hidden="1" customHeight="1">
      <c r="A17679" s="448"/>
    </row>
    <row r="17680" spans="1:1" s="449" customFormat="1" ht="12" hidden="1" customHeight="1">
      <c r="A17680" s="448"/>
    </row>
    <row r="17681" spans="1:1" s="449" customFormat="1" ht="12" hidden="1" customHeight="1">
      <c r="A17681" s="448"/>
    </row>
    <row r="17682" spans="1:1" s="449" customFormat="1" ht="12" hidden="1" customHeight="1">
      <c r="A17682" s="448"/>
    </row>
    <row r="17683" spans="1:1" s="449" customFormat="1" ht="12" hidden="1" customHeight="1">
      <c r="A17683" s="448"/>
    </row>
    <row r="17684" spans="1:1" s="449" customFormat="1" ht="12" hidden="1" customHeight="1">
      <c r="A17684" s="448"/>
    </row>
    <row r="17685" spans="1:1" s="449" customFormat="1" ht="12" hidden="1" customHeight="1">
      <c r="A17685" s="448"/>
    </row>
    <row r="17686" spans="1:1" s="449" customFormat="1" ht="12" hidden="1" customHeight="1">
      <c r="A17686" s="448"/>
    </row>
    <row r="17687" spans="1:1" s="449" customFormat="1" ht="12" hidden="1" customHeight="1">
      <c r="A17687" s="448"/>
    </row>
    <row r="17688" spans="1:1" s="449" customFormat="1" ht="12" hidden="1" customHeight="1">
      <c r="A17688" s="448"/>
    </row>
    <row r="17689" spans="1:1" s="449" customFormat="1" ht="12" hidden="1" customHeight="1">
      <c r="A17689" s="448"/>
    </row>
    <row r="17690" spans="1:1" s="449" customFormat="1" ht="12" hidden="1" customHeight="1">
      <c r="A17690" s="448"/>
    </row>
    <row r="17691" spans="1:1" s="449" customFormat="1" ht="12" hidden="1" customHeight="1">
      <c r="A17691" s="448"/>
    </row>
    <row r="17692" spans="1:1" s="449" customFormat="1" ht="12" hidden="1" customHeight="1">
      <c r="A17692" s="448"/>
    </row>
    <row r="17693" spans="1:1" s="449" customFormat="1" ht="12" hidden="1" customHeight="1">
      <c r="A17693" s="448"/>
    </row>
    <row r="17694" spans="1:1" s="449" customFormat="1" ht="12" hidden="1" customHeight="1">
      <c r="A17694" s="448"/>
    </row>
    <row r="17695" spans="1:1" s="449" customFormat="1" ht="12" hidden="1" customHeight="1">
      <c r="A17695" s="448"/>
    </row>
    <row r="17696" spans="1:1" s="449" customFormat="1" ht="12" hidden="1" customHeight="1">
      <c r="A17696" s="448"/>
    </row>
    <row r="17697" spans="1:1" s="449" customFormat="1" ht="12" hidden="1" customHeight="1">
      <c r="A17697" s="448"/>
    </row>
    <row r="17698" spans="1:1" s="449" customFormat="1" ht="12" hidden="1" customHeight="1">
      <c r="A17698" s="448"/>
    </row>
    <row r="17699" spans="1:1" s="449" customFormat="1" ht="12" hidden="1" customHeight="1">
      <c r="A17699" s="448"/>
    </row>
    <row r="17700" spans="1:1" s="449" customFormat="1" ht="12" hidden="1" customHeight="1">
      <c r="A17700" s="448"/>
    </row>
    <row r="17701" spans="1:1" s="449" customFormat="1" ht="12" hidden="1" customHeight="1">
      <c r="A17701" s="448"/>
    </row>
    <row r="17702" spans="1:1" s="449" customFormat="1" ht="12" hidden="1" customHeight="1">
      <c r="A17702" s="448"/>
    </row>
    <row r="17703" spans="1:1" s="449" customFormat="1" ht="12" hidden="1" customHeight="1">
      <c r="A17703" s="448"/>
    </row>
    <row r="17704" spans="1:1" s="449" customFormat="1" ht="12" hidden="1" customHeight="1">
      <c r="A17704" s="448"/>
    </row>
    <row r="17705" spans="1:1" s="449" customFormat="1" ht="12" hidden="1" customHeight="1">
      <c r="A17705" s="448"/>
    </row>
    <row r="17706" spans="1:1" s="449" customFormat="1" ht="12" hidden="1" customHeight="1">
      <c r="A17706" s="448"/>
    </row>
    <row r="17707" spans="1:1" s="449" customFormat="1" ht="12" hidden="1" customHeight="1">
      <c r="A17707" s="448"/>
    </row>
    <row r="17708" spans="1:1" s="449" customFormat="1" ht="12" hidden="1" customHeight="1">
      <c r="A17708" s="448"/>
    </row>
    <row r="17709" spans="1:1" s="449" customFormat="1" ht="12" hidden="1" customHeight="1">
      <c r="A17709" s="448"/>
    </row>
    <row r="17710" spans="1:1" s="449" customFormat="1" ht="12" hidden="1" customHeight="1">
      <c r="A17710" s="448"/>
    </row>
    <row r="17711" spans="1:1" s="449" customFormat="1" ht="12" hidden="1" customHeight="1">
      <c r="A17711" s="448"/>
    </row>
    <row r="17712" spans="1:1" s="449" customFormat="1" ht="12" hidden="1" customHeight="1">
      <c r="A17712" s="448"/>
    </row>
    <row r="17713" spans="1:1" s="449" customFormat="1" ht="12" hidden="1" customHeight="1">
      <c r="A17713" s="448"/>
    </row>
    <row r="17714" spans="1:1" s="449" customFormat="1" ht="12" hidden="1" customHeight="1">
      <c r="A17714" s="448"/>
    </row>
    <row r="17715" spans="1:1" s="449" customFormat="1" ht="12" hidden="1" customHeight="1">
      <c r="A17715" s="448"/>
    </row>
    <row r="17716" spans="1:1" s="449" customFormat="1" ht="12" hidden="1" customHeight="1">
      <c r="A17716" s="448"/>
    </row>
    <row r="17717" spans="1:1" s="449" customFormat="1" ht="12" hidden="1" customHeight="1">
      <c r="A17717" s="448"/>
    </row>
    <row r="17718" spans="1:1" s="449" customFormat="1" ht="12" hidden="1" customHeight="1">
      <c r="A17718" s="448"/>
    </row>
    <row r="17719" spans="1:1" s="449" customFormat="1" ht="12" hidden="1" customHeight="1">
      <c r="A17719" s="448"/>
    </row>
    <row r="17720" spans="1:1" s="449" customFormat="1" ht="12" hidden="1" customHeight="1">
      <c r="A17720" s="448"/>
    </row>
    <row r="17721" spans="1:1" s="449" customFormat="1" ht="12" hidden="1" customHeight="1">
      <c r="A17721" s="448"/>
    </row>
    <row r="17722" spans="1:1" s="449" customFormat="1" ht="12" hidden="1" customHeight="1">
      <c r="A17722" s="448"/>
    </row>
    <row r="17723" spans="1:1" s="449" customFormat="1" ht="12" hidden="1" customHeight="1">
      <c r="A17723" s="448"/>
    </row>
    <row r="17724" spans="1:1" s="449" customFormat="1" ht="12" hidden="1" customHeight="1">
      <c r="A17724" s="448"/>
    </row>
    <row r="17725" spans="1:1" s="449" customFormat="1" ht="12" hidden="1" customHeight="1">
      <c r="A17725" s="448"/>
    </row>
    <row r="17726" spans="1:1" s="449" customFormat="1" ht="12" hidden="1" customHeight="1">
      <c r="A17726" s="448"/>
    </row>
    <row r="17727" spans="1:1" s="449" customFormat="1" ht="12" hidden="1" customHeight="1">
      <c r="A17727" s="448"/>
    </row>
    <row r="17728" spans="1:1" s="449" customFormat="1" ht="12" hidden="1" customHeight="1">
      <c r="A17728" s="448"/>
    </row>
    <row r="17729" spans="1:1" s="449" customFormat="1" ht="12" hidden="1" customHeight="1">
      <c r="A17729" s="448"/>
    </row>
    <row r="17730" spans="1:1" s="449" customFormat="1" ht="12" hidden="1" customHeight="1">
      <c r="A17730" s="448"/>
    </row>
    <row r="17731" spans="1:1" s="449" customFormat="1" ht="12" hidden="1" customHeight="1">
      <c r="A17731" s="448"/>
    </row>
    <row r="17732" spans="1:1" s="449" customFormat="1" ht="12" hidden="1" customHeight="1">
      <c r="A17732" s="448"/>
    </row>
    <row r="17733" spans="1:1" s="449" customFormat="1" ht="12" hidden="1" customHeight="1">
      <c r="A17733" s="448"/>
    </row>
    <row r="17734" spans="1:1" s="449" customFormat="1" ht="12" hidden="1" customHeight="1">
      <c r="A17734" s="448"/>
    </row>
    <row r="17735" spans="1:1" s="449" customFormat="1" ht="12" hidden="1" customHeight="1">
      <c r="A17735" s="448"/>
    </row>
    <row r="17736" spans="1:1" s="449" customFormat="1" ht="12" hidden="1" customHeight="1">
      <c r="A17736" s="448"/>
    </row>
    <row r="17737" spans="1:1" s="449" customFormat="1" ht="12" hidden="1" customHeight="1">
      <c r="A17737" s="448"/>
    </row>
    <row r="17738" spans="1:1" s="449" customFormat="1" ht="12" hidden="1" customHeight="1">
      <c r="A17738" s="448"/>
    </row>
    <row r="17739" spans="1:1" s="449" customFormat="1" ht="12" hidden="1" customHeight="1">
      <c r="A17739" s="448"/>
    </row>
    <row r="17740" spans="1:1" s="449" customFormat="1" ht="12" hidden="1" customHeight="1">
      <c r="A17740" s="448"/>
    </row>
    <row r="17741" spans="1:1" s="449" customFormat="1" ht="12" hidden="1" customHeight="1">
      <c r="A17741" s="448"/>
    </row>
    <row r="17742" spans="1:1" s="449" customFormat="1" ht="12" hidden="1" customHeight="1">
      <c r="A17742" s="448"/>
    </row>
    <row r="17743" spans="1:1" s="449" customFormat="1" ht="12" hidden="1" customHeight="1">
      <c r="A17743" s="448"/>
    </row>
    <row r="17744" spans="1:1" s="449" customFormat="1" ht="12" hidden="1" customHeight="1">
      <c r="A17744" s="448"/>
    </row>
    <row r="17745" spans="1:1" s="449" customFormat="1" ht="12" hidden="1" customHeight="1">
      <c r="A17745" s="448"/>
    </row>
    <row r="17746" spans="1:1" s="449" customFormat="1" ht="12" hidden="1" customHeight="1">
      <c r="A17746" s="448"/>
    </row>
    <row r="17747" spans="1:1" s="449" customFormat="1" ht="12" hidden="1" customHeight="1">
      <c r="A17747" s="448"/>
    </row>
    <row r="17748" spans="1:1" s="449" customFormat="1" ht="12" hidden="1" customHeight="1">
      <c r="A17748" s="448"/>
    </row>
    <row r="17749" spans="1:1" s="449" customFormat="1" ht="12" hidden="1" customHeight="1">
      <c r="A17749" s="448"/>
    </row>
    <row r="17750" spans="1:1" s="449" customFormat="1" ht="12" hidden="1" customHeight="1">
      <c r="A17750" s="448"/>
    </row>
    <row r="17751" spans="1:1" s="449" customFormat="1" ht="12" hidden="1" customHeight="1">
      <c r="A17751" s="448"/>
    </row>
    <row r="17752" spans="1:1" s="449" customFormat="1" ht="12" hidden="1" customHeight="1">
      <c r="A17752" s="448"/>
    </row>
    <row r="17753" spans="1:1" s="449" customFormat="1" ht="12" hidden="1" customHeight="1">
      <c r="A17753" s="448"/>
    </row>
    <row r="17754" spans="1:1" s="449" customFormat="1" ht="12" hidden="1" customHeight="1">
      <c r="A17754" s="448"/>
    </row>
    <row r="17755" spans="1:1" s="449" customFormat="1" ht="12" hidden="1" customHeight="1">
      <c r="A17755" s="448"/>
    </row>
    <row r="17756" spans="1:1" s="449" customFormat="1" ht="12" hidden="1" customHeight="1">
      <c r="A17756" s="448"/>
    </row>
    <row r="17757" spans="1:1" s="449" customFormat="1" ht="12" hidden="1" customHeight="1">
      <c r="A17757" s="448"/>
    </row>
    <row r="17758" spans="1:1" s="449" customFormat="1" ht="12" hidden="1" customHeight="1">
      <c r="A17758" s="448"/>
    </row>
    <row r="17759" spans="1:1" s="449" customFormat="1" ht="12" hidden="1" customHeight="1">
      <c r="A17759" s="448"/>
    </row>
    <row r="17760" spans="1:1" s="449" customFormat="1" ht="12" hidden="1" customHeight="1">
      <c r="A17760" s="448"/>
    </row>
    <row r="17761" spans="1:1" s="449" customFormat="1" ht="12" hidden="1" customHeight="1">
      <c r="A17761" s="448"/>
    </row>
    <row r="17762" spans="1:1" s="449" customFormat="1" ht="12" hidden="1" customHeight="1">
      <c r="A17762" s="448"/>
    </row>
    <row r="17763" spans="1:1" s="449" customFormat="1" ht="12" hidden="1" customHeight="1">
      <c r="A17763" s="448"/>
    </row>
    <row r="17764" spans="1:1" s="449" customFormat="1" ht="12" hidden="1" customHeight="1">
      <c r="A17764" s="448"/>
    </row>
    <row r="17765" spans="1:1" s="449" customFormat="1" ht="12" hidden="1" customHeight="1">
      <c r="A17765" s="448"/>
    </row>
    <row r="17766" spans="1:1" s="449" customFormat="1" ht="12" hidden="1" customHeight="1">
      <c r="A17766" s="448"/>
    </row>
    <row r="17767" spans="1:1" s="449" customFormat="1" ht="12" hidden="1" customHeight="1">
      <c r="A17767" s="448"/>
    </row>
    <row r="17768" spans="1:1" s="449" customFormat="1" ht="12" hidden="1" customHeight="1">
      <c r="A17768" s="448"/>
    </row>
    <row r="17769" spans="1:1" s="449" customFormat="1" ht="12" hidden="1" customHeight="1">
      <c r="A17769" s="448"/>
    </row>
    <row r="17770" spans="1:1" s="449" customFormat="1" ht="12" hidden="1" customHeight="1">
      <c r="A17770" s="448"/>
    </row>
    <row r="17771" spans="1:1" s="449" customFormat="1" ht="12" hidden="1" customHeight="1">
      <c r="A17771" s="448"/>
    </row>
    <row r="17772" spans="1:1" s="449" customFormat="1" ht="12" hidden="1" customHeight="1">
      <c r="A17772" s="448"/>
    </row>
    <row r="17773" spans="1:1" s="449" customFormat="1" ht="12" hidden="1" customHeight="1">
      <c r="A17773" s="448"/>
    </row>
    <row r="17774" spans="1:1" s="449" customFormat="1" ht="12" hidden="1" customHeight="1">
      <c r="A17774" s="448"/>
    </row>
    <row r="17775" spans="1:1" s="449" customFormat="1" ht="12" hidden="1" customHeight="1">
      <c r="A17775" s="448"/>
    </row>
    <row r="17776" spans="1:1" s="449" customFormat="1" ht="12" hidden="1" customHeight="1">
      <c r="A17776" s="448"/>
    </row>
    <row r="17777" spans="1:1" s="449" customFormat="1" ht="12" hidden="1" customHeight="1">
      <c r="A17777" s="448"/>
    </row>
    <row r="17778" spans="1:1" s="449" customFormat="1" ht="12" hidden="1" customHeight="1">
      <c r="A17778" s="448"/>
    </row>
    <row r="17779" spans="1:1" s="449" customFormat="1" ht="12" hidden="1" customHeight="1">
      <c r="A17779" s="448"/>
    </row>
    <row r="17780" spans="1:1" s="449" customFormat="1" ht="12" hidden="1" customHeight="1">
      <c r="A17780" s="448"/>
    </row>
    <row r="17781" spans="1:1" s="449" customFormat="1" ht="12" hidden="1" customHeight="1">
      <c r="A17781" s="448"/>
    </row>
    <row r="17782" spans="1:1" s="449" customFormat="1" ht="12" hidden="1" customHeight="1">
      <c r="A17782" s="448"/>
    </row>
    <row r="17783" spans="1:1" s="449" customFormat="1" ht="12" hidden="1" customHeight="1">
      <c r="A17783" s="448"/>
    </row>
    <row r="17784" spans="1:1" s="449" customFormat="1" ht="12" hidden="1" customHeight="1">
      <c r="A17784" s="448"/>
    </row>
    <row r="17785" spans="1:1" s="449" customFormat="1" ht="12" hidden="1" customHeight="1">
      <c r="A17785" s="448"/>
    </row>
    <row r="17786" spans="1:1" s="449" customFormat="1" ht="12" hidden="1" customHeight="1">
      <c r="A17786" s="448"/>
    </row>
    <row r="17787" spans="1:1" s="449" customFormat="1" ht="12" hidden="1" customHeight="1">
      <c r="A17787" s="448"/>
    </row>
    <row r="17788" spans="1:1" s="449" customFormat="1" ht="12" hidden="1" customHeight="1">
      <c r="A17788" s="448"/>
    </row>
    <row r="17789" spans="1:1" s="449" customFormat="1" ht="12" hidden="1" customHeight="1">
      <c r="A17789" s="448"/>
    </row>
    <row r="17790" spans="1:1" s="449" customFormat="1" ht="12" hidden="1" customHeight="1">
      <c r="A17790" s="448"/>
    </row>
    <row r="17791" spans="1:1" s="449" customFormat="1" ht="12" hidden="1" customHeight="1">
      <c r="A17791" s="448"/>
    </row>
    <row r="17792" spans="1:1" s="449" customFormat="1" ht="12" hidden="1" customHeight="1">
      <c r="A17792" s="448"/>
    </row>
    <row r="17793" spans="1:1" s="449" customFormat="1" ht="12" hidden="1" customHeight="1">
      <c r="A17793" s="448"/>
    </row>
    <row r="17794" spans="1:1" s="449" customFormat="1" ht="12" hidden="1" customHeight="1">
      <c r="A17794" s="448"/>
    </row>
    <row r="17795" spans="1:1" s="449" customFormat="1" ht="12" hidden="1" customHeight="1">
      <c r="A17795" s="448"/>
    </row>
    <row r="17796" spans="1:1" s="449" customFormat="1" ht="12" hidden="1" customHeight="1">
      <c r="A17796" s="448"/>
    </row>
    <row r="17797" spans="1:1" s="449" customFormat="1" ht="12" hidden="1" customHeight="1">
      <c r="A17797" s="448"/>
    </row>
    <row r="17798" spans="1:1" s="449" customFormat="1" ht="12" hidden="1" customHeight="1">
      <c r="A17798" s="448"/>
    </row>
    <row r="17799" spans="1:1" s="449" customFormat="1" ht="12" hidden="1" customHeight="1">
      <c r="A17799" s="448"/>
    </row>
    <row r="17800" spans="1:1" s="449" customFormat="1" ht="12" hidden="1" customHeight="1">
      <c r="A17800" s="448"/>
    </row>
    <row r="17801" spans="1:1" s="449" customFormat="1" ht="12" hidden="1" customHeight="1">
      <c r="A17801" s="448"/>
    </row>
    <row r="17802" spans="1:1" s="449" customFormat="1" ht="12" hidden="1" customHeight="1">
      <c r="A17802" s="448"/>
    </row>
    <row r="17803" spans="1:1" s="449" customFormat="1" ht="12" hidden="1" customHeight="1">
      <c r="A17803" s="448"/>
    </row>
    <row r="17804" spans="1:1" s="449" customFormat="1" ht="12" hidden="1" customHeight="1">
      <c r="A17804" s="448"/>
    </row>
    <row r="17805" spans="1:1" s="449" customFormat="1" ht="12" hidden="1" customHeight="1">
      <c r="A17805" s="448"/>
    </row>
    <row r="17806" spans="1:1" s="449" customFormat="1" ht="12" hidden="1" customHeight="1">
      <c r="A17806" s="448"/>
    </row>
    <row r="17807" spans="1:1" s="449" customFormat="1" ht="12" hidden="1" customHeight="1">
      <c r="A17807" s="448"/>
    </row>
    <row r="17808" spans="1:1" s="449" customFormat="1" ht="12" hidden="1" customHeight="1">
      <c r="A17808" s="448"/>
    </row>
    <row r="17809" spans="1:1" s="449" customFormat="1" ht="12" hidden="1" customHeight="1">
      <c r="A17809" s="448"/>
    </row>
    <row r="17810" spans="1:1" s="449" customFormat="1" ht="12" hidden="1" customHeight="1">
      <c r="A17810" s="448"/>
    </row>
    <row r="17811" spans="1:1" s="449" customFormat="1" ht="12" hidden="1" customHeight="1">
      <c r="A17811" s="448"/>
    </row>
    <row r="17812" spans="1:1" s="449" customFormat="1" ht="12" hidden="1" customHeight="1">
      <c r="A17812" s="448"/>
    </row>
    <row r="17813" spans="1:1" s="449" customFormat="1" ht="12" hidden="1" customHeight="1">
      <c r="A17813" s="448"/>
    </row>
    <row r="17814" spans="1:1" s="449" customFormat="1" ht="12" hidden="1" customHeight="1">
      <c r="A17814" s="448"/>
    </row>
    <row r="17815" spans="1:1" s="449" customFormat="1" ht="12" hidden="1" customHeight="1">
      <c r="A17815" s="448"/>
    </row>
    <row r="17816" spans="1:1" s="449" customFormat="1" ht="12" hidden="1" customHeight="1">
      <c r="A17816" s="448"/>
    </row>
    <row r="17817" spans="1:1" s="449" customFormat="1" ht="12" hidden="1" customHeight="1">
      <c r="A17817" s="448"/>
    </row>
    <row r="17818" spans="1:1" s="449" customFormat="1" ht="12" hidden="1" customHeight="1">
      <c r="A17818" s="448"/>
    </row>
    <row r="17819" spans="1:1" s="449" customFormat="1" ht="12" hidden="1" customHeight="1">
      <c r="A17819" s="448"/>
    </row>
    <row r="17820" spans="1:1" s="449" customFormat="1" ht="12" hidden="1" customHeight="1">
      <c r="A17820" s="448"/>
    </row>
    <row r="17821" spans="1:1" s="449" customFormat="1" ht="12" hidden="1" customHeight="1">
      <c r="A17821" s="448"/>
    </row>
    <row r="17822" spans="1:1" s="449" customFormat="1" ht="12" hidden="1" customHeight="1">
      <c r="A17822" s="448"/>
    </row>
    <row r="17823" spans="1:1" s="449" customFormat="1" ht="12" hidden="1" customHeight="1">
      <c r="A17823" s="448"/>
    </row>
    <row r="17824" spans="1:1" s="449" customFormat="1" ht="12" hidden="1" customHeight="1">
      <c r="A17824" s="448"/>
    </row>
    <row r="17825" spans="1:1" s="449" customFormat="1" ht="12" hidden="1" customHeight="1">
      <c r="A17825" s="448"/>
    </row>
    <row r="17826" spans="1:1" s="449" customFormat="1" ht="12" hidden="1" customHeight="1">
      <c r="A17826" s="448"/>
    </row>
    <row r="17827" spans="1:1" s="449" customFormat="1" ht="12" hidden="1" customHeight="1">
      <c r="A17827" s="448"/>
    </row>
    <row r="17828" spans="1:1" s="449" customFormat="1" ht="12" hidden="1" customHeight="1">
      <c r="A17828" s="448"/>
    </row>
    <row r="17829" spans="1:1" s="449" customFormat="1" ht="12" hidden="1" customHeight="1">
      <c r="A17829" s="448"/>
    </row>
    <row r="17830" spans="1:1" s="449" customFormat="1" ht="12" hidden="1" customHeight="1">
      <c r="A17830" s="448"/>
    </row>
    <row r="17831" spans="1:1" s="449" customFormat="1" ht="12" hidden="1" customHeight="1">
      <c r="A17831" s="448"/>
    </row>
    <row r="17832" spans="1:1" s="449" customFormat="1" ht="12" hidden="1" customHeight="1">
      <c r="A17832" s="448"/>
    </row>
    <row r="17833" spans="1:1" s="449" customFormat="1" ht="12" hidden="1" customHeight="1">
      <c r="A17833" s="448"/>
    </row>
    <row r="17834" spans="1:1" s="449" customFormat="1" ht="12" hidden="1" customHeight="1">
      <c r="A17834" s="448"/>
    </row>
    <row r="17835" spans="1:1" s="449" customFormat="1" ht="12" hidden="1" customHeight="1">
      <c r="A17835" s="448"/>
    </row>
    <row r="17836" spans="1:1" s="449" customFormat="1" ht="12" hidden="1" customHeight="1">
      <c r="A17836" s="448"/>
    </row>
    <row r="17837" spans="1:1" s="449" customFormat="1" ht="12" hidden="1" customHeight="1">
      <c r="A17837" s="448"/>
    </row>
    <row r="17838" spans="1:1" s="449" customFormat="1" ht="12" hidden="1" customHeight="1">
      <c r="A17838" s="448"/>
    </row>
    <row r="17839" spans="1:1" s="449" customFormat="1" ht="12" hidden="1" customHeight="1">
      <c r="A17839" s="448"/>
    </row>
    <row r="17840" spans="1:1" s="449" customFormat="1" ht="12" hidden="1" customHeight="1">
      <c r="A17840" s="448"/>
    </row>
    <row r="17841" spans="1:1" s="449" customFormat="1" ht="12" hidden="1" customHeight="1">
      <c r="A17841" s="448"/>
    </row>
    <row r="17842" spans="1:1" s="449" customFormat="1" ht="12" hidden="1" customHeight="1">
      <c r="A17842" s="448"/>
    </row>
    <row r="17843" spans="1:1" s="449" customFormat="1" ht="12" hidden="1" customHeight="1">
      <c r="A17843" s="448"/>
    </row>
    <row r="17844" spans="1:1" s="449" customFormat="1" ht="12" hidden="1" customHeight="1">
      <c r="A17844" s="448"/>
    </row>
    <row r="17845" spans="1:1" s="449" customFormat="1" ht="12" hidden="1" customHeight="1">
      <c r="A17845" s="448"/>
    </row>
    <row r="17846" spans="1:1" s="449" customFormat="1" ht="12" hidden="1" customHeight="1">
      <c r="A17846" s="448"/>
    </row>
    <row r="17847" spans="1:1" s="449" customFormat="1" ht="12" hidden="1" customHeight="1">
      <c r="A17847" s="448"/>
    </row>
    <row r="17848" spans="1:1" s="449" customFormat="1" ht="12" hidden="1" customHeight="1">
      <c r="A17848" s="448"/>
    </row>
    <row r="17849" spans="1:1" s="449" customFormat="1" ht="12" hidden="1" customHeight="1">
      <c r="A17849" s="448"/>
    </row>
    <row r="17850" spans="1:1" s="449" customFormat="1" ht="12" hidden="1" customHeight="1">
      <c r="A17850" s="448"/>
    </row>
    <row r="17851" spans="1:1" s="449" customFormat="1" ht="12" hidden="1" customHeight="1">
      <c r="A17851" s="448"/>
    </row>
    <row r="17852" spans="1:1" s="449" customFormat="1" ht="12" hidden="1" customHeight="1">
      <c r="A17852" s="448"/>
    </row>
    <row r="17853" spans="1:1" s="449" customFormat="1" ht="12" hidden="1" customHeight="1">
      <c r="A17853" s="448"/>
    </row>
    <row r="17854" spans="1:1" s="449" customFormat="1" ht="12" hidden="1" customHeight="1">
      <c r="A17854" s="448"/>
    </row>
    <row r="17855" spans="1:1" s="449" customFormat="1" ht="12" hidden="1" customHeight="1">
      <c r="A17855" s="448"/>
    </row>
    <row r="17856" spans="1:1" s="449" customFormat="1" ht="12" hidden="1" customHeight="1">
      <c r="A17856" s="448"/>
    </row>
    <row r="17857" spans="1:1" s="449" customFormat="1" ht="12" hidden="1" customHeight="1">
      <c r="A17857" s="448"/>
    </row>
    <row r="17858" spans="1:1" s="449" customFormat="1" ht="12" hidden="1" customHeight="1">
      <c r="A17858" s="448"/>
    </row>
    <row r="17859" spans="1:1" s="449" customFormat="1" ht="12" hidden="1" customHeight="1">
      <c r="A17859" s="448"/>
    </row>
    <row r="17860" spans="1:1" s="449" customFormat="1" ht="12" hidden="1" customHeight="1">
      <c r="A17860" s="448"/>
    </row>
    <row r="17861" spans="1:1" s="449" customFormat="1" ht="12" hidden="1" customHeight="1">
      <c r="A17861" s="448"/>
    </row>
    <row r="17862" spans="1:1" s="449" customFormat="1" ht="12" hidden="1" customHeight="1">
      <c r="A17862" s="448"/>
    </row>
    <row r="17863" spans="1:1" s="449" customFormat="1" ht="12" hidden="1" customHeight="1">
      <c r="A17863" s="448"/>
    </row>
    <row r="17864" spans="1:1" s="449" customFormat="1" ht="12" hidden="1" customHeight="1">
      <c r="A17864" s="448"/>
    </row>
    <row r="17865" spans="1:1" s="449" customFormat="1" ht="12" hidden="1" customHeight="1">
      <c r="A17865" s="448"/>
    </row>
    <row r="17866" spans="1:1" s="449" customFormat="1" ht="12" hidden="1" customHeight="1">
      <c r="A17866" s="448"/>
    </row>
    <row r="17867" spans="1:1" s="449" customFormat="1" ht="12" hidden="1" customHeight="1">
      <c r="A17867" s="448"/>
    </row>
    <row r="17868" spans="1:1" s="449" customFormat="1" ht="12" hidden="1" customHeight="1">
      <c r="A17868" s="448"/>
    </row>
    <row r="17869" spans="1:1" s="449" customFormat="1" ht="12" hidden="1" customHeight="1">
      <c r="A17869" s="448"/>
    </row>
    <row r="17870" spans="1:1" s="449" customFormat="1" ht="12" hidden="1" customHeight="1">
      <c r="A17870" s="448"/>
    </row>
    <row r="17871" spans="1:1" s="449" customFormat="1" ht="12" hidden="1" customHeight="1">
      <c r="A17871" s="448"/>
    </row>
    <row r="17872" spans="1:1" s="449" customFormat="1" ht="12" hidden="1" customHeight="1">
      <c r="A17872" s="448"/>
    </row>
    <row r="17873" spans="1:1" s="449" customFormat="1" ht="12" hidden="1" customHeight="1">
      <c r="A17873" s="448"/>
    </row>
    <row r="17874" spans="1:1" s="449" customFormat="1" ht="12" hidden="1" customHeight="1">
      <c r="A17874" s="448"/>
    </row>
    <row r="17875" spans="1:1" s="449" customFormat="1" ht="12" hidden="1" customHeight="1">
      <c r="A17875" s="448"/>
    </row>
    <row r="17876" spans="1:1" s="449" customFormat="1" ht="12" hidden="1" customHeight="1">
      <c r="A17876" s="448"/>
    </row>
    <row r="17877" spans="1:1" s="449" customFormat="1" ht="12" hidden="1" customHeight="1">
      <c r="A17877" s="448"/>
    </row>
    <row r="17878" spans="1:1" s="449" customFormat="1" ht="12" hidden="1" customHeight="1">
      <c r="A17878" s="448"/>
    </row>
    <row r="17879" spans="1:1" s="449" customFormat="1" ht="12" hidden="1" customHeight="1">
      <c r="A17879" s="448"/>
    </row>
    <row r="17880" spans="1:1" s="449" customFormat="1" ht="12" hidden="1" customHeight="1">
      <c r="A17880" s="448"/>
    </row>
    <row r="17881" spans="1:1" s="449" customFormat="1" ht="12" hidden="1" customHeight="1">
      <c r="A17881" s="448"/>
    </row>
    <row r="17882" spans="1:1" s="449" customFormat="1" ht="12" hidden="1" customHeight="1">
      <c r="A17882" s="448"/>
    </row>
    <row r="17883" spans="1:1" s="449" customFormat="1" ht="12" hidden="1" customHeight="1">
      <c r="A17883" s="448"/>
    </row>
    <row r="17884" spans="1:1" s="449" customFormat="1" ht="12" hidden="1" customHeight="1">
      <c r="A17884" s="448"/>
    </row>
    <row r="17885" spans="1:1" s="449" customFormat="1" ht="12" hidden="1" customHeight="1">
      <c r="A17885" s="448"/>
    </row>
    <row r="17886" spans="1:1" s="449" customFormat="1" ht="12" hidden="1" customHeight="1">
      <c r="A17886" s="448"/>
    </row>
    <row r="17887" spans="1:1" s="449" customFormat="1" ht="12" hidden="1" customHeight="1">
      <c r="A17887" s="448"/>
    </row>
    <row r="17888" spans="1:1" s="449" customFormat="1" ht="12" hidden="1" customHeight="1">
      <c r="A17888" s="448"/>
    </row>
    <row r="17889" spans="1:1" s="449" customFormat="1" ht="12" hidden="1" customHeight="1">
      <c r="A17889" s="448"/>
    </row>
    <row r="17890" spans="1:1" s="449" customFormat="1" ht="12" hidden="1" customHeight="1">
      <c r="A17890" s="448"/>
    </row>
    <row r="17891" spans="1:1" s="449" customFormat="1" ht="12" hidden="1" customHeight="1">
      <c r="A17891" s="448"/>
    </row>
    <row r="17892" spans="1:1" s="449" customFormat="1" ht="12" hidden="1" customHeight="1">
      <c r="A17892" s="448"/>
    </row>
    <row r="17893" spans="1:1" s="449" customFormat="1" ht="12" hidden="1" customHeight="1">
      <c r="A17893" s="448"/>
    </row>
    <row r="17894" spans="1:1" s="449" customFormat="1" ht="12" hidden="1" customHeight="1">
      <c r="A17894" s="448"/>
    </row>
    <row r="17895" spans="1:1" s="449" customFormat="1" ht="12" hidden="1" customHeight="1">
      <c r="A17895" s="448"/>
    </row>
    <row r="17896" spans="1:1" s="449" customFormat="1" ht="12" hidden="1" customHeight="1">
      <c r="A17896" s="448"/>
    </row>
    <row r="17897" spans="1:1" s="449" customFormat="1" ht="12" hidden="1" customHeight="1">
      <c r="A17897" s="448"/>
    </row>
    <row r="17898" spans="1:1" s="449" customFormat="1" ht="12" hidden="1" customHeight="1">
      <c r="A17898" s="448"/>
    </row>
    <row r="17899" spans="1:1" s="449" customFormat="1" ht="12" hidden="1" customHeight="1">
      <c r="A17899" s="448"/>
    </row>
    <row r="17900" spans="1:1" s="449" customFormat="1" ht="12" hidden="1" customHeight="1">
      <c r="A17900" s="448"/>
    </row>
    <row r="17901" spans="1:1" s="449" customFormat="1" ht="12" hidden="1" customHeight="1">
      <c r="A17901" s="448"/>
    </row>
    <row r="17902" spans="1:1" s="449" customFormat="1" ht="12" hidden="1" customHeight="1">
      <c r="A17902" s="448"/>
    </row>
    <row r="17903" spans="1:1" s="449" customFormat="1" ht="12" hidden="1" customHeight="1">
      <c r="A17903" s="448"/>
    </row>
    <row r="17904" spans="1:1" s="449" customFormat="1" ht="12" hidden="1" customHeight="1">
      <c r="A17904" s="448"/>
    </row>
    <row r="17905" spans="1:1" s="449" customFormat="1" ht="12" hidden="1" customHeight="1">
      <c r="A17905" s="448"/>
    </row>
    <row r="17906" spans="1:1" s="449" customFormat="1" ht="12" hidden="1" customHeight="1">
      <c r="A17906" s="448"/>
    </row>
    <row r="17907" spans="1:1" s="449" customFormat="1" ht="12" hidden="1" customHeight="1">
      <c r="A17907" s="448"/>
    </row>
    <row r="17908" spans="1:1" s="449" customFormat="1" ht="12" hidden="1" customHeight="1">
      <c r="A17908" s="448"/>
    </row>
    <row r="17909" spans="1:1" s="449" customFormat="1" ht="12" hidden="1" customHeight="1">
      <c r="A17909" s="448"/>
    </row>
    <row r="17910" spans="1:1" s="449" customFormat="1" ht="12" hidden="1" customHeight="1">
      <c r="A17910" s="448"/>
    </row>
    <row r="17911" spans="1:1" s="449" customFormat="1" ht="12" hidden="1" customHeight="1">
      <c r="A17911" s="448"/>
    </row>
    <row r="17912" spans="1:1" s="449" customFormat="1" ht="12" hidden="1" customHeight="1">
      <c r="A17912" s="448"/>
    </row>
    <row r="17913" spans="1:1" s="449" customFormat="1" ht="12" hidden="1" customHeight="1">
      <c r="A17913" s="448"/>
    </row>
    <row r="17914" spans="1:1" s="449" customFormat="1" ht="12" hidden="1" customHeight="1">
      <c r="A17914" s="448"/>
    </row>
    <row r="17915" spans="1:1" s="449" customFormat="1" ht="12" hidden="1" customHeight="1">
      <c r="A17915" s="448"/>
    </row>
    <row r="17916" spans="1:1" s="449" customFormat="1" ht="12" hidden="1" customHeight="1">
      <c r="A17916" s="448"/>
    </row>
    <row r="17917" spans="1:1" s="449" customFormat="1" ht="12" hidden="1" customHeight="1">
      <c r="A17917" s="448"/>
    </row>
    <row r="17918" spans="1:1" s="449" customFormat="1" ht="12" hidden="1" customHeight="1">
      <c r="A17918" s="448"/>
    </row>
    <row r="17919" spans="1:1" s="449" customFormat="1" ht="12" hidden="1" customHeight="1">
      <c r="A17919" s="448"/>
    </row>
    <row r="17920" spans="1:1" s="449" customFormat="1" ht="12" hidden="1" customHeight="1">
      <c r="A17920" s="448"/>
    </row>
    <row r="17921" spans="1:1" s="449" customFormat="1" ht="12" hidden="1" customHeight="1">
      <c r="A17921" s="448"/>
    </row>
    <row r="17922" spans="1:1" s="449" customFormat="1" ht="12" hidden="1" customHeight="1">
      <c r="A17922" s="448"/>
    </row>
    <row r="17923" spans="1:1" s="449" customFormat="1" ht="12" hidden="1" customHeight="1">
      <c r="A17923" s="448"/>
    </row>
    <row r="17924" spans="1:1" s="449" customFormat="1" ht="12" hidden="1" customHeight="1">
      <c r="A17924" s="448"/>
    </row>
    <row r="17925" spans="1:1" s="449" customFormat="1" ht="12" hidden="1" customHeight="1">
      <c r="A17925" s="448"/>
    </row>
    <row r="17926" spans="1:1" s="449" customFormat="1" ht="12" hidden="1" customHeight="1">
      <c r="A17926" s="448"/>
    </row>
    <row r="17927" spans="1:1" s="449" customFormat="1" ht="12" hidden="1" customHeight="1">
      <c r="A17927" s="448"/>
    </row>
    <row r="17928" spans="1:1" s="449" customFormat="1" ht="12" hidden="1" customHeight="1">
      <c r="A17928" s="448"/>
    </row>
    <row r="17929" spans="1:1" s="449" customFormat="1" ht="12" hidden="1" customHeight="1">
      <c r="A17929" s="448"/>
    </row>
    <row r="17930" spans="1:1" s="449" customFormat="1" ht="12" hidden="1" customHeight="1">
      <c r="A17930" s="448"/>
    </row>
    <row r="17931" spans="1:1" s="449" customFormat="1" ht="12" hidden="1" customHeight="1">
      <c r="A17931" s="448"/>
    </row>
    <row r="17932" spans="1:1" s="449" customFormat="1" ht="12" hidden="1" customHeight="1">
      <c r="A17932" s="448"/>
    </row>
    <row r="17933" spans="1:1" s="449" customFormat="1" ht="12" hidden="1" customHeight="1">
      <c r="A17933" s="448"/>
    </row>
    <row r="17934" spans="1:1" s="449" customFormat="1" ht="12" hidden="1" customHeight="1">
      <c r="A17934" s="448"/>
    </row>
    <row r="17935" spans="1:1" s="449" customFormat="1" ht="12" hidden="1" customHeight="1">
      <c r="A17935" s="448"/>
    </row>
    <row r="17936" spans="1:1" s="449" customFormat="1" ht="12" hidden="1" customHeight="1">
      <c r="A17936" s="448"/>
    </row>
    <row r="17937" spans="1:1" s="449" customFormat="1" ht="12" hidden="1" customHeight="1">
      <c r="A17937" s="448"/>
    </row>
    <row r="17938" spans="1:1" s="449" customFormat="1" ht="12" hidden="1" customHeight="1">
      <c r="A17938" s="448"/>
    </row>
    <row r="17939" spans="1:1" s="449" customFormat="1" ht="12" hidden="1" customHeight="1">
      <c r="A17939" s="448"/>
    </row>
    <row r="17940" spans="1:1" s="449" customFormat="1" ht="12" hidden="1" customHeight="1">
      <c r="A17940" s="448"/>
    </row>
    <row r="17941" spans="1:1" s="449" customFormat="1" ht="12" hidden="1" customHeight="1">
      <c r="A17941" s="448"/>
    </row>
    <row r="17942" spans="1:1" s="449" customFormat="1" ht="12" hidden="1" customHeight="1">
      <c r="A17942" s="448"/>
    </row>
    <row r="17943" spans="1:1" s="449" customFormat="1" ht="12" hidden="1" customHeight="1">
      <c r="A17943" s="448"/>
    </row>
    <row r="17944" spans="1:1" s="449" customFormat="1" ht="12" hidden="1" customHeight="1">
      <c r="A17944" s="448"/>
    </row>
    <row r="17945" spans="1:1" s="449" customFormat="1" ht="12" hidden="1" customHeight="1">
      <c r="A17945" s="448"/>
    </row>
    <row r="17946" spans="1:1" s="449" customFormat="1" ht="12" hidden="1" customHeight="1">
      <c r="A17946" s="448"/>
    </row>
    <row r="17947" spans="1:1" s="449" customFormat="1" ht="12" hidden="1" customHeight="1">
      <c r="A17947" s="448"/>
    </row>
    <row r="17948" spans="1:1" s="449" customFormat="1" ht="12" hidden="1" customHeight="1">
      <c r="A17948" s="448"/>
    </row>
    <row r="17949" spans="1:1" s="449" customFormat="1" ht="12" hidden="1" customHeight="1">
      <c r="A17949" s="448"/>
    </row>
    <row r="17950" spans="1:1" s="449" customFormat="1" ht="12" hidden="1" customHeight="1">
      <c r="A17950" s="448"/>
    </row>
    <row r="17951" spans="1:1" s="449" customFormat="1" ht="12" hidden="1" customHeight="1">
      <c r="A17951" s="448"/>
    </row>
    <row r="17952" spans="1:1" s="449" customFormat="1" ht="12" hidden="1" customHeight="1">
      <c r="A17952" s="448"/>
    </row>
    <row r="17953" spans="1:1" s="449" customFormat="1" ht="12" hidden="1" customHeight="1">
      <c r="A17953" s="448"/>
    </row>
    <row r="17954" spans="1:1" s="449" customFormat="1" ht="12" hidden="1" customHeight="1">
      <c r="A17954" s="448"/>
    </row>
    <row r="17955" spans="1:1" s="449" customFormat="1" ht="12" hidden="1" customHeight="1">
      <c r="A17955" s="448"/>
    </row>
    <row r="17956" spans="1:1" s="449" customFormat="1" ht="12" hidden="1" customHeight="1">
      <c r="A17956" s="448"/>
    </row>
    <row r="17957" spans="1:1" s="449" customFormat="1" ht="12" hidden="1" customHeight="1">
      <c r="A17957" s="448"/>
    </row>
    <row r="17958" spans="1:1" s="449" customFormat="1" ht="12" hidden="1" customHeight="1">
      <c r="A17958" s="448"/>
    </row>
    <row r="17959" spans="1:1" s="449" customFormat="1" ht="12" hidden="1" customHeight="1">
      <c r="A17959" s="448"/>
    </row>
    <row r="17960" spans="1:1" s="449" customFormat="1" ht="12" hidden="1" customHeight="1">
      <c r="A17960" s="448"/>
    </row>
    <row r="17961" spans="1:1" s="449" customFormat="1" ht="12" hidden="1" customHeight="1">
      <c r="A17961" s="448"/>
    </row>
    <row r="17962" spans="1:1" s="449" customFormat="1" ht="12" hidden="1" customHeight="1">
      <c r="A17962" s="448"/>
    </row>
    <row r="17963" spans="1:1" s="449" customFormat="1" ht="12" hidden="1" customHeight="1">
      <c r="A17963" s="448"/>
    </row>
    <row r="17964" spans="1:1" s="449" customFormat="1" ht="12" hidden="1" customHeight="1">
      <c r="A17964" s="448"/>
    </row>
    <row r="17965" spans="1:1" s="449" customFormat="1" ht="12" hidden="1" customHeight="1">
      <c r="A17965" s="448"/>
    </row>
    <row r="17966" spans="1:1" s="449" customFormat="1" ht="12" hidden="1" customHeight="1">
      <c r="A17966" s="448"/>
    </row>
    <row r="17967" spans="1:1" s="449" customFormat="1" ht="12" hidden="1" customHeight="1">
      <c r="A17967" s="448"/>
    </row>
    <row r="17968" spans="1:1" s="449" customFormat="1" ht="12" hidden="1" customHeight="1">
      <c r="A17968" s="448"/>
    </row>
    <row r="17969" spans="1:1" s="449" customFormat="1" ht="12" hidden="1" customHeight="1">
      <c r="A17969" s="448"/>
    </row>
    <row r="17970" spans="1:1" s="449" customFormat="1" ht="12" hidden="1" customHeight="1">
      <c r="A17970" s="448"/>
    </row>
    <row r="17971" spans="1:1" s="449" customFormat="1" ht="12" hidden="1" customHeight="1">
      <c r="A17971" s="448"/>
    </row>
    <row r="17972" spans="1:1" s="449" customFormat="1" ht="12" hidden="1" customHeight="1">
      <c r="A17972" s="448"/>
    </row>
    <row r="17973" spans="1:1" s="449" customFormat="1" ht="12" hidden="1" customHeight="1">
      <c r="A17973" s="448"/>
    </row>
    <row r="17974" spans="1:1" s="449" customFormat="1" ht="12" hidden="1" customHeight="1">
      <c r="A17974" s="448"/>
    </row>
    <row r="17975" spans="1:1" s="449" customFormat="1" ht="12" hidden="1" customHeight="1">
      <c r="A17975" s="448"/>
    </row>
    <row r="17976" spans="1:1" s="449" customFormat="1" ht="12" hidden="1" customHeight="1">
      <c r="A17976" s="448"/>
    </row>
    <row r="17977" spans="1:1" s="449" customFormat="1" ht="12" hidden="1" customHeight="1">
      <c r="A17977" s="448"/>
    </row>
    <row r="17978" spans="1:1" s="449" customFormat="1" ht="12" hidden="1" customHeight="1">
      <c r="A17978" s="448"/>
    </row>
    <row r="17979" spans="1:1" s="449" customFormat="1" ht="12" hidden="1" customHeight="1">
      <c r="A17979" s="448"/>
    </row>
    <row r="17980" spans="1:1" s="449" customFormat="1" ht="12" hidden="1" customHeight="1">
      <c r="A17980" s="448"/>
    </row>
    <row r="17981" spans="1:1" s="449" customFormat="1" ht="12" hidden="1" customHeight="1">
      <c r="A17981" s="448"/>
    </row>
    <row r="17982" spans="1:1" s="449" customFormat="1" ht="12" hidden="1" customHeight="1">
      <c r="A17982" s="448"/>
    </row>
    <row r="17983" spans="1:1" s="449" customFormat="1" ht="12" hidden="1" customHeight="1">
      <c r="A17983" s="448"/>
    </row>
    <row r="17984" spans="1:1" s="449" customFormat="1" ht="12" hidden="1" customHeight="1">
      <c r="A17984" s="448"/>
    </row>
    <row r="17985" spans="1:1" s="449" customFormat="1" ht="12" hidden="1" customHeight="1">
      <c r="A17985" s="448"/>
    </row>
    <row r="17986" spans="1:1" s="449" customFormat="1" ht="12" hidden="1" customHeight="1">
      <c r="A17986" s="448"/>
    </row>
    <row r="17987" spans="1:1" s="449" customFormat="1" ht="12" hidden="1" customHeight="1">
      <c r="A17987" s="448"/>
    </row>
    <row r="17988" spans="1:1" s="449" customFormat="1" ht="12" hidden="1" customHeight="1">
      <c r="A17988" s="448"/>
    </row>
    <row r="17989" spans="1:1" s="449" customFormat="1" ht="12" hidden="1" customHeight="1">
      <c r="A17989" s="448"/>
    </row>
    <row r="17990" spans="1:1" s="449" customFormat="1" ht="12" hidden="1" customHeight="1">
      <c r="A17990" s="448"/>
    </row>
    <row r="17991" spans="1:1" s="449" customFormat="1" ht="12" hidden="1" customHeight="1">
      <c r="A17991" s="448"/>
    </row>
    <row r="17992" spans="1:1" s="449" customFormat="1" ht="12" hidden="1" customHeight="1">
      <c r="A17992" s="448"/>
    </row>
    <row r="17993" spans="1:1" s="449" customFormat="1" ht="12" hidden="1" customHeight="1">
      <c r="A17993" s="448"/>
    </row>
    <row r="17994" spans="1:1" s="449" customFormat="1" ht="12" hidden="1" customHeight="1">
      <c r="A17994" s="448"/>
    </row>
    <row r="17995" spans="1:1" s="449" customFormat="1" ht="12" hidden="1" customHeight="1">
      <c r="A17995" s="448"/>
    </row>
    <row r="17996" spans="1:1" s="449" customFormat="1" ht="12" hidden="1" customHeight="1">
      <c r="A17996" s="448"/>
    </row>
    <row r="17997" spans="1:1" s="449" customFormat="1" ht="12" hidden="1" customHeight="1">
      <c r="A17997" s="448"/>
    </row>
    <row r="17998" spans="1:1" s="449" customFormat="1" ht="12" hidden="1" customHeight="1">
      <c r="A17998" s="448"/>
    </row>
    <row r="17999" spans="1:1" s="449" customFormat="1" ht="12" hidden="1" customHeight="1">
      <c r="A17999" s="448"/>
    </row>
    <row r="18000" spans="1:1" s="449" customFormat="1" ht="12" hidden="1" customHeight="1">
      <c r="A18000" s="448"/>
    </row>
    <row r="18001" spans="1:1" s="449" customFormat="1" ht="12" hidden="1" customHeight="1">
      <c r="A18001" s="448"/>
    </row>
    <row r="18002" spans="1:1" s="449" customFormat="1" ht="12" hidden="1" customHeight="1">
      <c r="A18002" s="448"/>
    </row>
    <row r="18003" spans="1:1" s="449" customFormat="1" ht="12" hidden="1" customHeight="1">
      <c r="A18003" s="448"/>
    </row>
    <row r="18004" spans="1:1" s="449" customFormat="1" ht="12" hidden="1" customHeight="1">
      <c r="A18004" s="448"/>
    </row>
    <row r="18005" spans="1:1" s="449" customFormat="1" ht="12" hidden="1" customHeight="1">
      <c r="A18005" s="448"/>
    </row>
    <row r="18006" spans="1:1" s="449" customFormat="1" ht="12" hidden="1" customHeight="1">
      <c r="A18006" s="448"/>
    </row>
    <row r="18007" spans="1:1" s="449" customFormat="1" ht="12" hidden="1" customHeight="1">
      <c r="A18007" s="448"/>
    </row>
    <row r="18008" spans="1:1" s="449" customFormat="1" ht="12" hidden="1" customHeight="1">
      <c r="A18008" s="448"/>
    </row>
    <row r="18009" spans="1:1" s="449" customFormat="1" ht="12" hidden="1" customHeight="1">
      <c r="A18009" s="448"/>
    </row>
    <row r="18010" spans="1:1" s="449" customFormat="1" ht="12" hidden="1" customHeight="1">
      <c r="A18010" s="448"/>
    </row>
    <row r="18011" spans="1:1" s="449" customFormat="1" ht="12" hidden="1" customHeight="1">
      <c r="A18011" s="448"/>
    </row>
    <row r="18012" spans="1:1" s="449" customFormat="1" ht="12" hidden="1" customHeight="1">
      <c r="A18012" s="448"/>
    </row>
    <row r="18013" spans="1:1" s="449" customFormat="1" ht="12" hidden="1" customHeight="1">
      <c r="A18013" s="448"/>
    </row>
    <row r="18014" spans="1:1" s="449" customFormat="1" ht="12" hidden="1" customHeight="1">
      <c r="A18014" s="448"/>
    </row>
    <row r="18015" spans="1:1" s="449" customFormat="1" ht="12" hidden="1" customHeight="1">
      <c r="A18015" s="448"/>
    </row>
    <row r="18016" spans="1:1" s="449" customFormat="1" ht="12" hidden="1" customHeight="1">
      <c r="A18016" s="448"/>
    </row>
    <row r="18017" spans="1:1" s="449" customFormat="1" ht="12" hidden="1" customHeight="1">
      <c r="A18017" s="448"/>
    </row>
    <row r="18018" spans="1:1" s="449" customFormat="1" ht="12" hidden="1" customHeight="1">
      <c r="A18018" s="448"/>
    </row>
    <row r="18019" spans="1:1" s="449" customFormat="1" ht="12" hidden="1" customHeight="1">
      <c r="A18019" s="448"/>
    </row>
    <row r="18020" spans="1:1" s="449" customFormat="1" ht="12" hidden="1" customHeight="1">
      <c r="A18020" s="448"/>
    </row>
    <row r="18021" spans="1:1" s="449" customFormat="1" ht="12" hidden="1" customHeight="1">
      <c r="A18021" s="448"/>
    </row>
    <row r="18022" spans="1:1" s="449" customFormat="1" ht="12" hidden="1" customHeight="1">
      <c r="A18022" s="448"/>
    </row>
    <row r="18023" spans="1:1" s="449" customFormat="1" ht="12" hidden="1" customHeight="1">
      <c r="A18023" s="448"/>
    </row>
    <row r="18024" spans="1:1" s="449" customFormat="1" ht="12" hidden="1" customHeight="1">
      <c r="A18024" s="448"/>
    </row>
    <row r="18025" spans="1:1" s="449" customFormat="1" ht="12" hidden="1" customHeight="1">
      <c r="A18025" s="448"/>
    </row>
    <row r="18026" spans="1:1" s="449" customFormat="1" ht="12" hidden="1" customHeight="1">
      <c r="A18026" s="448"/>
    </row>
    <row r="18027" spans="1:1" s="449" customFormat="1" ht="12" hidden="1" customHeight="1">
      <c r="A18027" s="448"/>
    </row>
    <row r="18028" spans="1:1" s="449" customFormat="1" ht="12" hidden="1" customHeight="1">
      <c r="A18028" s="448"/>
    </row>
    <row r="18029" spans="1:1" s="449" customFormat="1" ht="12" hidden="1" customHeight="1">
      <c r="A18029" s="448"/>
    </row>
    <row r="18030" spans="1:1" s="449" customFormat="1" ht="12" hidden="1" customHeight="1">
      <c r="A18030" s="448"/>
    </row>
    <row r="18031" spans="1:1" s="449" customFormat="1" ht="12" hidden="1" customHeight="1">
      <c r="A18031" s="448"/>
    </row>
    <row r="18032" spans="1:1" s="449" customFormat="1" ht="12" hidden="1" customHeight="1">
      <c r="A18032" s="448"/>
    </row>
    <row r="18033" spans="1:1" s="449" customFormat="1" ht="12" hidden="1" customHeight="1">
      <c r="A18033" s="448"/>
    </row>
    <row r="18034" spans="1:1" s="449" customFormat="1" ht="12" hidden="1" customHeight="1">
      <c r="A18034" s="448"/>
    </row>
    <row r="18035" spans="1:1" s="449" customFormat="1" ht="12" hidden="1" customHeight="1">
      <c r="A18035" s="448"/>
    </row>
    <row r="18036" spans="1:1" s="449" customFormat="1" ht="12" hidden="1" customHeight="1">
      <c r="A18036" s="448"/>
    </row>
    <row r="18037" spans="1:1" s="449" customFormat="1" ht="12" hidden="1" customHeight="1">
      <c r="A18037" s="448"/>
    </row>
    <row r="18038" spans="1:1" s="449" customFormat="1" ht="12" hidden="1" customHeight="1">
      <c r="A18038" s="448"/>
    </row>
    <row r="18039" spans="1:1" s="449" customFormat="1" ht="12" hidden="1" customHeight="1">
      <c r="A18039" s="448"/>
    </row>
    <row r="18040" spans="1:1" s="449" customFormat="1" ht="12" hidden="1" customHeight="1">
      <c r="A18040" s="448"/>
    </row>
    <row r="18041" spans="1:1" s="449" customFormat="1" ht="12" hidden="1" customHeight="1">
      <c r="A18041" s="448"/>
    </row>
    <row r="18042" spans="1:1" s="449" customFormat="1" ht="12" hidden="1" customHeight="1">
      <c r="A18042" s="448"/>
    </row>
    <row r="18043" spans="1:1" s="449" customFormat="1" ht="12" hidden="1" customHeight="1">
      <c r="A18043" s="448"/>
    </row>
    <row r="18044" spans="1:1" s="449" customFormat="1" ht="12" hidden="1" customHeight="1">
      <c r="A18044" s="448"/>
    </row>
    <row r="18045" spans="1:1" s="449" customFormat="1" ht="12" hidden="1" customHeight="1">
      <c r="A18045" s="448"/>
    </row>
    <row r="18046" spans="1:1" s="449" customFormat="1" ht="12" hidden="1" customHeight="1">
      <c r="A18046" s="448"/>
    </row>
    <row r="18047" spans="1:1" s="449" customFormat="1" ht="12" hidden="1" customHeight="1">
      <c r="A18047" s="448"/>
    </row>
    <row r="18048" spans="1:1" s="449" customFormat="1" ht="12" hidden="1" customHeight="1">
      <c r="A18048" s="448"/>
    </row>
    <row r="18049" spans="1:1" s="449" customFormat="1" ht="12" hidden="1" customHeight="1">
      <c r="A18049" s="448"/>
    </row>
    <row r="18050" spans="1:1" s="449" customFormat="1" ht="12" hidden="1" customHeight="1">
      <c r="A18050" s="448"/>
    </row>
    <row r="18051" spans="1:1" s="449" customFormat="1" ht="12" hidden="1" customHeight="1">
      <c r="A18051" s="448"/>
    </row>
    <row r="18052" spans="1:1" s="449" customFormat="1" ht="12" hidden="1" customHeight="1">
      <c r="A18052" s="448"/>
    </row>
    <row r="18053" spans="1:1" s="449" customFormat="1" ht="12" hidden="1" customHeight="1">
      <c r="A18053" s="448"/>
    </row>
    <row r="18054" spans="1:1" s="449" customFormat="1" ht="12" hidden="1" customHeight="1">
      <c r="A18054" s="448"/>
    </row>
    <row r="18055" spans="1:1" s="449" customFormat="1" ht="12" hidden="1" customHeight="1">
      <c r="A18055" s="448"/>
    </row>
    <row r="18056" spans="1:1" s="449" customFormat="1" ht="12" hidden="1" customHeight="1">
      <c r="A18056" s="448"/>
    </row>
    <row r="18057" spans="1:1" s="449" customFormat="1" ht="12" hidden="1" customHeight="1">
      <c r="A18057" s="448"/>
    </row>
    <row r="18058" spans="1:1" s="449" customFormat="1" ht="12" hidden="1" customHeight="1">
      <c r="A18058" s="448"/>
    </row>
    <row r="18059" spans="1:1" s="449" customFormat="1" ht="12" hidden="1" customHeight="1">
      <c r="A18059" s="448"/>
    </row>
    <row r="18060" spans="1:1" s="449" customFormat="1" ht="12" hidden="1" customHeight="1">
      <c r="A18060" s="448"/>
    </row>
    <row r="18061" spans="1:1" s="449" customFormat="1" ht="12" hidden="1" customHeight="1">
      <c r="A18061" s="448"/>
    </row>
    <row r="18062" spans="1:1" s="449" customFormat="1" ht="12" hidden="1" customHeight="1">
      <c r="A18062" s="448"/>
    </row>
    <row r="18063" spans="1:1" s="449" customFormat="1" ht="12" hidden="1" customHeight="1">
      <c r="A18063" s="448"/>
    </row>
    <row r="18064" spans="1:1" s="449" customFormat="1" ht="12" hidden="1" customHeight="1">
      <c r="A18064" s="448"/>
    </row>
    <row r="18065" spans="1:1" s="449" customFormat="1" ht="12" hidden="1" customHeight="1">
      <c r="A18065" s="448"/>
    </row>
    <row r="18066" spans="1:1" s="449" customFormat="1" ht="12" hidden="1" customHeight="1">
      <c r="A18066" s="448"/>
    </row>
    <row r="18067" spans="1:1" s="449" customFormat="1" ht="12" hidden="1" customHeight="1">
      <c r="A18067" s="448"/>
    </row>
    <row r="18068" spans="1:1" s="449" customFormat="1" ht="12" hidden="1" customHeight="1">
      <c r="A18068" s="448"/>
    </row>
    <row r="18069" spans="1:1" s="449" customFormat="1" ht="12" hidden="1" customHeight="1">
      <c r="A18069" s="448"/>
    </row>
    <row r="18070" spans="1:1" s="449" customFormat="1" ht="12" hidden="1" customHeight="1">
      <c r="A18070" s="448"/>
    </row>
    <row r="18071" spans="1:1" s="449" customFormat="1" ht="12" hidden="1" customHeight="1">
      <c r="A18071" s="448"/>
    </row>
    <row r="18072" spans="1:1" s="449" customFormat="1" ht="12" hidden="1" customHeight="1">
      <c r="A18072" s="448"/>
    </row>
    <row r="18073" spans="1:1" s="449" customFormat="1" ht="12" hidden="1" customHeight="1">
      <c r="A18073" s="448"/>
    </row>
    <row r="18074" spans="1:1" s="449" customFormat="1" ht="12" hidden="1" customHeight="1">
      <c r="A18074" s="448"/>
    </row>
    <row r="18075" spans="1:1" s="449" customFormat="1" ht="12" hidden="1" customHeight="1">
      <c r="A18075" s="448"/>
    </row>
    <row r="18076" spans="1:1" s="449" customFormat="1" ht="12" hidden="1" customHeight="1">
      <c r="A18076" s="448"/>
    </row>
    <row r="18077" spans="1:1" s="449" customFormat="1" ht="12" hidden="1" customHeight="1">
      <c r="A18077" s="448"/>
    </row>
    <row r="18078" spans="1:1" s="449" customFormat="1" ht="12" hidden="1" customHeight="1">
      <c r="A18078" s="448"/>
    </row>
    <row r="18079" spans="1:1" s="449" customFormat="1" ht="12" hidden="1" customHeight="1">
      <c r="A18079" s="448"/>
    </row>
    <row r="18080" spans="1:1" s="449" customFormat="1" ht="12" hidden="1" customHeight="1">
      <c r="A18080" s="448"/>
    </row>
    <row r="18081" spans="1:1" s="449" customFormat="1" ht="12" hidden="1" customHeight="1">
      <c r="A18081" s="448"/>
    </row>
    <row r="18082" spans="1:1" s="449" customFormat="1" ht="12" hidden="1" customHeight="1">
      <c r="A18082" s="448"/>
    </row>
    <row r="18083" spans="1:1" s="449" customFormat="1" ht="12" hidden="1" customHeight="1">
      <c r="A18083" s="448"/>
    </row>
    <row r="18084" spans="1:1" s="449" customFormat="1" ht="12" hidden="1" customHeight="1">
      <c r="A18084" s="448"/>
    </row>
    <row r="18085" spans="1:1" s="449" customFormat="1" ht="12" hidden="1" customHeight="1">
      <c r="A18085" s="448"/>
    </row>
    <row r="18086" spans="1:1" s="449" customFormat="1" ht="12" hidden="1" customHeight="1">
      <c r="A18086" s="448"/>
    </row>
    <row r="18087" spans="1:1" s="449" customFormat="1" ht="12" hidden="1" customHeight="1">
      <c r="A18087" s="448"/>
    </row>
    <row r="18088" spans="1:1" s="449" customFormat="1" ht="12" hidden="1" customHeight="1">
      <c r="A18088" s="448"/>
    </row>
    <row r="18089" spans="1:1" s="449" customFormat="1" ht="12" hidden="1" customHeight="1">
      <c r="A18089" s="448"/>
    </row>
    <row r="18090" spans="1:1" s="449" customFormat="1" ht="12" hidden="1" customHeight="1">
      <c r="A18090" s="448"/>
    </row>
    <row r="18091" spans="1:1" s="449" customFormat="1" ht="12" hidden="1" customHeight="1">
      <c r="A18091" s="448"/>
    </row>
    <row r="18092" spans="1:1" s="449" customFormat="1" ht="12" hidden="1" customHeight="1">
      <c r="A18092" s="448"/>
    </row>
    <row r="18093" spans="1:1" s="449" customFormat="1" ht="12" hidden="1" customHeight="1">
      <c r="A18093" s="448"/>
    </row>
    <row r="18094" spans="1:1" s="449" customFormat="1" ht="12" hidden="1" customHeight="1">
      <c r="A18094" s="448"/>
    </row>
    <row r="18095" spans="1:1" s="449" customFormat="1" ht="12" hidden="1" customHeight="1">
      <c r="A18095" s="448"/>
    </row>
    <row r="18096" spans="1:1" s="449" customFormat="1" ht="12" hidden="1" customHeight="1">
      <c r="A18096" s="448"/>
    </row>
    <row r="18097" spans="1:1" s="449" customFormat="1" ht="12" hidden="1" customHeight="1">
      <c r="A18097" s="448"/>
    </row>
    <row r="18098" spans="1:1" s="449" customFormat="1" ht="12" hidden="1" customHeight="1">
      <c r="A18098" s="448"/>
    </row>
    <row r="18099" spans="1:1" s="449" customFormat="1" ht="12" hidden="1" customHeight="1">
      <c r="A18099" s="448"/>
    </row>
    <row r="18100" spans="1:1" s="449" customFormat="1" ht="12" hidden="1" customHeight="1">
      <c r="A18100" s="448"/>
    </row>
    <row r="18101" spans="1:1" s="449" customFormat="1" ht="12" hidden="1" customHeight="1">
      <c r="A18101" s="448"/>
    </row>
    <row r="18102" spans="1:1" s="449" customFormat="1" ht="12" hidden="1" customHeight="1">
      <c r="A18102" s="448"/>
    </row>
    <row r="18103" spans="1:1" s="449" customFormat="1" ht="12" hidden="1" customHeight="1">
      <c r="A18103" s="448"/>
    </row>
    <row r="18104" spans="1:1" s="449" customFormat="1" ht="12" hidden="1" customHeight="1">
      <c r="A18104" s="448"/>
    </row>
    <row r="18105" spans="1:1" s="449" customFormat="1" ht="12" hidden="1" customHeight="1">
      <c r="A18105" s="448"/>
    </row>
    <row r="18106" spans="1:1" s="449" customFormat="1" ht="12" hidden="1" customHeight="1">
      <c r="A18106" s="448"/>
    </row>
    <row r="18107" spans="1:1" s="449" customFormat="1" ht="12" hidden="1" customHeight="1">
      <c r="A18107" s="448"/>
    </row>
    <row r="18108" spans="1:1" s="449" customFormat="1" ht="12" hidden="1" customHeight="1">
      <c r="A18108" s="448"/>
    </row>
    <row r="18109" spans="1:1" s="449" customFormat="1" ht="12" hidden="1" customHeight="1">
      <c r="A18109" s="448"/>
    </row>
    <row r="18110" spans="1:1" s="449" customFormat="1" ht="12" hidden="1" customHeight="1">
      <c r="A18110" s="448"/>
    </row>
    <row r="18111" spans="1:1" s="449" customFormat="1" ht="12" hidden="1" customHeight="1">
      <c r="A18111" s="448"/>
    </row>
    <row r="18112" spans="1:1" s="449" customFormat="1" ht="12" hidden="1" customHeight="1">
      <c r="A18112" s="448"/>
    </row>
    <row r="18113" spans="1:1" s="449" customFormat="1" ht="12" hidden="1" customHeight="1">
      <c r="A18113" s="448"/>
    </row>
    <row r="18114" spans="1:1" s="449" customFormat="1" ht="12" hidden="1" customHeight="1">
      <c r="A18114" s="448"/>
    </row>
    <row r="18115" spans="1:1" s="449" customFormat="1" ht="12" hidden="1" customHeight="1">
      <c r="A18115" s="448"/>
    </row>
    <row r="18116" spans="1:1" s="449" customFormat="1" ht="12" hidden="1" customHeight="1">
      <c r="A18116" s="448"/>
    </row>
    <row r="18117" spans="1:1" s="449" customFormat="1" ht="12" hidden="1" customHeight="1">
      <c r="A18117" s="448"/>
    </row>
    <row r="18118" spans="1:1" s="449" customFormat="1" ht="12" hidden="1" customHeight="1">
      <c r="A18118" s="448"/>
    </row>
    <row r="18119" spans="1:1" s="449" customFormat="1" ht="12" hidden="1" customHeight="1">
      <c r="A18119" s="448"/>
    </row>
    <row r="18120" spans="1:1" s="449" customFormat="1" ht="12" hidden="1" customHeight="1">
      <c r="A18120" s="448"/>
    </row>
    <row r="18121" spans="1:1" s="449" customFormat="1" ht="12" hidden="1" customHeight="1">
      <c r="A18121" s="448"/>
    </row>
    <row r="18122" spans="1:1" s="449" customFormat="1" ht="12" hidden="1" customHeight="1">
      <c r="A18122" s="448"/>
    </row>
    <row r="18123" spans="1:1" s="449" customFormat="1" ht="12" hidden="1" customHeight="1">
      <c r="A18123" s="448"/>
    </row>
    <row r="18124" spans="1:1" s="449" customFormat="1" ht="12" hidden="1" customHeight="1">
      <c r="A18124" s="448"/>
    </row>
    <row r="18125" spans="1:1" s="449" customFormat="1" ht="12" hidden="1" customHeight="1">
      <c r="A18125" s="448"/>
    </row>
    <row r="18126" spans="1:1" s="449" customFormat="1" ht="12" hidden="1" customHeight="1">
      <c r="A18126" s="448"/>
    </row>
    <row r="18127" spans="1:1" s="449" customFormat="1" ht="12" hidden="1" customHeight="1">
      <c r="A18127" s="448"/>
    </row>
    <row r="18128" spans="1:1" s="449" customFormat="1" ht="12" hidden="1" customHeight="1">
      <c r="A18128" s="448"/>
    </row>
    <row r="18129" spans="1:1" s="449" customFormat="1" ht="12" hidden="1" customHeight="1">
      <c r="A18129" s="448"/>
    </row>
    <row r="18130" spans="1:1" s="449" customFormat="1" ht="12" hidden="1" customHeight="1">
      <c r="A18130" s="448"/>
    </row>
    <row r="18131" spans="1:1" s="449" customFormat="1" ht="12" hidden="1" customHeight="1">
      <c r="A18131" s="448"/>
    </row>
    <row r="18132" spans="1:1" s="449" customFormat="1" ht="12" hidden="1" customHeight="1">
      <c r="A18132" s="448"/>
    </row>
    <row r="18133" spans="1:1" s="449" customFormat="1" ht="12" hidden="1" customHeight="1">
      <c r="A18133" s="448"/>
    </row>
    <row r="18134" spans="1:1" s="449" customFormat="1" ht="12" hidden="1" customHeight="1">
      <c r="A18134" s="448"/>
    </row>
    <row r="18135" spans="1:1" s="449" customFormat="1" ht="12" hidden="1" customHeight="1">
      <c r="A18135" s="448"/>
    </row>
    <row r="18136" spans="1:1" s="449" customFormat="1" ht="12" hidden="1" customHeight="1">
      <c r="A18136" s="448"/>
    </row>
    <row r="18137" spans="1:1" s="449" customFormat="1" ht="12" hidden="1" customHeight="1">
      <c r="A18137" s="448"/>
    </row>
    <row r="18138" spans="1:1" s="449" customFormat="1" ht="12" hidden="1" customHeight="1">
      <c r="A18138" s="448"/>
    </row>
    <row r="18139" spans="1:1" s="449" customFormat="1" ht="12" hidden="1" customHeight="1">
      <c r="A18139" s="448"/>
    </row>
    <row r="18140" spans="1:1" s="449" customFormat="1" ht="12" hidden="1" customHeight="1">
      <c r="A18140" s="448"/>
    </row>
    <row r="18141" spans="1:1" s="449" customFormat="1" ht="12" hidden="1" customHeight="1">
      <c r="A18141" s="448"/>
    </row>
    <row r="18142" spans="1:1" s="449" customFormat="1" ht="12" hidden="1" customHeight="1">
      <c r="A18142" s="448"/>
    </row>
    <row r="18143" spans="1:1" s="449" customFormat="1" ht="12" hidden="1" customHeight="1">
      <c r="A18143" s="448"/>
    </row>
    <row r="18144" spans="1:1" s="449" customFormat="1" ht="12" hidden="1" customHeight="1">
      <c r="A18144" s="448"/>
    </row>
    <row r="18145" spans="1:1" s="449" customFormat="1" ht="12" hidden="1" customHeight="1">
      <c r="A18145" s="448"/>
    </row>
    <row r="18146" spans="1:1" s="449" customFormat="1" ht="12" hidden="1" customHeight="1">
      <c r="A18146" s="448"/>
    </row>
    <row r="18147" spans="1:1" s="449" customFormat="1" ht="12" hidden="1" customHeight="1">
      <c r="A18147" s="448"/>
    </row>
    <row r="18148" spans="1:1" s="449" customFormat="1" ht="12" hidden="1" customHeight="1">
      <c r="A18148" s="448"/>
    </row>
    <row r="18149" spans="1:1" s="449" customFormat="1" ht="12" hidden="1" customHeight="1">
      <c r="A18149" s="448"/>
    </row>
    <row r="18150" spans="1:1" s="449" customFormat="1" ht="12" hidden="1" customHeight="1">
      <c r="A18150" s="448"/>
    </row>
    <row r="18151" spans="1:1" s="449" customFormat="1" ht="12" hidden="1" customHeight="1">
      <c r="A18151" s="448"/>
    </row>
    <row r="18152" spans="1:1" s="449" customFormat="1" ht="12" hidden="1" customHeight="1">
      <c r="A18152" s="448"/>
    </row>
    <row r="18153" spans="1:1" s="449" customFormat="1" ht="12" hidden="1" customHeight="1">
      <c r="A18153" s="448"/>
    </row>
    <row r="18154" spans="1:1" s="449" customFormat="1" ht="12" hidden="1" customHeight="1">
      <c r="A18154" s="448"/>
    </row>
    <row r="18155" spans="1:1" s="449" customFormat="1" ht="12" hidden="1" customHeight="1">
      <c r="A18155" s="448"/>
    </row>
    <row r="18156" spans="1:1" s="449" customFormat="1" ht="12" hidden="1" customHeight="1">
      <c r="A18156" s="448"/>
    </row>
    <row r="18157" spans="1:1" s="449" customFormat="1" ht="12" hidden="1" customHeight="1">
      <c r="A18157" s="448"/>
    </row>
    <row r="18158" spans="1:1" s="449" customFormat="1" ht="12" hidden="1" customHeight="1">
      <c r="A18158" s="448"/>
    </row>
    <row r="18159" spans="1:1" s="449" customFormat="1" ht="12" hidden="1" customHeight="1">
      <c r="A18159" s="448"/>
    </row>
    <row r="18160" spans="1:1" s="449" customFormat="1" ht="12" hidden="1" customHeight="1">
      <c r="A18160" s="448"/>
    </row>
    <row r="18161" spans="1:1" s="449" customFormat="1" ht="12" hidden="1" customHeight="1">
      <c r="A18161" s="448"/>
    </row>
    <row r="18162" spans="1:1" s="449" customFormat="1" ht="12" hidden="1" customHeight="1">
      <c r="A18162" s="448"/>
    </row>
    <row r="18163" spans="1:1" s="449" customFormat="1" ht="12" hidden="1" customHeight="1">
      <c r="A18163" s="448"/>
    </row>
    <row r="18164" spans="1:1" s="449" customFormat="1" ht="12" hidden="1" customHeight="1">
      <c r="A18164" s="448"/>
    </row>
    <row r="18165" spans="1:1" s="449" customFormat="1" ht="12" hidden="1" customHeight="1">
      <c r="A18165" s="448"/>
    </row>
    <row r="18166" spans="1:1" s="449" customFormat="1" ht="12" hidden="1" customHeight="1">
      <c r="A18166" s="448"/>
    </row>
    <row r="18167" spans="1:1" s="449" customFormat="1" ht="12" hidden="1" customHeight="1">
      <c r="A18167" s="448"/>
    </row>
    <row r="18168" spans="1:1" s="449" customFormat="1" ht="12" hidden="1" customHeight="1">
      <c r="A18168" s="448"/>
    </row>
    <row r="18169" spans="1:1" s="449" customFormat="1" ht="12" hidden="1" customHeight="1">
      <c r="A18169" s="448"/>
    </row>
    <row r="18170" spans="1:1" s="449" customFormat="1" ht="12" hidden="1" customHeight="1">
      <c r="A18170" s="448"/>
    </row>
    <row r="18171" spans="1:1" s="449" customFormat="1" ht="12" hidden="1" customHeight="1">
      <c r="A18171" s="448"/>
    </row>
    <row r="18172" spans="1:1" s="449" customFormat="1" ht="12" hidden="1" customHeight="1">
      <c r="A18172" s="448"/>
    </row>
    <row r="18173" spans="1:1" s="449" customFormat="1" ht="12" hidden="1" customHeight="1">
      <c r="A18173" s="448"/>
    </row>
    <row r="18174" spans="1:1" s="449" customFormat="1" ht="12" hidden="1" customHeight="1">
      <c r="A18174" s="448"/>
    </row>
    <row r="18175" spans="1:1" s="449" customFormat="1" ht="12" hidden="1" customHeight="1">
      <c r="A18175" s="448"/>
    </row>
    <row r="18176" spans="1:1" s="449" customFormat="1" ht="12" hidden="1" customHeight="1">
      <c r="A18176" s="448"/>
    </row>
    <row r="18177" spans="1:1" s="449" customFormat="1" ht="12" hidden="1" customHeight="1">
      <c r="A18177" s="448"/>
    </row>
    <row r="18178" spans="1:1" s="449" customFormat="1" ht="12" hidden="1" customHeight="1">
      <c r="A18178" s="448"/>
    </row>
    <row r="18179" spans="1:1" s="449" customFormat="1" ht="12" hidden="1" customHeight="1">
      <c r="A18179" s="448"/>
    </row>
    <row r="18180" spans="1:1" s="449" customFormat="1" ht="12" hidden="1" customHeight="1">
      <c r="A18180" s="448"/>
    </row>
    <row r="18181" spans="1:1" s="449" customFormat="1" ht="12" hidden="1" customHeight="1">
      <c r="A18181" s="448"/>
    </row>
    <row r="18182" spans="1:1" s="449" customFormat="1" ht="12" hidden="1" customHeight="1">
      <c r="A18182" s="448"/>
    </row>
    <row r="18183" spans="1:1" s="449" customFormat="1" ht="12" hidden="1" customHeight="1">
      <c r="A18183" s="448"/>
    </row>
    <row r="18184" spans="1:1" s="449" customFormat="1" ht="12" hidden="1" customHeight="1">
      <c r="A18184" s="448"/>
    </row>
    <row r="18185" spans="1:1" s="449" customFormat="1" ht="12" hidden="1" customHeight="1">
      <c r="A18185" s="448"/>
    </row>
    <row r="18186" spans="1:1" s="449" customFormat="1" ht="12" hidden="1" customHeight="1">
      <c r="A18186" s="448"/>
    </row>
    <row r="18187" spans="1:1" s="449" customFormat="1" ht="12" hidden="1" customHeight="1">
      <c r="A18187" s="448"/>
    </row>
    <row r="18188" spans="1:1" s="449" customFormat="1" ht="12" hidden="1" customHeight="1">
      <c r="A18188" s="448"/>
    </row>
    <row r="18189" spans="1:1" s="449" customFormat="1" ht="12" hidden="1" customHeight="1">
      <c r="A18189" s="448"/>
    </row>
    <row r="18190" spans="1:1" s="449" customFormat="1" ht="12" hidden="1" customHeight="1">
      <c r="A18190" s="448"/>
    </row>
    <row r="18191" spans="1:1" s="449" customFormat="1" ht="12" hidden="1" customHeight="1">
      <c r="A18191" s="448"/>
    </row>
    <row r="18192" spans="1:1" s="449" customFormat="1" ht="12" hidden="1" customHeight="1">
      <c r="A18192" s="448"/>
    </row>
    <row r="18193" spans="1:1" s="449" customFormat="1" ht="12" hidden="1" customHeight="1">
      <c r="A18193" s="448"/>
    </row>
    <row r="18194" spans="1:1" s="449" customFormat="1" ht="12" hidden="1" customHeight="1">
      <c r="A18194" s="448"/>
    </row>
    <row r="18195" spans="1:1" s="449" customFormat="1" ht="12" hidden="1" customHeight="1">
      <c r="A18195" s="448"/>
    </row>
    <row r="18196" spans="1:1" s="449" customFormat="1" ht="12" hidden="1" customHeight="1">
      <c r="A18196" s="448"/>
    </row>
    <row r="18197" spans="1:1" s="449" customFormat="1" ht="12" hidden="1" customHeight="1">
      <c r="A18197" s="448"/>
    </row>
    <row r="18198" spans="1:1" s="449" customFormat="1" ht="12" hidden="1" customHeight="1">
      <c r="A18198" s="448"/>
    </row>
    <row r="18199" spans="1:1" s="449" customFormat="1" ht="12" hidden="1" customHeight="1">
      <c r="A18199" s="448"/>
    </row>
    <row r="18200" spans="1:1" s="449" customFormat="1" ht="12" hidden="1" customHeight="1">
      <c r="A18200" s="448"/>
    </row>
    <row r="18201" spans="1:1" s="449" customFormat="1" ht="12" hidden="1" customHeight="1">
      <c r="A18201" s="448"/>
    </row>
    <row r="18202" spans="1:1" s="449" customFormat="1" ht="12" hidden="1" customHeight="1">
      <c r="A18202" s="448"/>
    </row>
    <row r="18203" spans="1:1" s="449" customFormat="1" ht="12" hidden="1" customHeight="1">
      <c r="A18203" s="448"/>
    </row>
    <row r="18204" spans="1:1" s="449" customFormat="1" ht="12" hidden="1" customHeight="1">
      <c r="A18204" s="448"/>
    </row>
    <row r="18205" spans="1:1" s="449" customFormat="1" ht="12" hidden="1" customHeight="1">
      <c r="A18205" s="448"/>
    </row>
    <row r="18206" spans="1:1" s="449" customFormat="1" ht="12" hidden="1" customHeight="1">
      <c r="A18206" s="448"/>
    </row>
    <row r="18207" spans="1:1" s="449" customFormat="1" ht="12" hidden="1" customHeight="1">
      <c r="A18207" s="448"/>
    </row>
    <row r="18208" spans="1:1" s="449" customFormat="1" ht="12" hidden="1" customHeight="1">
      <c r="A18208" s="448"/>
    </row>
    <row r="18209" spans="1:1" s="449" customFormat="1" ht="12" hidden="1" customHeight="1">
      <c r="A18209" s="448"/>
    </row>
    <row r="18210" spans="1:1" s="449" customFormat="1" ht="12" hidden="1" customHeight="1">
      <c r="A18210" s="448"/>
    </row>
    <row r="18211" spans="1:1" s="449" customFormat="1" ht="12" hidden="1" customHeight="1">
      <c r="A18211" s="448"/>
    </row>
    <row r="18212" spans="1:1" s="449" customFormat="1" ht="12" hidden="1" customHeight="1">
      <c r="A18212" s="448"/>
    </row>
    <row r="18213" spans="1:1" s="449" customFormat="1" ht="12" hidden="1" customHeight="1">
      <c r="A18213" s="448"/>
    </row>
    <row r="18214" spans="1:1" s="449" customFormat="1" ht="12" hidden="1" customHeight="1">
      <c r="A18214" s="448"/>
    </row>
    <row r="18215" spans="1:1" s="449" customFormat="1" ht="12" hidden="1" customHeight="1">
      <c r="A18215" s="448"/>
    </row>
    <row r="18216" spans="1:1" s="449" customFormat="1" ht="12" hidden="1" customHeight="1">
      <c r="A18216" s="448"/>
    </row>
    <row r="18217" spans="1:1" s="449" customFormat="1" ht="12" hidden="1" customHeight="1">
      <c r="A18217" s="448"/>
    </row>
    <row r="18218" spans="1:1" s="449" customFormat="1" ht="12" hidden="1" customHeight="1">
      <c r="A18218" s="448"/>
    </row>
    <row r="18219" spans="1:1" s="449" customFormat="1" ht="12" hidden="1" customHeight="1">
      <c r="A18219" s="448"/>
    </row>
    <row r="18220" spans="1:1" s="449" customFormat="1" ht="12" hidden="1" customHeight="1">
      <c r="A18220" s="448"/>
    </row>
    <row r="18221" spans="1:1" s="449" customFormat="1" ht="12" hidden="1" customHeight="1">
      <c r="A18221" s="448"/>
    </row>
    <row r="18222" spans="1:1" s="449" customFormat="1" ht="12" hidden="1" customHeight="1">
      <c r="A18222" s="448"/>
    </row>
    <row r="18223" spans="1:1" s="449" customFormat="1" ht="12" hidden="1" customHeight="1">
      <c r="A18223" s="448"/>
    </row>
    <row r="18224" spans="1:1" s="449" customFormat="1" ht="12" hidden="1" customHeight="1">
      <c r="A18224" s="448"/>
    </row>
    <row r="18225" spans="1:1" s="449" customFormat="1" ht="12" hidden="1" customHeight="1">
      <c r="A18225" s="448"/>
    </row>
    <row r="18226" spans="1:1" s="449" customFormat="1" ht="12" hidden="1" customHeight="1">
      <c r="A18226" s="448"/>
    </row>
    <row r="18227" spans="1:1" s="449" customFormat="1" ht="12" hidden="1" customHeight="1">
      <c r="A18227" s="448"/>
    </row>
    <row r="18228" spans="1:1" s="449" customFormat="1" ht="12" hidden="1" customHeight="1">
      <c r="A18228" s="448"/>
    </row>
    <row r="18229" spans="1:1" s="449" customFormat="1" ht="12" hidden="1" customHeight="1">
      <c r="A18229" s="448"/>
    </row>
    <row r="18230" spans="1:1" s="449" customFormat="1" ht="12" hidden="1" customHeight="1">
      <c r="A18230" s="448"/>
    </row>
    <row r="18231" spans="1:1" s="449" customFormat="1" ht="12" hidden="1" customHeight="1">
      <c r="A18231" s="448"/>
    </row>
    <row r="18232" spans="1:1" s="449" customFormat="1" ht="12" hidden="1" customHeight="1">
      <c r="A18232" s="448"/>
    </row>
    <row r="18233" spans="1:1" s="449" customFormat="1" ht="12" hidden="1" customHeight="1">
      <c r="A18233" s="448"/>
    </row>
    <row r="18234" spans="1:1" s="449" customFormat="1" ht="12" hidden="1" customHeight="1">
      <c r="A18234" s="448"/>
    </row>
    <row r="18235" spans="1:1" s="449" customFormat="1" ht="12" hidden="1" customHeight="1">
      <c r="A18235" s="448"/>
    </row>
    <row r="18236" spans="1:1" s="449" customFormat="1" ht="12" hidden="1" customHeight="1">
      <c r="A18236" s="448"/>
    </row>
    <row r="18237" spans="1:1" s="449" customFormat="1" ht="12" hidden="1" customHeight="1">
      <c r="A18237" s="448"/>
    </row>
    <row r="18238" spans="1:1" s="449" customFormat="1" ht="12" hidden="1" customHeight="1">
      <c r="A18238" s="448"/>
    </row>
    <row r="18239" spans="1:1" s="449" customFormat="1" ht="12" hidden="1" customHeight="1">
      <c r="A18239" s="448"/>
    </row>
    <row r="18240" spans="1:1" s="449" customFormat="1" ht="12" hidden="1" customHeight="1">
      <c r="A18240" s="448"/>
    </row>
    <row r="18241" spans="1:1" s="449" customFormat="1" ht="12" hidden="1" customHeight="1">
      <c r="A18241" s="448"/>
    </row>
    <row r="18242" spans="1:1" s="449" customFormat="1" ht="12" hidden="1" customHeight="1">
      <c r="A18242" s="448"/>
    </row>
    <row r="18243" spans="1:1" s="449" customFormat="1" ht="12" hidden="1" customHeight="1">
      <c r="A18243" s="448"/>
    </row>
    <row r="18244" spans="1:1" s="449" customFormat="1" ht="12" hidden="1" customHeight="1">
      <c r="A18244" s="448"/>
    </row>
    <row r="18245" spans="1:1" s="449" customFormat="1" ht="12" hidden="1" customHeight="1">
      <c r="A18245" s="448"/>
    </row>
    <row r="18246" spans="1:1" s="449" customFormat="1" ht="12" hidden="1" customHeight="1">
      <c r="A18246" s="448"/>
    </row>
    <row r="18247" spans="1:1" s="449" customFormat="1" ht="12" hidden="1" customHeight="1">
      <c r="A18247" s="448"/>
    </row>
    <row r="18248" spans="1:1" s="449" customFormat="1" ht="12" hidden="1" customHeight="1">
      <c r="A18248" s="448"/>
    </row>
    <row r="18249" spans="1:1" s="449" customFormat="1" ht="12" hidden="1" customHeight="1">
      <c r="A18249" s="448"/>
    </row>
    <row r="18250" spans="1:1" s="449" customFormat="1" ht="12" hidden="1" customHeight="1">
      <c r="A18250" s="448"/>
    </row>
    <row r="18251" spans="1:1" s="449" customFormat="1" ht="12" hidden="1" customHeight="1">
      <c r="A18251" s="448"/>
    </row>
    <row r="18252" spans="1:1" s="449" customFormat="1" ht="12" hidden="1" customHeight="1">
      <c r="A18252" s="448"/>
    </row>
    <row r="18253" spans="1:1" s="449" customFormat="1" ht="12" hidden="1" customHeight="1">
      <c r="A18253" s="448"/>
    </row>
    <row r="18254" spans="1:1" s="449" customFormat="1" ht="12" hidden="1" customHeight="1">
      <c r="A18254" s="448"/>
    </row>
    <row r="18255" spans="1:1" s="449" customFormat="1" ht="12" hidden="1" customHeight="1">
      <c r="A18255" s="448"/>
    </row>
    <row r="18256" spans="1:1" s="449" customFormat="1" ht="12" hidden="1" customHeight="1">
      <c r="A18256" s="448"/>
    </row>
    <row r="18257" spans="1:1" s="449" customFormat="1" ht="12" hidden="1" customHeight="1">
      <c r="A18257" s="448"/>
    </row>
    <row r="18258" spans="1:1" s="449" customFormat="1" ht="12" hidden="1" customHeight="1">
      <c r="A18258" s="448"/>
    </row>
    <row r="18259" spans="1:1" s="449" customFormat="1" ht="12" hidden="1" customHeight="1">
      <c r="A18259" s="448"/>
    </row>
    <row r="18260" spans="1:1" s="449" customFormat="1" ht="12" hidden="1" customHeight="1">
      <c r="A18260" s="448"/>
    </row>
    <row r="18261" spans="1:1" s="449" customFormat="1" ht="12" hidden="1" customHeight="1">
      <c r="A18261" s="448"/>
    </row>
    <row r="18262" spans="1:1" s="449" customFormat="1" ht="12" hidden="1" customHeight="1">
      <c r="A18262" s="448"/>
    </row>
    <row r="18263" spans="1:1" s="449" customFormat="1" ht="12" hidden="1" customHeight="1">
      <c r="A18263" s="448"/>
    </row>
    <row r="18264" spans="1:1" s="449" customFormat="1" ht="12" hidden="1" customHeight="1">
      <c r="A18264" s="448"/>
    </row>
    <row r="18265" spans="1:1" s="449" customFormat="1" ht="12" hidden="1" customHeight="1">
      <c r="A18265" s="448"/>
    </row>
    <row r="18266" spans="1:1" s="449" customFormat="1" ht="12" hidden="1" customHeight="1">
      <c r="A18266" s="448"/>
    </row>
    <row r="18267" spans="1:1" s="449" customFormat="1" ht="12" hidden="1" customHeight="1">
      <c r="A18267" s="448"/>
    </row>
    <row r="18268" spans="1:1" s="449" customFormat="1" ht="12" hidden="1" customHeight="1">
      <c r="A18268" s="448"/>
    </row>
    <row r="18269" spans="1:1" s="449" customFormat="1" ht="12" hidden="1" customHeight="1">
      <c r="A18269" s="448"/>
    </row>
    <row r="18270" spans="1:1" s="449" customFormat="1" ht="12" hidden="1" customHeight="1">
      <c r="A18270" s="448"/>
    </row>
    <row r="18271" spans="1:1" s="449" customFormat="1" ht="12" hidden="1" customHeight="1">
      <c r="A18271" s="448"/>
    </row>
    <row r="18272" spans="1:1" s="449" customFormat="1" ht="12" hidden="1" customHeight="1">
      <c r="A18272" s="448"/>
    </row>
    <row r="18273" spans="1:1" s="449" customFormat="1" ht="12" hidden="1" customHeight="1">
      <c r="A18273" s="448"/>
    </row>
    <row r="18274" spans="1:1" s="449" customFormat="1" ht="12" hidden="1" customHeight="1">
      <c r="A18274" s="448"/>
    </row>
    <row r="18275" spans="1:1" s="449" customFormat="1" ht="12" hidden="1" customHeight="1">
      <c r="A18275" s="448"/>
    </row>
    <row r="18276" spans="1:1" s="449" customFormat="1" ht="12" hidden="1" customHeight="1">
      <c r="A18276" s="448"/>
    </row>
    <row r="18277" spans="1:1" s="449" customFormat="1" ht="12" hidden="1" customHeight="1">
      <c r="A18277" s="448"/>
    </row>
    <row r="18278" spans="1:1" s="449" customFormat="1" ht="12" hidden="1" customHeight="1">
      <c r="A18278" s="448"/>
    </row>
    <row r="18279" spans="1:1" s="449" customFormat="1" ht="12" hidden="1" customHeight="1">
      <c r="A18279" s="448"/>
    </row>
    <row r="18280" spans="1:1" s="449" customFormat="1" ht="12" hidden="1" customHeight="1">
      <c r="A18280" s="448"/>
    </row>
    <row r="18281" spans="1:1" s="449" customFormat="1" ht="12" hidden="1" customHeight="1">
      <c r="A18281" s="448"/>
    </row>
    <row r="18282" spans="1:1" s="449" customFormat="1" ht="12" hidden="1" customHeight="1">
      <c r="A18282" s="448"/>
    </row>
    <row r="18283" spans="1:1" s="449" customFormat="1" ht="12" hidden="1" customHeight="1">
      <c r="A18283" s="448"/>
    </row>
    <row r="18284" spans="1:1" s="449" customFormat="1" ht="12" hidden="1" customHeight="1">
      <c r="A18284" s="448"/>
    </row>
    <row r="18285" spans="1:1" s="449" customFormat="1" ht="12" hidden="1" customHeight="1">
      <c r="A18285" s="448"/>
    </row>
    <row r="18286" spans="1:1" s="449" customFormat="1" ht="12" hidden="1" customHeight="1">
      <c r="A18286" s="448"/>
    </row>
    <row r="18287" spans="1:1" s="449" customFormat="1" ht="12" hidden="1" customHeight="1">
      <c r="A18287" s="448"/>
    </row>
    <row r="18288" spans="1:1" s="449" customFormat="1" ht="12" hidden="1" customHeight="1">
      <c r="A18288" s="448"/>
    </row>
    <row r="18289" spans="1:1" s="449" customFormat="1" ht="12" hidden="1" customHeight="1">
      <c r="A18289" s="448"/>
    </row>
    <row r="18290" spans="1:1" s="449" customFormat="1" ht="12" hidden="1" customHeight="1">
      <c r="A18290" s="448"/>
    </row>
    <row r="18291" spans="1:1" s="449" customFormat="1" ht="12" hidden="1" customHeight="1">
      <c r="A18291" s="448"/>
    </row>
    <row r="18292" spans="1:1" s="449" customFormat="1" ht="12" hidden="1" customHeight="1">
      <c r="A18292" s="448"/>
    </row>
    <row r="18293" spans="1:1" s="449" customFormat="1" ht="12" hidden="1" customHeight="1">
      <c r="A18293" s="448"/>
    </row>
    <row r="18294" spans="1:1" s="449" customFormat="1" ht="12" hidden="1" customHeight="1">
      <c r="A18294" s="448"/>
    </row>
    <row r="18295" spans="1:1" s="449" customFormat="1" ht="12" hidden="1" customHeight="1">
      <c r="A18295" s="448"/>
    </row>
    <row r="18296" spans="1:1" s="449" customFormat="1" ht="12" hidden="1" customHeight="1">
      <c r="A18296" s="448"/>
    </row>
    <row r="18297" spans="1:1" s="449" customFormat="1" ht="12" hidden="1" customHeight="1">
      <c r="A18297" s="448"/>
    </row>
    <row r="18298" spans="1:1" s="449" customFormat="1" ht="12" hidden="1" customHeight="1">
      <c r="A18298" s="448"/>
    </row>
    <row r="18299" spans="1:1" s="449" customFormat="1" ht="12" hidden="1" customHeight="1">
      <c r="A18299" s="448"/>
    </row>
    <row r="18300" spans="1:1" s="449" customFormat="1" ht="12" hidden="1" customHeight="1">
      <c r="A18300" s="448"/>
    </row>
    <row r="18301" spans="1:1" s="449" customFormat="1" ht="12" hidden="1" customHeight="1">
      <c r="A18301" s="448"/>
    </row>
    <row r="18302" spans="1:1" s="449" customFormat="1" ht="12" hidden="1" customHeight="1">
      <c r="A18302" s="448"/>
    </row>
    <row r="18303" spans="1:1" s="449" customFormat="1" ht="12" hidden="1" customHeight="1">
      <c r="A18303" s="448"/>
    </row>
    <row r="18304" spans="1:1" s="449" customFormat="1" ht="12" hidden="1" customHeight="1">
      <c r="A18304" s="448"/>
    </row>
    <row r="18305" spans="1:1" s="449" customFormat="1" ht="12" hidden="1" customHeight="1">
      <c r="A18305" s="448"/>
    </row>
    <row r="18306" spans="1:1" s="449" customFormat="1" ht="12" hidden="1" customHeight="1">
      <c r="A18306" s="448"/>
    </row>
    <row r="18307" spans="1:1" s="449" customFormat="1" ht="12" hidden="1" customHeight="1">
      <c r="A18307" s="448"/>
    </row>
    <row r="18308" spans="1:1" s="449" customFormat="1" ht="12" hidden="1" customHeight="1">
      <c r="A18308" s="448"/>
    </row>
    <row r="18309" spans="1:1" s="449" customFormat="1" ht="12" hidden="1" customHeight="1">
      <c r="A18309" s="448"/>
    </row>
    <row r="18310" spans="1:1" s="449" customFormat="1" ht="12" hidden="1" customHeight="1">
      <c r="A18310" s="448"/>
    </row>
    <row r="18311" spans="1:1" s="449" customFormat="1" ht="12" hidden="1" customHeight="1">
      <c r="A18311" s="448"/>
    </row>
    <row r="18312" spans="1:1" s="449" customFormat="1" ht="12" hidden="1" customHeight="1">
      <c r="A18312" s="448"/>
    </row>
    <row r="18313" spans="1:1" s="449" customFormat="1" ht="12" hidden="1" customHeight="1">
      <c r="A18313" s="448"/>
    </row>
    <row r="18314" spans="1:1" s="449" customFormat="1" ht="12" hidden="1" customHeight="1">
      <c r="A18314" s="448"/>
    </row>
    <row r="18315" spans="1:1" s="449" customFormat="1" ht="12" hidden="1" customHeight="1">
      <c r="A18315" s="448"/>
    </row>
    <row r="18316" spans="1:1" s="449" customFormat="1" ht="12" hidden="1" customHeight="1">
      <c r="A18316" s="448"/>
    </row>
    <row r="18317" spans="1:1" s="449" customFormat="1" ht="12" hidden="1" customHeight="1">
      <c r="A18317" s="448"/>
    </row>
    <row r="18318" spans="1:1" s="449" customFormat="1" ht="12" hidden="1" customHeight="1">
      <c r="A18318" s="448"/>
    </row>
    <row r="18319" spans="1:1" s="449" customFormat="1" ht="12" hidden="1" customHeight="1">
      <c r="A18319" s="448"/>
    </row>
    <row r="18320" spans="1:1" s="449" customFormat="1" ht="12" hidden="1" customHeight="1">
      <c r="A18320" s="448"/>
    </row>
    <row r="18321" spans="1:1" s="449" customFormat="1" ht="12" hidden="1" customHeight="1">
      <c r="A18321" s="448"/>
    </row>
    <row r="18322" spans="1:1" s="449" customFormat="1" ht="12" hidden="1" customHeight="1">
      <c r="A18322" s="448"/>
    </row>
    <row r="18323" spans="1:1" s="449" customFormat="1" ht="12" hidden="1" customHeight="1">
      <c r="A18323" s="448"/>
    </row>
    <row r="18324" spans="1:1" s="449" customFormat="1" ht="12" hidden="1" customHeight="1">
      <c r="A18324" s="448"/>
    </row>
    <row r="18325" spans="1:1" s="449" customFormat="1" ht="12" hidden="1" customHeight="1">
      <c r="A18325" s="448"/>
    </row>
    <row r="18326" spans="1:1" s="449" customFormat="1" ht="12" hidden="1" customHeight="1">
      <c r="A18326" s="448"/>
    </row>
    <row r="18327" spans="1:1" s="449" customFormat="1" ht="12" hidden="1" customHeight="1">
      <c r="A18327" s="448"/>
    </row>
    <row r="18328" spans="1:1" s="449" customFormat="1" ht="12" hidden="1" customHeight="1">
      <c r="A18328" s="448"/>
    </row>
    <row r="18329" spans="1:1" s="449" customFormat="1" ht="12" hidden="1" customHeight="1">
      <c r="A18329" s="448"/>
    </row>
    <row r="18330" spans="1:1" s="449" customFormat="1" ht="12" hidden="1" customHeight="1">
      <c r="A18330" s="448"/>
    </row>
    <row r="18331" spans="1:1" s="449" customFormat="1" ht="12" hidden="1" customHeight="1">
      <c r="A18331" s="448"/>
    </row>
    <row r="18332" spans="1:1" s="449" customFormat="1" ht="12" hidden="1" customHeight="1">
      <c r="A18332" s="448"/>
    </row>
    <row r="18333" spans="1:1" s="449" customFormat="1" ht="12" hidden="1" customHeight="1">
      <c r="A18333" s="448"/>
    </row>
    <row r="18334" spans="1:1" s="449" customFormat="1" ht="12" hidden="1" customHeight="1">
      <c r="A18334" s="448"/>
    </row>
    <row r="18335" spans="1:1" s="449" customFormat="1" ht="12" hidden="1" customHeight="1">
      <c r="A18335" s="448"/>
    </row>
    <row r="18336" spans="1:1" s="449" customFormat="1" ht="12" hidden="1" customHeight="1">
      <c r="A18336" s="448"/>
    </row>
    <row r="18337" spans="1:1" s="449" customFormat="1" ht="12" hidden="1" customHeight="1">
      <c r="A18337" s="448"/>
    </row>
    <row r="18338" spans="1:1" s="449" customFormat="1" ht="12" hidden="1" customHeight="1">
      <c r="A18338" s="448"/>
    </row>
    <row r="18339" spans="1:1" s="449" customFormat="1" ht="12" hidden="1" customHeight="1">
      <c r="A18339" s="448"/>
    </row>
    <row r="18340" spans="1:1" s="449" customFormat="1" ht="12" hidden="1" customHeight="1">
      <c r="A18340" s="448"/>
    </row>
    <row r="18341" spans="1:1" s="449" customFormat="1" ht="12" hidden="1" customHeight="1">
      <c r="A18341" s="448"/>
    </row>
    <row r="18342" spans="1:1" s="449" customFormat="1" ht="12" hidden="1" customHeight="1">
      <c r="A18342" s="448"/>
    </row>
    <row r="18343" spans="1:1" s="449" customFormat="1" ht="12" hidden="1" customHeight="1">
      <c r="A18343" s="448"/>
    </row>
    <row r="18344" spans="1:1" s="449" customFormat="1" ht="12" hidden="1" customHeight="1">
      <c r="A18344" s="448"/>
    </row>
    <row r="18345" spans="1:1" s="449" customFormat="1" ht="12" hidden="1" customHeight="1">
      <c r="A18345" s="448"/>
    </row>
    <row r="18346" spans="1:1" s="449" customFormat="1" ht="12" hidden="1" customHeight="1">
      <c r="A18346" s="448"/>
    </row>
    <row r="18347" spans="1:1" s="449" customFormat="1" ht="12" hidden="1" customHeight="1">
      <c r="A18347" s="448"/>
    </row>
    <row r="18348" spans="1:1" s="449" customFormat="1" ht="12" hidden="1" customHeight="1">
      <c r="A18348" s="448"/>
    </row>
    <row r="18349" spans="1:1" s="449" customFormat="1" ht="12" hidden="1" customHeight="1">
      <c r="A18349" s="448"/>
    </row>
    <row r="18350" spans="1:1" s="449" customFormat="1" ht="12" hidden="1" customHeight="1">
      <c r="A18350" s="448"/>
    </row>
    <row r="18351" spans="1:1" s="449" customFormat="1" ht="12" hidden="1" customHeight="1">
      <c r="A18351" s="448"/>
    </row>
    <row r="18352" spans="1:1" s="449" customFormat="1" ht="12" hidden="1" customHeight="1">
      <c r="A18352" s="448"/>
    </row>
    <row r="18353" spans="1:1" s="449" customFormat="1" ht="12" hidden="1" customHeight="1">
      <c r="A18353" s="448"/>
    </row>
    <row r="18354" spans="1:1" s="449" customFormat="1" ht="12" hidden="1" customHeight="1">
      <c r="A18354" s="448"/>
    </row>
    <row r="18355" spans="1:1" s="449" customFormat="1" ht="12" hidden="1" customHeight="1">
      <c r="A18355" s="448"/>
    </row>
    <row r="18356" spans="1:1" s="449" customFormat="1" ht="12" hidden="1" customHeight="1">
      <c r="A18356" s="448"/>
    </row>
    <row r="18357" spans="1:1" s="449" customFormat="1" ht="12" hidden="1" customHeight="1">
      <c r="A18357" s="448"/>
    </row>
    <row r="18358" spans="1:1" s="449" customFormat="1" ht="12" hidden="1" customHeight="1">
      <c r="A18358" s="448"/>
    </row>
    <row r="18359" spans="1:1" s="449" customFormat="1" ht="12" hidden="1" customHeight="1">
      <c r="A18359" s="448"/>
    </row>
    <row r="18360" spans="1:1" s="449" customFormat="1" ht="12" hidden="1" customHeight="1">
      <c r="A18360" s="448"/>
    </row>
    <row r="18361" spans="1:1" s="449" customFormat="1" ht="12" hidden="1" customHeight="1">
      <c r="A18361" s="448"/>
    </row>
    <row r="18362" spans="1:1" s="449" customFormat="1" ht="12" hidden="1" customHeight="1">
      <c r="A18362" s="448"/>
    </row>
    <row r="18363" spans="1:1" s="449" customFormat="1" ht="12" hidden="1" customHeight="1">
      <c r="A18363" s="448"/>
    </row>
    <row r="18364" spans="1:1" s="449" customFormat="1" ht="12" hidden="1" customHeight="1">
      <c r="A18364" s="448"/>
    </row>
    <row r="18365" spans="1:1" s="449" customFormat="1" ht="12" hidden="1" customHeight="1">
      <c r="A18365" s="448"/>
    </row>
    <row r="18366" spans="1:1" s="449" customFormat="1" ht="12" hidden="1" customHeight="1">
      <c r="A18366" s="448"/>
    </row>
    <row r="18367" spans="1:1" s="449" customFormat="1" ht="12" hidden="1" customHeight="1">
      <c r="A18367" s="448"/>
    </row>
    <row r="18368" spans="1:1" s="449" customFormat="1" ht="12" hidden="1" customHeight="1">
      <c r="A18368" s="448"/>
    </row>
    <row r="18369" spans="1:1" s="449" customFormat="1" ht="12" hidden="1" customHeight="1">
      <c r="A18369" s="448"/>
    </row>
    <row r="18370" spans="1:1" s="449" customFormat="1" ht="12" hidden="1" customHeight="1">
      <c r="A18370" s="448"/>
    </row>
    <row r="18371" spans="1:1" s="449" customFormat="1" ht="12" hidden="1" customHeight="1">
      <c r="A18371" s="448"/>
    </row>
    <row r="18372" spans="1:1" s="449" customFormat="1" ht="12" hidden="1" customHeight="1">
      <c r="A18372" s="448"/>
    </row>
    <row r="18373" spans="1:1" s="449" customFormat="1" ht="12" hidden="1" customHeight="1">
      <c r="A18373" s="448"/>
    </row>
    <row r="18374" spans="1:1" s="449" customFormat="1" ht="12" hidden="1" customHeight="1">
      <c r="A18374" s="448"/>
    </row>
    <row r="18375" spans="1:1" s="449" customFormat="1" ht="12" hidden="1" customHeight="1">
      <c r="A18375" s="448"/>
    </row>
    <row r="18376" spans="1:1" s="449" customFormat="1" ht="12" hidden="1" customHeight="1">
      <c r="A18376" s="448"/>
    </row>
    <row r="18377" spans="1:1" s="449" customFormat="1" ht="12" hidden="1" customHeight="1">
      <c r="A18377" s="448"/>
    </row>
    <row r="18378" spans="1:1" s="449" customFormat="1" ht="12" hidden="1" customHeight="1">
      <c r="A18378" s="448"/>
    </row>
    <row r="18379" spans="1:1" s="449" customFormat="1" ht="12" hidden="1" customHeight="1">
      <c r="A18379" s="448"/>
    </row>
    <row r="18380" spans="1:1" s="449" customFormat="1" ht="12" hidden="1" customHeight="1">
      <c r="A18380" s="448"/>
    </row>
    <row r="18381" spans="1:1" s="449" customFormat="1" ht="12" hidden="1" customHeight="1">
      <c r="A18381" s="448"/>
    </row>
    <row r="18382" spans="1:1" s="449" customFormat="1" ht="12" hidden="1" customHeight="1">
      <c r="A18382" s="448"/>
    </row>
    <row r="18383" spans="1:1" s="449" customFormat="1" ht="12" hidden="1" customHeight="1">
      <c r="A18383" s="448"/>
    </row>
    <row r="18384" spans="1:1" s="449" customFormat="1" ht="12" hidden="1" customHeight="1">
      <c r="A18384" s="448"/>
    </row>
    <row r="18385" spans="1:1" s="449" customFormat="1" ht="12" hidden="1" customHeight="1">
      <c r="A18385" s="448"/>
    </row>
    <row r="18386" spans="1:1" s="449" customFormat="1" ht="12" hidden="1" customHeight="1">
      <c r="A18386" s="448"/>
    </row>
    <row r="18387" spans="1:1" s="449" customFormat="1" ht="12" hidden="1" customHeight="1">
      <c r="A18387" s="448"/>
    </row>
    <row r="18388" spans="1:1" s="449" customFormat="1" ht="12" hidden="1" customHeight="1">
      <c r="A18388" s="448"/>
    </row>
    <row r="18389" spans="1:1" s="449" customFormat="1" ht="12" hidden="1" customHeight="1">
      <c r="A18389" s="448"/>
    </row>
    <row r="18390" spans="1:1" s="449" customFormat="1" ht="12" hidden="1" customHeight="1">
      <c r="A18390" s="448"/>
    </row>
    <row r="18391" spans="1:1" s="449" customFormat="1" ht="12" hidden="1" customHeight="1">
      <c r="A18391" s="448"/>
    </row>
    <row r="18392" spans="1:1" s="449" customFormat="1" ht="12" hidden="1" customHeight="1">
      <c r="A18392" s="448"/>
    </row>
    <row r="18393" spans="1:1" s="449" customFormat="1" ht="12" hidden="1" customHeight="1">
      <c r="A18393" s="448"/>
    </row>
    <row r="18394" spans="1:1" s="449" customFormat="1" ht="12" hidden="1" customHeight="1">
      <c r="A18394" s="448"/>
    </row>
    <row r="18395" spans="1:1" s="449" customFormat="1" ht="12" hidden="1" customHeight="1">
      <c r="A18395" s="448"/>
    </row>
    <row r="18396" spans="1:1" s="449" customFormat="1" ht="12" hidden="1" customHeight="1">
      <c r="A18396" s="448"/>
    </row>
    <row r="18397" spans="1:1" s="449" customFormat="1" ht="12" hidden="1" customHeight="1">
      <c r="A18397" s="448"/>
    </row>
    <row r="18398" spans="1:1" s="449" customFormat="1" ht="12" hidden="1" customHeight="1">
      <c r="A18398" s="448"/>
    </row>
    <row r="18399" spans="1:1" s="449" customFormat="1" ht="12" hidden="1" customHeight="1">
      <c r="A18399" s="448"/>
    </row>
    <row r="18400" spans="1:1" s="449" customFormat="1" ht="12" hidden="1" customHeight="1">
      <c r="A18400" s="448"/>
    </row>
    <row r="18401" spans="1:1" s="449" customFormat="1" ht="12" hidden="1" customHeight="1">
      <c r="A18401" s="448"/>
    </row>
    <row r="18402" spans="1:1" s="449" customFormat="1" ht="12" hidden="1" customHeight="1">
      <c r="A18402" s="448"/>
    </row>
    <row r="18403" spans="1:1" s="449" customFormat="1" ht="12" hidden="1" customHeight="1">
      <c r="A18403" s="448"/>
    </row>
    <row r="18404" spans="1:1" s="449" customFormat="1" ht="12" hidden="1" customHeight="1">
      <c r="A18404" s="448"/>
    </row>
    <row r="18405" spans="1:1" s="449" customFormat="1" ht="12" hidden="1" customHeight="1">
      <c r="A18405" s="448"/>
    </row>
    <row r="18406" spans="1:1" s="449" customFormat="1" ht="12" hidden="1" customHeight="1">
      <c r="A18406" s="448"/>
    </row>
    <row r="18407" spans="1:1" s="449" customFormat="1" ht="12" hidden="1" customHeight="1">
      <c r="A18407" s="448"/>
    </row>
    <row r="18408" spans="1:1" s="449" customFormat="1" ht="12" hidden="1" customHeight="1">
      <c r="A18408" s="448"/>
    </row>
    <row r="18409" spans="1:1" s="449" customFormat="1" ht="12" hidden="1" customHeight="1">
      <c r="A18409" s="448"/>
    </row>
    <row r="18410" spans="1:1" s="449" customFormat="1" ht="12" hidden="1" customHeight="1">
      <c r="A18410" s="448"/>
    </row>
    <row r="18411" spans="1:1" s="449" customFormat="1" ht="12" hidden="1" customHeight="1">
      <c r="A18411" s="448"/>
    </row>
    <row r="18412" spans="1:1" s="449" customFormat="1" ht="12" hidden="1" customHeight="1">
      <c r="A18412" s="448"/>
    </row>
    <row r="18413" spans="1:1" s="449" customFormat="1" ht="12" hidden="1" customHeight="1">
      <c r="A18413" s="448"/>
    </row>
    <row r="18414" spans="1:1" s="449" customFormat="1" ht="12" hidden="1" customHeight="1">
      <c r="A18414" s="448"/>
    </row>
    <row r="18415" spans="1:1" s="449" customFormat="1" ht="12" hidden="1" customHeight="1">
      <c r="A18415" s="448"/>
    </row>
    <row r="18416" spans="1:1" s="449" customFormat="1" ht="12" hidden="1" customHeight="1">
      <c r="A18416" s="448"/>
    </row>
    <row r="18417" spans="1:1" s="449" customFormat="1" ht="12" hidden="1" customHeight="1">
      <c r="A18417" s="448"/>
    </row>
    <row r="18418" spans="1:1" s="449" customFormat="1" ht="12" hidden="1" customHeight="1">
      <c r="A18418" s="448"/>
    </row>
    <row r="18419" spans="1:1" s="449" customFormat="1" ht="12" hidden="1" customHeight="1">
      <c r="A18419" s="448"/>
    </row>
    <row r="18420" spans="1:1" s="449" customFormat="1" ht="12" hidden="1" customHeight="1">
      <c r="A18420" s="448"/>
    </row>
    <row r="18421" spans="1:1" s="449" customFormat="1" ht="12" hidden="1" customHeight="1">
      <c r="A18421" s="448"/>
    </row>
    <row r="18422" spans="1:1" s="449" customFormat="1" ht="12" hidden="1" customHeight="1">
      <c r="A18422" s="448"/>
    </row>
    <row r="18423" spans="1:1" s="449" customFormat="1" ht="12" hidden="1" customHeight="1">
      <c r="A18423" s="448"/>
    </row>
    <row r="18424" spans="1:1" s="449" customFormat="1" ht="12" hidden="1" customHeight="1">
      <c r="A18424" s="448"/>
    </row>
    <row r="18425" spans="1:1" s="449" customFormat="1" ht="12" hidden="1" customHeight="1">
      <c r="A18425" s="448"/>
    </row>
    <row r="18426" spans="1:1" s="449" customFormat="1" ht="12" hidden="1" customHeight="1">
      <c r="A18426" s="448"/>
    </row>
    <row r="18427" spans="1:1" s="449" customFormat="1" ht="12" hidden="1" customHeight="1">
      <c r="A18427" s="448"/>
    </row>
    <row r="18428" spans="1:1" s="449" customFormat="1" ht="12" hidden="1" customHeight="1">
      <c r="A18428" s="448"/>
    </row>
    <row r="18429" spans="1:1" s="449" customFormat="1" ht="12" hidden="1" customHeight="1">
      <c r="A18429" s="448"/>
    </row>
    <row r="18430" spans="1:1" s="449" customFormat="1" ht="12" hidden="1" customHeight="1">
      <c r="A18430" s="448"/>
    </row>
    <row r="18431" spans="1:1" s="449" customFormat="1" ht="12" hidden="1" customHeight="1">
      <c r="A18431" s="448"/>
    </row>
    <row r="18432" spans="1:1" s="449" customFormat="1" ht="12" hidden="1" customHeight="1">
      <c r="A18432" s="448"/>
    </row>
    <row r="18433" spans="1:1" s="449" customFormat="1" ht="12" hidden="1" customHeight="1">
      <c r="A18433" s="448"/>
    </row>
    <row r="18434" spans="1:1" s="449" customFormat="1" ht="12" hidden="1" customHeight="1">
      <c r="A18434" s="448"/>
    </row>
    <row r="18435" spans="1:1" s="449" customFormat="1" ht="12" hidden="1" customHeight="1">
      <c r="A18435" s="448"/>
    </row>
    <row r="18436" spans="1:1" s="449" customFormat="1" ht="12" hidden="1" customHeight="1">
      <c r="A18436" s="448"/>
    </row>
    <row r="18437" spans="1:1" s="449" customFormat="1" ht="12" hidden="1" customHeight="1">
      <c r="A18437" s="448"/>
    </row>
    <row r="18438" spans="1:1" s="449" customFormat="1" ht="12" hidden="1" customHeight="1">
      <c r="A18438" s="448"/>
    </row>
    <row r="18439" spans="1:1" s="449" customFormat="1" ht="12" hidden="1" customHeight="1">
      <c r="A18439" s="448"/>
    </row>
    <row r="18440" spans="1:1" s="449" customFormat="1" ht="12" hidden="1" customHeight="1">
      <c r="A18440" s="448"/>
    </row>
    <row r="18441" spans="1:1" s="449" customFormat="1" ht="12" hidden="1" customHeight="1">
      <c r="A18441" s="448"/>
    </row>
    <row r="18442" spans="1:1" s="449" customFormat="1" ht="12" hidden="1" customHeight="1">
      <c r="A18442" s="448"/>
    </row>
    <row r="18443" spans="1:1" s="449" customFormat="1" ht="12" hidden="1" customHeight="1">
      <c r="A18443" s="448"/>
    </row>
    <row r="18444" spans="1:1" s="449" customFormat="1" ht="12" hidden="1" customHeight="1">
      <c r="A18444" s="448"/>
    </row>
    <row r="18445" spans="1:1" s="449" customFormat="1" ht="12" hidden="1" customHeight="1">
      <c r="A18445" s="448"/>
    </row>
    <row r="18446" spans="1:1" s="449" customFormat="1" ht="12" hidden="1" customHeight="1">
      <c r="A18446" s="448"/>
    </row>
    <row r="18447" spans="1:1" s="449" customFormat="1" ht="12" hidden="1" customHeight="1">
      <c r="A18447" s="448"/>
    </row>
    <row r="18448" spans="1:1" s="449" customFormat="1" ht="12" hidden="1" customHeight="1">
      <c r="A18448" s="448"/>
    </row>
    <row r="18449" spans="1:1" s="449" customFormat="1" ht="12" hidden="1" customHeight="1">
      <c r="A18449" s="448"/>
    </row>
    <row r="18450" spans="1:1" s="449" customFormat="1" ht="12" hidden="1" customHeight="1">
      <c r="A18450" s="448"/>
    </row>
    <row r="18451" spans="1:1" s="449" customFormat="1" ht="12" hidden="1" customHeight="1">
      <c r="A18451" s="448"/>
    </row>
    <row r="18452" spans="1:1" s="449" customFormat="1" ht="12" hidden="1" customHeight="1">
      <c r="A18452" s="448"/>
    </row>
    <row r="18453" spans="1:1" s="449" customFormat="1" ht="12" hidden="1" customHeight="1">
      <c r="A18453" s="448"/>
    </row>
    <row r="18454" spans="1:1" s="449" customFormat="1" ht="12" hidden="1" customHeight="1">
      <c r="A18454" s="448"/>
    </row>
    <row r="18455" spans="1:1" s="449" customFormat="1" ht="12" hidden="1" customHeight="1">
      <c r="A18455" s="448"/>
    </row>
    <row r="18456" spans="1:1" s="449" customFormat="1" ht="12" hidden="1" customHeight="1">
      <c r="A18456" s="448"/>
    </row>
    <row r="18457" spans="1:1" s="449" customFormat="1" ht="12" hidden="1" customHeight="1">
      <c r="A18457" s="448"/>
    </row>
    <row r="18458" spans="1:1" s="449" customFormat="1" ht="12" hidden="1" customHeight="1">
      <c r="A18458" s="448"/>
    </row>
    <row r="18459" spans="1:1" s="449" customFormat="1" ht="12" hidden="1" customHeight="1">
      <c r="A18459" s="448"/>
    </row>
    <row r="18460" spans="1:1" s="449" customFormat="1" ht="12" hidden="1" customHeight="1">
      <c r="A18460" s="448"/>
    </row>
    <row r="18461" spans="1:1" s="449" customFormat="1" ht="12" hidden="1" customHeight="1">
      <c r="A18461" s="448"/>
    </row>
    <row r="18462" spans="1:1" s="449" customFormat="1" ht="12" hidden="1" customHeight="1">
      <c r="A18462" s="448"/>
    </row>
    <row r="18463" spans="1:1" s="449" customFormat="1" ht="12" hidden="1" customHeight="1">
      <c r="A18463" s="448"/>
    </row>
    <row r="18464" spans="1:1" s="449" customFormat="1" ht="12" hidden="1" customHeight="1">
      <c r="A18464" s="448"/>
    </row>
    <row r="18465" spans="1:1" s="449" customFormat="1" ht="12" hidden="1" customHeight="1">
      <c r="A18465" s="448"/>
    </row>
    <row r="18466" spans="1:1" s="449" customFormat="1" ht="12" hidden="1" customHeight="1">
      <c r="A18466" s="448"/>
    </row>
    <row r="18467" spans="1:1" s="449" customFormat="1" ht="12" hidden="1" customHeight="1">
      <c r="A18467" s="448"/>
    </row>
    <row r="18468" spans="1:1" s="449" customFormat="1" ht="12" hidden="1" customHeight="1">
      <c r="A18468" s="448"/>
    </row>
    <row r="18469" spans="1:1" s="449" customFormat="1" ht="12" hidden="1" customHeight="1">
      <c r="A18469" s="448"/>
    </row>
    <row r="18470" spans="1:1" s="449" customFormat="1" ht="12" hidden="1" customHeight="1">
      <c r="A18470" s="448"/>
    </row>
    <row r="18471" spans="1:1" s="449" customFormat="1" ht="12" hidden="1" customHeight="1">
      <c r="A18471" s="448"/>
    </row>
    <row r="18472" spans="1:1" s="449" customFormat="1" ht="12" hidden="1" customHeight="1">
      <c r="A18472" s="448"/>
    </row>
    <row r="18473" spans="1:1" s="449" customFormat="1" ht="12" hidden="1" customHeight="1">
      <c r="A18473" s="448"/>
    </row>
    <row r="18474" spans="1:1" s="449" customFormat="1" ht="12" hidden="1" customHeight="1">
      <c r="A18474" s="448"/>
    </row>
    <row r="18475" spans="1:1" s="449" customFormat="1" ht="12" hidden="1" customHeight="1">
      <c r="A18475" s="448"/>
    </row>
    <row r="18476" spans="1:1" s="449" customFormat="1" ht="12" hidden="1" customHeight="1">
      <c r="A18476" s="448"/>
    </row>
    <row r="18477" spans="1:1" s="449" customFormat="1" ht="12" hidden="1" customHeight="1">
      <c r="A18477" s="448"/>
    </row>
    <row r="18478" spans="1:1" s="449" customFormat="1" ht="12" hidden="1" customHeight="1">
      <c r="A18478" s="448"/>
    </row>
    <row r="18479" spans="1:1" s="449" customFormat="1" ht="12" hidden="1" customHeight="1">
      <c r="A18479" s="448"/>
    </row>
    <row r="18480" spans="1:1" s="449" customFormat="1" ht="12" hidden="1" customHeight="1">
      <c r="A18480" s="448"/>
    </row>
    <row r="18481" spans="1:1" s="449" customFormat="1" ht="12" hidden="1" customHeight="1">
      <c r="A18481" s="448"/>
    </row>
    <row r="18482" spans="1:1" s="449" customFormat="1" ht="12" hidden="1" customHeight="1">
      <c r="A18482" s="448"/>
    </row>
    <row r="18483" spans="1:1" s="449" customFormat="1" ht="12" hidden="1" customHeight="1">
      <c r="A18483" s="448"/>
    </row>
    <row r="18484" spans="1:1" s="449" customFormat="1" ht="12" hidden="1" customHeight="1">
      <c r="A18484" s="448"/>
    </row>
    <row r="18485" spans="1:1" s="449" customFormat="1" ht="12" hidden="1" customHeight="1">
      <c r="A18485" s="448"/>
    </row>
    <row r="18486" spans="1:1" s="449" customFormat="1" ht="12" hidden="1" customHeight="1">
      <c r="A18486" s="448"/>
    </row>
    <row r="18487" spans="1:1" s="449" customFormat="1" ht="12" hidden="1" customHeight="1">
      <c r="A18487" s="448"/>
    </row>
    <row r="18488" spans="1:1" s="449" customFormat="1" ht="12" hidden="1" customHeight="1">
      <c r="A18488" s="448"/>
    </row>
    <row r="18489" spans="1:1" s="449" customFormat="1" ht="12" hidden="1" customHeight="1">
      <c r="A18489" s="448"/>
    </row>
    <row r="18490" spans="1:1" s="449" customFormat="1" ht="12" hidden="1" customHeight="1">
      <c r="A18490" s="448"/>
    </row>
    <row r="18491" spans="1:1" s="449" customFormat="1" ht="12" hidden="1" customHeight="1">
      <c r="A18491" s="448"/>
    </row>
    <row r="18492" spans="1:1" s="449" customFormat="1" ht="12" hidden="1" customHeight="1">
      <c r="A18492" s="448"/>
    </row>
    <row r="18493" spans="1:1" s="449" customFormat="1" ht="12" hidden="1" customHeight="1">
      <c r="A18493" s="448"/>
    </row>
    <row r="18494" spans="1:1" s="449" customFormat="1" ht="12" hidden="1" customHeight="1">
      <c r="A18494" s="448"/>
    </row>
    <row r="18495" spans="1:1" s="449" customFormat="1" ht="12" hidden="1" customHeight="1">
      <c r="A18495" s="448"/>
    </row>
    <row r="18496" spans="1:1" s="449" customFormat="1" ht="12" hidden="1" customHeight="1">
      <c r="A18496" s="448"/>
    </row>
    <row r="18497" spans="1:1" s="449" customFormat="1" ht="12" hidden="1" customHeight="1">
      <c r="A18497" s="448"/>
    </row>
    <row r="18498" spans="1:1" s="449" customFormat="1" ht="12" hidden="1" customHeight="1">
      <c r="A18498" s="448"/>
    </row>
    <row r="18499" spans="1:1" s="449" customFormat="1" ht="12" hidden="1" customHeight="1">
      <c r="A18499" s="448"/>
    </row>
    <row r="18500" spans="1:1" s="449" customFormat="1" ht="12" hidden="1" customHeight="1">
      <c r="A18500" s="448"/>
    </row>
    <row r="18501" spans="1:1" s="449" customFormat="1" ht="12" hidden="1" customHeight="1">
      <c r="A18501" s="448"/>
    </row>
    <row r="18502" spans="1:1" s="449" customFormat="1" ht="12" hidden="1" customHeight="1">
      <c r="A18502" s="448"/>
    </row>
    <row r="18503" spans="1:1" s="449" customFormat="1" ht="12" hidden="1" customHeight="1">
      <c r="A18503" s="448"/>
    </row>
    <row r="18504" spans="1:1" s="449" customFormat="1" ht="12" hidden="1" customHeight="1">
      <c r="A18504" s="448"/>
    </row>
    <row r="18505" spans="1:1" s="449" customFormat="1" ht="12" hidden="1" customHeight="1">
      <c r="A18505" s="448"/>
    </row>
    <row r="18506" spans="1:1" s="449" customFormat="1" ht="12" hidden="1" customHeight="1">
      <c r="A18506" s="448"/>
    </row>
    <row r="18507" spans="1:1" s="449" customFormat="1" ht="12" hidden="1" customHeight="1">
      <c r="A18507" s="448"/>
    </row>
    <row r="18508" spans="1:1" s="449" customFormat="1" ht="12" hidden="1" customHeight="1">
      <c r="A18508" s="448"/>
    </row>
    <row r="18509" spans="1:1" s="449" customFormat="1" ht="12" hidden="1" customHeight="1">
      <c r="A18509" s="448"/>
    </row>
    <row r="18510" spans="1:1" s="449" customFormat="1" ht="12" hidden="1" customHeight="1">
      <c r="A18510" s="448"/>
    </row>
    <row r="18511" spans="1:1" s="449" customFormat="1" ht="12" hidden="1" customHeight="1">
      <c r="A18511" s="448"/>
    </row>
    <row r="18512" spans="1:1" s="449" customFormat="1" ht="12" hidden="1" customHeight="1">
      <c r="A18512" s="448"/>
    </row>
    <row r="18513" spans="1:1" s="449" customFormat="1" ht="12" hidden="1" customHeight="1">
      <c r="A18513" s="448"/>
    </row>
    <row r="18514" spans="1:1" s="449" customFormat="1" ht="12" hidden="1" customHeight="1">
      <c r="A18514" s="448"/>
    </row>
    <row r="18515" spans="1:1" s="449" customFormat="1" ht="12" hidden="1" customHeight="1">
      <c r="A18515" s="448"/>
    </row>
    <row r="18516" spans="1:1" s="449" customFormat="1" ht="12" hidden="1" customHeight="1">
      <c r="A18516" s="448"/>
    </row>
    <row r="18517" spans="1:1" s="449" customFormat="1" ht="12" hidden="1" customHeight="1">
      <c r="A18517" s="448"/>
    </row>
    <row r="18518" spans="1:1" s="449" customFormat="1" ht="12" hidden="1" customHeight="1">
      <c r="A18518" s="448"/>
    </row>
    <row r="18519" spans="1:1" s="449" customFormat="1" ht="12" hidden="1" customHeight="1">
      <c r="A18519" s="448"/>
    </row>
    <row r="18520" spans="1:1" s="449" customFormat="1" ht="12" hidden="1" customHeight="1">
      <c r="A18520" s="448"/>
    </row>
    <row r="18521" spans="1:1" s="449" customFormat="1" ht="12" hidden="1" customHeight="1">
      <c r="A18521" s="448"/>
    </row>
    <row r="18522" spans="1:1" s="449" customFormat="1" ht="12" hidden="1" customHeight="1">
      <c r="A18522" s="448"/>
    </row>
    <row r="18523" spans="1:1" s="449" customFormat="1" ht="12" hidden="1" customHeight="1">
      <c r="A18523" s="448"/>
    </row>
    <row r="18524" spans="1:1" s="449" customFormat="1" ht="12" hidden="1" customHeight="1">
      <c r="A18524" s="448"/>
    </row>
    <row r="18525" spans="1:1" s="449" customFormat="1" ht="12" hidden="1" customHeight="1">
      <c r="A18525" s="448"/>
    </row>
    <row r="18526" spans="1:1" s="449" customFormat="1" ht="12" hidden="1" customHeight="1">
      <c r="A18526" s="448"/>
    </row>
    <row r="18527" spans="1:1" s="449" customFormat="1" ht="12" hidden="1" customHeight="1">
      <c r="A18527" s="448"/>
    </row>
    <row r="18528" spans="1:1" s="449" customFormat="1" ht="12" hidden="1" customHeight="1">
      <c r="A18528" s="448"/>
    </row>
    <row r="18529" spans="1:1" s="449" customFormat="1" ht="12" hidden="1" customHeight="1">
      <c r="A18529" s="448"/>
    </row>
    <row r="18530" spans="1:1" s="449" customFormat="1" ht="12" hidden="1" customHeight="1">
      <c r="A18530" s="448"/>
    </row>
    <row r="18531" spans="1:1" s="449" customFormat="1" ht="12" hidden="1" customHeight="1">
      <c r="A18531" s="448"/>
    </row>
    <row r="18532" spans="1:1" s="449" customFormat="1" ht="12" hidden="1" customHeight="1">
      <c r="A18532" s="448"/>
    </row>
    <row r="18533" spans="1:1" s="449" customFormat="1" ht="12" hidden="1" customHeight="1">
      <c r="A18533" s="448"/>
    </row>
    <row r="18534" spans="1:1" s="449" customFormat="1" ht="12" hidden="1" customHeight="1">
      <c r="A18534" s="448"/>
    </row>
    <row r="18535" spans="1:1" s="449" customFormat="1" ht="12" hidden="1" customHeight="1">
      <c r="A18535" s="448"/>
    </row>
    <row r="18536" spans="1:1" s="449" customFormat="1" ht="12" hidden="1" customHeight="1">
      <c r="A18536" s="448"/>
    </row>
    <row r="18537" spans="1:1" s="449" customFormat="1" ht="12" hidden="1" customHeight="1">
      <c r="A18537" s="448"/>
    </row>
    <row r="18538" spans="1:1" s="449" customFormat="1" ht="12" hidden="1" customHeight="1">
      <c r="A18538" s="448"/>
    </row>
    <row r="18539" spans="1:1" s="449" customFormat="1" ht="12" hidden="1" customHeight="1">
      <c r="A18539" s="448"/>
    </row>
    <row r="18540" spans="1:1" s="449" customFormat="1" ht="12" hidden="1" customHeight="1">
      <c r="A18540" s="448"/>
    </row>
    <row r="18541" spans="1:1" s="449" customFormat="1" ht="12" hidden="1" customHeight="1">
      <c r="A18541" s="448"/>
    </row>
    <row r="18542" spans="1:1" s="449" customFormat="1" ht="12" hidden="1" customHeight="1">
      <c r="A18542" s="448"/>
    </row>
    <row r="18543" spans="1:1" s="449" customFormat="1" ht="12" hidden="1" customHeight="1">
      <c r="A18543" s="448"/>
    </row>
    <row r="18544" spans="1:1" s="449" customFormat="1" ht="12" hidden="1" customHeight="1">
      <c r="A18544" s="448"/>
    </row>
    <row r="18545" spans="1:1" s="449" customFormat="1" ht="12" hidden="1" customHeight="1">
      <c r="A18545" s="448"/>
    </row>
    <row r="18546" spans="1:1" s="449" customFormat="1" ht="12" hidden="1" customHeight="1">
      <c r="A18546" s="448"/>
    </row>
    <row r="18547" spans="1:1" s="449" customFormat="1" ht="12" hidden="1" customHeight="1">
      <c r="A18547" s="448"/>
    </row>
    <row r="18548" spans="1:1" s="449" customFormat="1" ht="12" hidden="1" customHeight="1">
      <c r="A18548" s="448"/>
    </row>
    <row r="18549" spans="1:1" s="449" customFormat="1" ht="12" hidden="1" customHeight="1">
      <c r="A18549" s="448"/>
    </row>
    <row r="18550" spans="1:1" s="449" customFormat="1" ht="12" hidden="1" customHeight="1">
      <c r="A18550" s="448"/>
    </row>
    <row r="18551" spans="1:1" s="449" customFormat="1" ht="12" hidden="1" customHeight="1">
      <c r="A18551" s="448"/>
    </row>
    <row r="18552" spans="1:1" s="449" customFormat="1" ht="12" hidden="1" customHeight="1">
      <c r="A18552" s="448"/>
    </row>
    <row r="18553" spans="1:1" s="449" customFormat="1" ht="12" hidden="1" customHeight="1">
      <c r="A18553" s="448"/>
    </row>
    <row r="18554" spans="1:1" s="449" customFormat="1" ht="12" hidden="1" customHeight="1">
      <c r="A18554" s="448"/>
    </row>
    <row r="18555" spans="1:1" s="449" customFormat="1" ht="12" hidden="1" customHeight="1">
      <c r="A18555" s="448"/>
    </row>
    <row r="18556" spans="1:1" s="449" customFormat="1" ht="12" hidden="1" customHeight="1">
      <c r="A18556" s="448"/>
    </row>
    <row r="18557" spans="1:1" s="449" customFormat="1" ht="12" hidden="1" customHeight="1">
      <c r="A18557" s="448"/>
    </row>
    <row r="18558" spans="1:1" s="449" customFormat="1" ht="12" hidden="1" customHeight="1">
      <c r="A18558" s="448"/>
    </row>
    <row r="18559" spans="1:1" s="449" customFormat="1" ht="12" hidden="1" customHeight="1">
      <c r="A18559" s="448"/>
    </row>
    <row r="18560" spans="1:1" s="449" customFormat="1" ht="12" hidden="1" customHeight="1">
      <c r="A18560" s="448"/>
    </row>
    <row r="18561" spans="1:1" s="449" customFormat="1" ht="12" hidden="1" customHeight="1">
      <c r="A18561" s="448"/>
    </row>
    <row r="18562" spans="1:1" s="449" customFormat="1" ht="12" hidden="1" customHeight="1">
      <c r="A18562" s="448"/>
    </row>
    <row r="18563" spans="1:1" s="449" customFormat="1" ht="12" hidden="1" customHeight="1">
      <c r="A18563" s="448"/>
    </row>
    <row r="18564" spans="1:1" s="449" customFormat="1" ht="12" hidden="1" customHeight="1">
      <c r="A18564" s="448"/>
    </row>
    <row r="18565" spans="1:1" s="449" customFormat="1" ht="12" hidden="1" customHeight="1">
      <c r="A18565" s="448"/>
    </row>
    <row r="18566" spans="1:1" s="449" customFormat="1" ht="12" hidden="1" customHeight="1">
      <c r="A18566" s="448"/>
    </row>
    <row r="18567" spans="1:1" s="449" customFormat="1" ht="12" hidden="1" customHeight="1">
      <c r="A18567" s="448"/>
    </row>
    <row r="18568" spans="1:1" s="449" customFormat="1" ht="12" hidden="1" customHeight="1">
      <c r="A18568" s="448"/>
    </row>
    <row r="18569" spans="1:1" s="449" customFormat="1" ht="12" hidden="1" customHeight="1">
      <c r="A18569" s="448"/>
    </row>
    <row r="18570" spans="1:1" s="449" customFormat="1" ht="12" hidden="1" customHeight="1">
      <c r="A18570" s="448"/>
    </row>
    <row r="18571" spans="1:1" s="449" customFormat="1" ht="12" hidden="1" customHeight="1">
      <c r="A18571" s="448"/>
    </row>
    <row r="18572" spans="1:1" s="449" customFormat="1" ht="12" hidden="1" customHeight="1">
      <c r="A18572" s="448"/>
    </row>
    <row r="18573" spans="1:1" s="449" customFormat="1" ht="12" hidden="1" customHeight="1">
      <c r="A18573" s="448"/>
    </row>
    <row r="18574" spans="1:1" s="449" customFormat="1" ht="12" hidden="1" customHeight="1">
      <c r="A18574" s="448"/>
    </row>
    <row r="18575" spans="1:1" s="449" customFormat="1" ht="12" hidden="1" customHeight="1">
      <c r="A18575" s="448"/>
    </row>
    <row r="18576" spans="1:1" s="449" customFormat="1" ht="12" hidden="1" customHeight="1">
      <c r="A18576" s="448"/>
    </row>
    <row r="18577" spans="1:1" s="449" customFormat="1" ht="12" hidden="1" customHeight="1">
      <c r="A18577" s="448"/>
    </row>
    <row r="18578" spans="1:1" s="449" customFormat="1" ht="12" hidden="1" customHeight="1">
      <c r="A18578" s="448"/>
    </row>
    <row r="18579" spans="1:1" s="449" customFormat="1" ht="12" hidden="1" customHeight="1">
      <c r="A18579" s="448"/>
    </row>
    <row r="18580" spans="1:1" s="449" customFormat="1" ht="12" hidden="1" customHeight="1">
      <c r="A18580" s="448"/>
    </row>
    <row r="18581" spans="1:1" s="449" customFormat="1" ht="12" hidden="1" customHeight="1">
      <c r="A18581" s="448"/>
    </row>
    <row r="18582" spans="1:1" s="449" customFormat="1" ht="12" hidden="1" customHeight="1">
      <c r="A18582" s="448"/>
    </row>
    <row r="18583" spans="1:1" s="449" customFormat="1" ht="12" hidden="1" customHeight="1">
      <c r="A18583" s="448"/>
    </row>
    <row r="18584" spans="1:1" s="449" customFormat="1" ht="12" hidden="1" customHeight="1">
      <c r="A18584" s="448"/>
    </row>
    <row r="18585" spans="1:1" s="449" customFormat="1" ht="12" hidden="1" customHeight="1">
      <c r="A18585" s="448"/>
    </row>
    <row r="18586" spans="1:1" s="449" customFormat="1" ht="12" hidden="1" customHeight="1">
      <c r="A18586" s="448"/>
    </row>
    <row r="18587" spans="1:1" s="449" customFormat="1" ht="12" hidden="1" customHeight="1">
      <c r="A18587" s="448"/>
    </row>
    <row r="18588" spans="1:1" s="449" customFormat="1" ht="12" hidden="1" customHeight="1">
      <c r="A18588" s="448"/>
    </row>
    <row r="18589" spans="1:1" s="449" customFormat="1" ht="12" hidden="1" customHeight="1">
      <c r="A18589" s="448"/>
    </row>
    <row r="18590" spans="1:1" s="449" customFormat="1" ht="12" hidden="1" customHeight="1">
      <c r="A18590" s="448"/>
    </row>
    <row r="18591" spans="1:1" s="449" customFormat="1" ht="12" hidden="1" customHeight="1">
      <c r="A18591" s="448"/>
    </row>
    <row r="18592" spans="1:1" s="449" customFormat="1" ht="12" hidden="1" customHeight="1">
      <c r="A18592" s="448"/>
    </row>
    <row r="18593" spans="1:1" s="449" customFormat="1" ht="12" hidden="1" customHeight="1">
      <c r="A18593" s="448"/>
    </row>
    <row r="18594" spans="1:1" s="449" customFormat="1" ht="12" hidden="1" customHeight="1">
      <c r="A18594" s="448"/>
    </row>
    <row r="18595" spans="1:1" s="449" customFormat="1" ht="12" hidden="1" customHeight="1">
      <c r="A18595" s="448"/>
    </row>
    <row r="18596" spans="1:1" s="449" customFormat="1" ht="12" hidden="1" customHeight="1">
      <c r="A18596" s="448"/>
    </row>
    <row r="18597" spans="1:1" s="449" customFormat="1" ht="12" hidden="1" customHeight="1">
      <c r="A18597" s="448"/>
    </row>
    <row r="18598" spans="1:1" s="449" customFormat="1" ht="12" hidden="1" customHeight="1">
      <c r="A18598" s="448"/>
    </row>
    <row r="18599" spans="1:1" s="449" customFormat="1" ht="12" hidden="1" customHeight="1">
      <c r="A18599" s="448"/>
    </row>
    <row r="18600" spans="1:1" s="449" customFormat="1" ht="12" hidden="1" customHeight="1">
      <c r="A18600" s="448"/>
    </row>
    <row r="18601" spans="1:1" s="449" customFormat="1" ht="12" hidden="1" customHeight="1">
      <c r="A18601" s="448"/>
    </row>
    <row r="18602" spans="1:1" s="449" customFormat="1" ht="12" hidden="1" customHeight="1">
      <c r="A18602" s="448"/>
    </row>
    <row r="18603" spans="1:1" s="449" customFormat="1" ht="12" hidden="1" customHeight="1">
      <c r="A18603" s="448"/>
    </row>
    <row r="18604" spans="1:1" s="449" customFormat="1" ht="12" hidden="1" customHeight="1">
      <c r="A18604" s="448"/>
    </row>
    <row r="18605" spans="1:1" s="449" customFormat="1" ht="12" hidden="1" customHeight="1">
      <c r="A18605" s="448"/>
    </row>
    <row r="18606" spans="1:1" s="449" customFormat="1" ht="12" hidden="1" customHeight="1">
      <c r="A18606" s="448"/>
    </row>
    <row r="18607" spans="1:1" s="449" customFormat="1" ht="12" hidden="1" customHeight="1">
      <c r="A18607" s="448"/>
    </row>
    <row r="18608" spans="1:1" s="449" customFormat="1" ht="12" hidden="1" customHeight="1">
      <c r="A18608" s="448"/>
    </row>
    <row r="18609" spans="1:1" s="449" customFormat="1" ht="12" hidden="1" customHeight="1">
      <c r="A18609" s="448"/>
    </row>
    <row r="18610" spans="1:1" s="449" customFormat="1" ht="12" hidden="1" customHeight="1">
      <c r="A18610" s="448"/>
    </row>
    <row r="18611" spans="1:1" s="449" customFormat="1" ht="12" hidden="1" customHeight="1">
      <c r="A18611" s="448"/>
    </row>
    <row r="18612" spans="1:1" s="449" customFormat="1" ht="12" hidden="1" customHeight="1">
      <c r="A18612" s="448"/>
    </row>
    <row r="18613" spans="1:1" s="449" customFormat="1" ht="12" hidden="1" customHeight="1">
      <c r="A18613" s="448"/>
    </row>
    <row r="18614" spans="1:1" s="449" customFormat="1" ht="12" hidden="1" customHeight="1">
      <c r="A18614" s="448"/>
    </row>
    <row r="18615" spans="1:1" s="449" customFormat="1" ht="12" hidden="1" customHeight="1">
      <c r="A18615" s="448"/>
    </row>
    <row r="18616" spans="1:1" s="449" customFormat="1" ht="12" hidden="1" customHeight="1">
      <c r="A18616" s="448"/>
    </row>
    <row r="18617" spans="1:1" s="449" customFormat="1" ht="12" hidden="1" customHeight="1">
      <c r="A18617" s="448"/>
    </row>
    <row r="18618" spans="1:1" s="449" customFormat="1" ht="12" hidden="1" customHeight="1">
      <c r="A18618" s="448"/>
    </row>
    <row r="18619" spans="1:1" s="449" customFormat="1" ht="12" hidden="1" customHeight="1">
      <c r="A18619" s="448"/>
    </row>
    <row r="18620" spans="1:1" s="449" customFormat="1" ht="12" hidden="1" customHeight="1">
      <c r="A18620" s="448"/>
    </row>
    <row r="18621" spans="1:1" s="449" customFormat="1" ht="12" hidden="1" customHeight="1">
      <c r="A18621" s="448"/>
    </row>
    <row r="18622" spans="1:1" s="449" customFormat="1" ht="12" hidden="1" customHeight="1">
      <c r="A18622" s="448"/>
    </row>
    <row r="18623" spans="1:1" s="449" customFormat="1" ht="12" hidden="1" customHeight="1">
      <c r="A18623" s="448"/>
    </row>
    <row r="18624" spans="1:1" s="449" customFormat="1" ht="12" hidden="1" customHeight="1">
      <c r="A18624" s="448"/>
    </row>
    <row r="18625" spans="1:1" s="449" customFormat="1" ht="12" hidden="1" customHeight="1">
      <c r="A18625" s="448"/>
    </row>
    <row r="18626" spans="1:1" s="449" customFormat="1" ht="12" hidden="1" customHeight="1">
      <c r="A18626" s="448"/>
    </row>
    <row r="18627" spans="1:1" s="449" customFormat="1" ht="12" hidden="1" customHeight="1">
      <c r="A18627" s="448"/>
    </row>
    <row r="18628" spans="1:1" s="449" customFormat="1" ht="12" hidden="1" customHeight="1">
      <c r="A18628" s="448"/>
    </row>
    <row r="18629" spans="1:1" s="449" customFormat="1" ht="12" hidden="1" customHeight="1">
      <c r="A18629" s="448"/>
    </row>
    <row r="18630" spans="1:1" s="449" customFormat="1" ht="12" hidden="1" customHeight="1">
      <c r="A18630" s="448"/>
    </row>
    <row r="18631" spans="1:1" s="449" customFormat="1" ht="12" hidden="1" customHeight="1">
      <c r="A18631" s="448"/>
    </row>
    <row r="18632" spans="1:1" s="449" customFormat="1" ht="12" hidden="1" customHeight="1">
      <c r="A18632" s="448"/>
    </row>
    <row r="18633" spans="1:1" s="449" customFormat="1" ht="12" hidden="1" customHeight="1">
      <c r="A18633" s="448"/>
    </row>
    <row r="18634" spans="1:1" s="449" customFormat="1" ht="12" hidden="1" customHeight="1">
      <c r="A18634" s="448"/>
    </row>
    <row r="18635" spans="1:1" s="449" customFormat="1" ht="12" hidden="1" customHeight="1">
      <c r="A18635" s="448"/>
    </row>
    <row r="18636" spans="1:1" s="449" customFormat="1" ht="12" hidden="1" customHeight="1">
      <c r="A18636" s="448"/>
    </row>
    <row r="18637" spans="1:1" s="449" customFormat="1" ht="12" hidden="1" customHeight="1">
      <c r="A18637" s="448"/>
    </row>
    <row r="18638" spans="1:1" s="449" customFormat="1" ht="12" hidden="1" customHeight="1">
      <c r="A18638" s="448"/>
    </row>
    <row r="18639" spans="1:1" s="449" customFormat="1" ht="12" hidden="1" customHeight="1">
      <c r="A18639" s="448"/>
    </row>
    <row r="18640" spans="1:1" s="449" customFormat="1" ht="12" hidden="1" customHeight="1">
      <c r="A18640" s="448"/>
    </row>
    <row r="18641" spans="1:1" s="449" customFormat="1" ht="12" hidden="1" customHeight="1">
      <c r="A18641" s="448"/>
    </row>
    <row r="18642" spans="1:1" s="449" customFormat="1" ht="12" hidden="1" customHeight="1">
      <c r="A18642" s="448"/>
    </row>
    <row r="18643" spans="1:1" s="449" customFormat="1" ht="12" hidden="1" customHeight="1">
      <c r="A18643" s="448"/>
    </row>
    <row r="18644" spans="1:1" s="449" customFormat="1" ht="12" hidden="1" customHeight="1">
      <c r="A18644" s="448"/>
    </row>
    <row r="18645" spans="1:1" s="449" customFormat="1" ht="12" hidden="1" customHeight="1">
      <c r="A18645" s="448"/>
    </row>
    <row r="18646" spans="1:1" s="449" customFormat="1" ht="12" hidden="1" customHeight="1">
      <c r="A18646" s="448"/>
    </row>
    <row r="18647" spans="1:1" s="449" customFormat="1" ht="12" hidden="1" customHeight="1">
      <c r="A18647" s="448"/>
    </row>
    <row r="18648" spans="1:1" s="449" customFormat="1" ht="12" hidden="1" customHeight="1">
      <c r="A18648" s="448"/>
    </row>
    <row r="18649" spans="1:1" s="449" customFormat="1" ht="12" hidden="1" customHeight="1">
      <c r="A18649" s="448"/>
    </row>
    <row r="18650" spans="1:1" s="449" customFormat="1" ht="12" hidden="1" customHeight="1">
      <c r="A18650" s="448"/>
    </row>
    <row r="18651" spans="1:1" s="449" customFormat="1" ht="12" hidden="1" customHeight="1">
      <c r="A18651" s="448"/>
    </row>
    <row r="18652" spans="1:1" s="449" customFormat="1" ht="12" hidden="1" customHeight="1">
      <c r="A18652" s="448"/>
    </row>
    <row r="18653" spans="1:1" s="449" customFormat="1" ht="12" hidden="1" customHeight="1">
      <c r="A18653" s="448"/>
    </row>
    <row r="18654" spans="1:1" s="449" customFormat="1" ht="12" hidden="1" customHeight="1">
      <c r="A18654" s="448"/>
    </row>
    <row r="18655" spans="1:1" s="449" customFormat="1" ht="12" hidden="1" customHeight="1">
      <c r="A18655" s="448"/>
    </row>
    <row r="18656" spans="1:1" s="449" customFormat="1" ht="12" hidden="1" customHeight="1">
      <c r="A18656" s="448"/>
    </row>
    <row r="18657" spans="1:1" s="449" customFormat="1" ht="12" hidden="1" customHeight="1">
      <c r="A18657" s="448"/>
    </row>
    <row r="18658" spans="1:1" s="449" customFormat="1" ht="12" hidden="1" customHeight="1">
      <c r="A18658" s="448"/>
    </row>
    <row r="18659" spans="1:1" s="449" customFormat="1" ht="12" hidden="1" customHeight="1">
      <c r="A18659" s="448"/>
    </row>
    <row r="18660" spans="1:1" s="449" customFormat="1" ht="12" hidden="1" customHeight="1">
      <c r="A18660" s="448"/>
    </row>
    <row r="18661" spans="1:1" s="449" customFormat="1" ht="12" hidden="1" customHeight="1">
      <c r="A18661" s="448"/>
    </row>
    <row r="18662" spans="1:1" s="449" customFormat="1" ht="12" hidden="1" customHeight="1">
      <c r="A18662" s="448"/>
    </row>
    <row r="18663" spans="1:1" s="449" customFormat="1" ht="12" hidden="1" customHeight="1">
      <c r="A18663" s="448"/>
    </row>
    <row r="18664" spans="1:1" s="449" customFormat="1" ht="12" hidden="1" customHeight="1">
      <c r="A18664" s="448"/>
    </row>
    <row r="18665" spans="1:1" s="449" customFormat="1" ht="12" hidden="1" customHeight="1">
      <c r="A18665" s="448"/>
    </row>
    <row r="18666" spans="1:1" s="449" customFormat="1" ht="12" hidden="1" customHeight="1">
      <c r="A18666" s="448"/>
    </row>
    <row r="18667" spans="1:1" s="449" customFormat="1" ht="12" hidden="1" customHeight="1">
      <c r="A18667" s="448"/>
    </row>
    <row r="18668" spans="1:1" s="449" customFormat="1" ht="12" hidden="1" customHeight="1">
      <c r="A18668" s="448"/>
    </row>
    <row r="18669" spans="1:1" s="449" customFormat="1" ht="12" hidden="1" customHeight="1">
      <c r="A18669" s="448"/>
    </row>
    <row r="18670" spans="1:1" s="449" customFormat="1" ht="12" hidden="1" customHeight="1">
      <c r="A18670" s="448"/>
    </row>
    <row r="18671" spans="1:1" s="449" customFormat="1" ht="12" hidden="1" customHeight="1">
      <c r="A18671" s="448"/>
    </row>
    <row r="18672" spans="1:1" s="449" customFormat="1" ht="12" hidden="1" customHeight="1">
      <c r="A18672" s="448"/>
    </row>
    <row r="18673" spans="1:1" s="449" customFormat="1" ht="12" hidden="1" customHeight="1">
      <c r="A18673" s="448"/>
    </row>
    <row r="18674" spans="1:1" s="449" customFormat="1" ht="12" hidden="1" customHeight="1">
      <c r="A18674" s="448"/>
    </row>
    <row r="18675" spans="1:1" s="449" customFormat="1" ht="12" hidden="1" customHeight="1">
      <c r="A18675" s="448"/>
    </row>
    <row r="18676" spans="1:1" s="449" customFormat="1" ht="12" hidden="1" customHeight="1">
      <c r="A18676" s="448"/>
    </row>
    <row r="18677" spans="1:1" s="449" customFormat="1" ht="12" hidden="1" customHeight="1">
      <c r="A18677" s="448"/>
    </row>
    <row r="18678" spans="1:1" s="449" customFormat="1" ht="12" hidden="1" customHeight="1">
      <c r="A18678" s="448"/>
    </row>
    <row r="18679" spans="1:1" s="449" customFormat="1" ht="12" hidden="1" customHeight="1">
      <c r="A18679" s="448"/>
    </row>
    <row r="18680" spans="1:1" s="449" customFormat="1" ht="12" hidden="1" customHeight="1">
      <c r="A18680" s="448"/>
    </row>
    <row r="18681" spans="1:1" s="449" customFormat="1" ht="12" hidden="1" customHeight="1">
      <c r="A18681" s="448"/>
    </row>
    <row r="18682" spans="1:1" s="449" customFormat="1" ht="12" hidden="1" customHeight="1">
      <c r="A18682" s="448"/>
    </row>
    <row r="18683" spans="1:1" s="449" customFormat="1" ht="12" hidden="1" customHeight="1">
      <c r="A18683" s="448"/>
    </row>
    <row r="18684" spans="1:1" s="449" customFormat="1" ht="12" hidden="1" customHeight="1">
      <c r="A18684" s="448"/>
    </row>
    <row r="18685" spans="1:1" s="449" customFormat="1" ht="12" hidden="1" customHeight="1">
      <c r="A18685" s="448"/>
    </row>
    <row r="18686" spans="1:1" s="449" customFormat="1" ht="12" hidden="1" customHeight="1">
      <c r="A18686" s="448"/>
    </row>
    <row r="18687" spans="1:1" s="449" customFormat="1" ht="12" hidden="1" customHeight="1">
      <c r="A18687" s="448"/>
    </row>
    <row r="18688" spans="1:1" s="449" customFormat="1" ht="12" hidden="1" customHeight="1">
      <c r="A18688" s="448"/>
    </row>
    <row r="18689" spans="1:1" s="449" customFormat="1" ht="12" hidden="1" customHeight="1">
      <c r="A18689" s="448"/>
    </row>
    <row r="18690" spans="1:1" s="449" customFormat="1" ht="12" hidden="1" customHeight="1">
      <c r="A18690" s="448"/>
    </row>
    <row r="18691" spans="1:1" s="449" customFormat="1" ht="12" hidden="1" customHeight="1">
      <c r="A18691" s="448"/>
    </row>
    <row r="18692" spans="1:1" s="449" customFormat="1" ht="12" hidden="1" customHeight="1">
      <c r="A18692" s="448"/>
    </row>
    <row r="18693" spans="1:1" s="449" customFormat="1" ht="12" hidden="1" customHeight="1">
      <c r="A18693" s="448"/>
    </row>
    <row r="18694" spans="1:1" s="449" customFormat="1" ht="12" hidden="1" customHeight="1">
      <c r="A18694" s="448"/>
    </row>
    <row r="18695" spans="1:1" s="449" customFormat="1" ht="12" hidden="1" customHeight="1">
      <c r="A18695" s="448"/>
    </row>
    <row r="18696" spans="1:1" s="449" customFormat="1" ht="12" hidden="1" customHeight="1">
      <c r="A18696" s="448"/>
    </row>
    <row r="18697" spans="1:1" s="449" customFormat="1" ht="12" hidden="1" customHeight="1">
      <c r="A18697" s="448"/>
    </row>
    <row r="18698" spans="1:1" s="449" customFormat="1" ht="12" hidden="1" customHeight="1">
      <c r="A18698" s="448"/>
    </row>
    <row r="18699" spans="1:1" s="449" customFormat="1" ht="12" hidden="1" customHeight="1">
      <c r="A18699" s="448"/>
    </row>
    <row r="18700" spans="1:1" s="449" customFormat="1" ht="12" hidden="1" customHeight="1">
      <c r="A18700" s="448"/>
    </row>
    <row r="18701" spans="1:1" s="449" customFormat="1" ht="12" hidden="1" customHeight="1">
      <c r="A18701" s="448"/>
    </row>
    <row r="18702" spans="1:1" s="449" customFormat="1" ht="12" hidden="1" customHeight="1">
      <c r="A18702" s="448"/>
    </row>
    <row r="18703" spans="1:1" s="449" customFormat="1" ht="12" hidden="1" customHeight="1">
      <c r="A18703" s="448"/>
    </row>
    <row r="18704" spans="1:1" s="449" customFormat="1" ht="12" hidden="1" customHeight="1">
      <c r="A18704" s="448"/>
    </row>
    <row r="18705" spans="1:1" s="449" customFormat="1" ht="12" hidden="1" customHeight="1">
      <c r="A18705" s="448"/>
    </row>
    <row r="18706" spans="1:1" s="449" customFormat="1" ht="12" hidden="1" customHeight="1">
      <c r="A18706" s="448"/>
    </row>
    <row r="18707" spans="1:1" s="449" customFormat="1" ht="12" hidden="1" customHeight="1">
      <c r="A18707" s="448"/>
    </row>
    <row r="18708" spans="1:1" s="449" customFormat="1" ht="12" hidden="1" customHeight="1">
      <c r="A18708" s="448"/>
    </row>
    <row r="18709" spans="1:1" s="449" customFormat="1" ht="12" hidden="1" customHeight="1">
      <c r="A18709" s="448"/>
    </row>
    <row r="18710" spans="1:1" s="449" customFormat="1" ht="12" hidden="1" customHeight="1">
      <c r="A18710" s="448"/>
    </row>
    <row r="18711" spans="1:1" s="449" customFormat="1" ht="12" hidden="1" customHeight="1">
      <c r="A18711" s="448"/>
    </row>
    <row r="18712" spans="1:1" s="449" customFormat="1" ht="12" hidden="1" customHeight="1">
      <c r="A18712" s="448"/>
    </row>
    <row r="18713" spans="1:1" s="449" customFormat="1" ht="12" hidden="1" customHeight="1">
      <c r="A18713" s="448"/>
    </row>
    <row r="18714" spans="1:1" s="449" customFormat="1" ht="12" hidden="1" customHeight="1">
      <c r="A18714" s="448"/>
    </row>
    <row r="18715" spans="1:1" s="449" customFormat="1" ht="12" hidden="1" customHeight="1">
      <c r="A18715" s="448"/>
    </row>
    <row r="18716" spans="1:1" s="449" customFormat="1" ht="12" hidden="1" customHeight="1">
      <c r="A18716" s="448"/>
    </row>
    <row r="18717" spans="1:1" s="449" customFormat="1" ht="12" hidden="1" customHeight="1">
      <c r="A18717" s="448"/>
    </row>
    <row r="18718" spans="1:1" s="449" customFormat="1" ht="12" hidden="1" customHeight="1">
      <c r="A18718" s="448"/>
    </row>
    <row r="18719" spans="1:1" s="449" customFormat="1" ht="12" hidden="1" customHeight="1">
      <c r="A18719" s="448"/>
    </row>
    <row r="18720" spans="1:1" s="449" customFormat="1" ht="12" hidden="1" customHeight="1">
      <c r="A18720" s="448"/>
    </row>
    <row r="18721" spans="1:1" s="449" customFormat="1" ht="12" hidden="1" customHeight="1">
      <c r="A18721" s="448"/>
    </row>
    <row r="18722" spans="1:1" s="449" customFormat="1" ht="12" hidden="1" customHeight="1">
      <c r="A18722" s="448"/>
    </row>
    <row r="18723" spans="1:1" s="449" customFormat="1" ht="12" hidden="1" customHeight="1">
      <c r="A18723" s="448"/>
    </row>
    <row r="18724" spans="1:1" s="449" customFormat="1" ht="12" hidden="1" customHeight="1">
      <c r="A18724" s="448"/>
    </row>
    <row r="18725" spans="1:1" s="449" customFormat="1" ht="12" hidden="1" customHeight="1">
      <c r="A18725" s="448"/>
    </row>
    <row r="18726" spans="1:1" s="449" customFormat="1" ht="12" hidden="1" customHeight="1">
      <c r="A18726" s="448"/>
    </row>
    <row r="18727" spans="1:1" s="449" customFormat="1" ht="12" hidden="1" customHeight="1">
      <c r="A18727" s="448"/>
    </row>
    <row r="18728" spans="1:1" s="449" customFormat="1" ht="12" hidden="1" customHeight="1">
      <c r="A18728" s="448"/>
    </row>
    <row r="18729" spans="1:1" s="449" customFormat="1" ht="12" hidden="1" customHeight="1">
      <c r="A18729" s="448"/>
    </row>
    <row r="18730" spans="1:1" s="449" customFormat="1" ht="12" hidden="1" customHeight="1">
      <c r="A18730" s="448"/>
    </row>
    <row r="18731" spans="1:1" s="449" customFormat="1" ht="12" hidden="1" customHeight="1">
      <c r="A18731" s="448"/>
    </row>
    <row r="18732" spans="1:1" s="449" customFormat="1" ht="12" hidden="1" customHeight="1">
      <c r="A18732" s="448"/>
    </row>
    <row r="18733" spans="1:1" s="449" customFormat="1" ht="12" hidden="1" customHeight="1">
      <c r="A18733" s="448"/>
    </row>
    <row r="18734" spans="1:1" s="449" customFormat="1" ht="12" hidden="1" customHeight="1">
      <c r="A18734" s="448"/>
    </row>
    <row r="18735" spans="1:1" s="449" customFormat="1" ht="12" hidden="1" customHeight="1">
      <c r="A18735" s="448"/>
    </row>
    <row r="18736" spans="1:1" s="449" customFormat="1" ht="12" hidden="1" customHeight="1">
      <c r="A18736" s="448"/>
    </row>
    <row r="18737" spans="1:1" s="449" customFormat="1" ht="12" hidden="1" customHeight="1">
      <c r="A18737" s="448"/>
    </row>
    <row r="18738" spans="1:1" s="449" customFormat="1" ht="12" hidden="1" customHeight="1">
      <c r="A18738" s="448"/>
    </row>
    <row r="18739" spans="1:1" s="449" customFormat="1" ht="12" hidden="1" customHeight="1">
      <c r="A18739" s="448"/>
    </row>
    <row r="18740" spans="1:1" s="449" customFormat="1" ht="12" hidden="1" customHeight="1">
      <c r="A18740" s="448"/>
    </row>
    <row r="18741" spans="1:1" s="449" customFormat="1" ht="12" hidden="1" customHeight="1">
      <c r="A18741" s="448"/>
    </row>
    <row r="18742" spans="1:1" s="449" customFormat="1" ht="12" hidden="1" customHeight="1">
      <c r="A18742" s="448"/>
    </row>
    <row r="18743" spans="1:1" s="449" customFormat="1" ht="12" hidden="1" customHeight="1">
      <c r="A18743" s="448"/>
    </row>
    <row r="18744" spans="1:1" s="449" customFormat="1" ht="12" hidden="1" customHeight="1">
      <c r="A18744" s="448"/>
    </row>
    <row r="18745" spans="1:1" s="449" customFormat="1" ht="12" hidden="1" customHeight="1">
      <c r="A18745" s="448"/>
    </row>
    <row r="18746" spans="1:1" s="449" customFormat="1" ht="12" hidden="1" customHeight="1">
      <c r="A18746" s="448"/>
    </row>
    <row r="18747" spans="1:1" s="449" customFormat="1" ht="12" hidden="1" customHeight="1">
      <c r="A18747" s="448"/>
    </row>
    <row r="18748" spans="1:1" s="449" customFormat="1" ht="12" hidden="1" customHeight="1">
      <c r="A18748" s="448"/>
    </row>
    <row r="18749" spans="1:1" s="449" customFormat="1" ht="12" hidden="1" customHeight="1">
      <c r="A18749" s="448"/>
    </row>
    <row r="18750" spans="1:1" s="449" customFormat="1" ht="12" hidden="1" customHeight="1">
      <c r="A18750" s="448"/>
    </row>
    <row r="18751" spans="1:1" s="449" customFormat="1" ht="12" hidden="1" customHeight="1">
      <c r="A18751" s="448"/>
    </row>
    <row r="18752" spans="1:1" s="449" customFormat="1" ht="12" hidden="1" customHeight="1">
      <c r="A18752" s="448"/>
    </row>
    <row r="18753" spans="1:1" s="449" customFormat="1" ht="12" hidden="1" customHeight="1">
      <c r="A18753" s="448"/>
    </row>
    <row r="18754" spans="1:1" s="449" customFormat="1" ht="12" hidden="1" customHeight="1">
      <c r="A18754" s="448"/>
    </row>
    <row r="18755" spans="1:1" s="449" customFormat="1" ht="12" hidden="1" customHeight="1">
      <c r="A18755" s="448"/>
    </row>
    <row r="18756" spans="1:1" s="449" customFormat="1" ht="12" hidden="1" customHeight="1">
      <c r="A18756" s="448"/>
    </row>
    <row r="18757" spans="1:1" s="449" customFormat="1" ht="12" hidden="1" customHeight="1">
      <c r="A18757" s="448"/>
    </row>
    <row r="18758" spans="1:1" s="449" customFormat="1" ht="12" hidden="1" customHeight="1">
      <c r="A18758" s="448"/>
    </row>
    <row r="18759" spans="1:1" s="449" customFormat="1" ht="12" hidden="1" customHeight="1">
      <c r="A18759" s="448"/>
    </row>
    <row r="18760" spans="1:1" s="449" customFormat="1" ht="12" hidden="1" customHeight="1">
      <c r="A18760" s="448"/>
    </row>
    <row r="18761" spans="1:1" s="449" customFormat="1" ht="12" hidden="1" customHeight="1">
      <c r="A18761" s="448"/>
    </row>
    <row r="18762" spans="1:1" s="449" customFormat="1" ht="12" hidden="1" customHeight="1">
      <c r="A18762" s="448"/>
    </row>
    <row r="18763" spans="1:1" s="449" customFormat="1" ht="12" hidden="1" customHeight="1">
      <c r="A18763" s="448"/>
    </row>
    <row r="18764" spans="1:1" s="449" customFormat="1" ht="12" hidden="1" customHeight="1">
      <c r="A18764" s="448"/>
    </row>
    <row r="18765" spans="1:1" s="449" customFormat="1" ht="12" hidden="1" customHeight="1">
      <c r="A18765" s="448"/>
    </row>
    <row r="18766" spans="1:1" s="449" customFormat="1" ht="12" hidden="1" customHeight="1">
      <c r="A18766" s="448"/>
    </row>
    <row r="18767" spans="1:1" s="449" customFormat="1" ht="12" hidden="1" customHeight="1">
      <c r="A18767" s="448"/>
    </row>
    <row r="18768" spans="1:1" s="449" customFormat="1" ht="12" hidden="1" customHeight="1">
      <c r="A18768" s="448"/>
    </row>
    <row r="18769" spans="1:1" s="449" customFormat="1" ht="12" hidden="1" customHeight="1">
      <c r="A18769" s="448"/>
    </row>
    <row r="18770" spans="1:1" s="449" customFormat="1" ht="12" hidden="1" customHeight="1">
      <c r="A18770" s="448"/>
    </row>
    <row r="18771" spans="1:1" s="449" customFormat="1" ht="12" hidden="1" customHeight="1">
      <c r="A18771" s="448"/>
    </row>
    <row r="18772" spans="1:1" s="449" customFormat="1" ht="12" hidden="1" customHeight="1">
      <c r="A18772" s="448"/>
    </row>
    <row r="18773" spans="1:1" s="449" customFormat="1" ht="12" hidden="1" customHeight="1">
      <c r="A18773" s="448"/>
    </row>
    <row r="18774" spans="1:1" s="449" customFormat="1" ht="12" hidden="1" customHeight="1">
      <c r="A18774" s="448"/>
    </row>
    <row r="18775" spans="1:1" s="449" customFormat="1" ht="12" hidden="1" customHeight="1">
      <c r="A18775" s="448"/>
    </row>
    <row r="18776" spans="1:1" s="449" customFormat="1" ht="12" hidden="1" customHeight="1">
      <c r="A18776" s="448"/>
    </row>
    <row r="18777" spans="1:1" s="449" customFormat="1" ht="12" hidden="1" customHeight="1">
      <c r="A18777" s="448"/>
    </row>
    <row r="18778" spans="1:1" s="449" customFormat="1" ht="12" hidden="1" customHeight="1">
      <c r="A18778" s="448"/>
    </row>
    <row r="18779" spans="1:1" s="449" customFormat="1" ht="12" hidden="1" customHeight="1">
      <c r="A18779" s="448"/>
    </row>
    <row r="18780" spans="1:1" s="449" customFormat="1" ht="12" hidden="1" customHeight="1">
      <c r="A18780" s="448"/>
    </row>
    <row r="18781" spans="1:1" s="449" customFormat="1" ht="12" hidden="1" customHeight="1">
      <c r="A18781" s="448"/>
    </row>
    <row r="18782" spans="1:1" s="449" customFormat="1" ht="12" hidden="1" customHeight="1">
      <c r="A18782" s="448"/>
    </row>
    <row r="18783" spans="1:1" s="449" customFormat="1" ht="12" hidden="1" customHeight="1">
      <c r="A18783" s="448"/>
    </row>
    <row r="18784" spans="1:1" s="449" customFormat="1" ht="12" hidden="1" customHeight="1">
      <c r="A18784" s="448"/>
    </row>
    <row r="18785" spans="1:1" s="449" customFormat="1" ht="12" hidden="1" customHeight="1">
      <c r="A18785" s="448"/>
    </row>
    <row r="18786" spans="1:1" s="449" customFormat="1" ht="12" hidden="1" customHeight="1">
      <c r="A18786" s="448"/>
    </row>
    <row r="18787" spans="1:1" s="449" customFormat="1" ht="12" hidden="1" customHeight="1">
      <c r="A18787" s="448"/>
    </row>
    <row r="18788" spans="1:1" s="449" customFormat="1" ht="12" hidden="1" customHeight="1">
      <c r="A18788" s="448"/>
    </row>
    <row r="18789" spans="1:1" s="449" customFormat="1" ht="12" hidden="1" customHeight="1">
      <c r="A18789" s="448"/>
    </row>
    <row r="18790" spans="1:1" s="449" customFormat="1" ht="12" hidden="1" customHeight="1">
      <c r="A18790" s="448"/>
    </row>
    <row r="18791" spans="1:1" s="449" customFormat="1" ht="12" hidden="1" customHeight="1">
      <c r="A18791" s="448"/>
    </row>
    <row r="18792" spans="1:1" s="449" customFormat="1" ht="12" hidden="1" customHeight="1">
      <c r="A18792" s="448"/>
    </row>
    <row r="18793" spans="1:1" s="449" customFormat="1" ht="12" hidden="1" customHeight="1">
      <c r="A18793" s="448"/>
    </row>
    <row r="18794" spans="1:1" s="449" customFormat="1" ht="12" hidden="1" customHeight="1">
      <c r="A18794" s="448"/>
    </row>
    <row r="18795" spans="1:1" s="449" customFormat="1" ht="12" hidden="1" customHeight="1">
      <c r="A18795" s="448"/>
    </row>
    <row r="18796" spans="1:1" s="449" customFormat="1" ht="12" hidden="1" customHeight="1">
      <c r="A18796" s="448"/>
    </row>
    <row r="18797" spans="1:1" s="449" customFormat="1" ht="12" hidden="1" customHeight="1">
      <c r="A18797" s="448"/>
    </row>
    <row r="18798" spans="1:1" s="449" customFormat="1" ht="12" hidden="1" customHeight="1">
      <c r="A18798" s="448"/>
    </row>
    <row r="18799" spans="1:1" s="449" customFormat="1" ht="12" hidden="1" customHeight="1">
      <c r="A18799" s="448"/>
    </row>
    <row r="18800" spans="1:1" s="449" customFormat="1" ht="12" hidden="1" customHeight="1">
      <c r="A18800" s="448"/>
    </row>
    <row r="18801" spans="1:1" s="449" customFormat="1" ht="12" hidden="1" customHeight="1">
      <c r="A18801" s="448"/>
    </row>
    <row r="18802" spans="1:1" s="449" customFormat="1" ht="12" hidden="1" customHeight="1">
      <c r="A18802" s="448"/>
    </row>
    <row r="18803" spans="1:1" s="449" customFormat="1" ht="12" hidden="1" customHeight="1">
      <c r="A18803" s="448"/>
    </row>
    <row r="18804" spans="1:1" s="449" customFormat="1" ht="12" hidden="1" customHeight="1">
      <c r="A18804" s="448"/>
    </row>
    <row r="18805" spans="1:1" s="449" customFormat="1" ht="12" hidden="1" customHeight="1">
      <c r="A18805" s="448"/>
    </row>
    <row r="18806" spans="1:1" s="449" customFormat="1" ht="12" hidden="1" customHeight="1">
      <c r="A18806" s="448"/>
    </row>
    <row r="18807" spans="1:1" s="449" customFormat="1" ht="12" hidden="1" customHeight="1">
      <c r="A18807" s="448"/>
    </row>
    <row r="18808" spans="1:1" s="449" customFormat="1" ht="12" hidden="1" customHeight="1">
      <c r="A18808" s="448"/>
    </row>
    <row r="18809" spans="1:1" s="449" customFormat="1" ht="12" hidden="1" customHeight="1">
      <c r="A18809" s="448"/>
    </row>
    <row r="18810" spans="1:1" s="449" customFormat="1" ht="12" hidden="1" customHeight="1">
      <c r="A18810" s="448"/>
    </row>
    <row r="18811" spans="1:1" s="449" customFormat="1" ht="12" hidden="1" customHeight="1">
      <c r="A18811" s="448"/>
    </row>
    <row r="18812" spans="1:1" s="449" customFormat="1" ht="12" hidden="1" customHeight="1">
      <c r="A18812" s="448"/>
    </row>
    <row r="18813" spans="1:1" s="449" customFormat="1" ht="12" hidden="1" customHeight="1">
      <c r="A18813" s="448"/>
    </row>
    <row r="18814" spans="1:1" s="449" customFormat="1" ht="12" hidden="1" customHeight="1">
      <c r="A18814" s="448"/>
    </row>
    <row r="18815" spans="1:1" s="449" customFormat="1" ht="12" hidden="1" customHeight="1">
      <c r="A18815" s="448"/>
    </row>
    <row r="18816" spans="1:1" s="449" customFormat="1" ht="12" hidden="1" customHeight="1">
      <c r="A18816" s="448"/>
    </row>
    <row r="18817" spans="1:1" s="449" customFormat="1" ht="12" hidden="1" customHeight="1">
      <c r="A18817" s="448"/>
    </row>
    <row r="18818" spans="1:1" s="449" customFormat="1" ht="12" hidden="1" customHeight="1">
      <c r="A18818" s="448"/>
    </row>
    <row r="18819" spans="1:1" s="449" customFormat="1" ht="12" hidden="1" customHeight="1">
      <c r="A18819" s="448"/>
    </row>
    <row r="18820" spans="1:1" s="449" customFormat="1" ht="12" hidden="1" customHeight="1">
      <c r="A18820" s="448"/>
    </row>
    <row r="18821" spans="1:1" s="449" customFormat="1" ht="12" hidden="1" customHeight="1">
      <c r="A18821" s="448"/>
    </row>
    <row r="18822" spans="1:1" s="449" customFormat="1" ht="12" hidden="1" customHeight="1">
      <c r="A18822" s="448"/>
    </row>
    <row r="18823" spans="1:1" s="449" customFormat="1" ht="12" hidden="1" customHeight="1">
      <c r="A18823" s="448"/>
    </row>
    <row r="18824" spans="1:1" s="449" customFormat="1" ht="12" hidden="1" customHeight="1">
      <c r="A18824" s="448"/>
    </row>
    <row r="18825" spans="1:1" s="449" customFormat="1" ht="12" hidden="1" customHeight="1">
      <c r="A18825" s="448"/>
    </row>
    <row r="18826" spans="1:1" s="449" customFormat="1" ht="12" hidden="1" customHeight="1">
      <c r="A18826" s="448"/>
    </row>
    <row r="18827" spans="1:1" s="449" customFormat="1" ht="12" hidden="1" customHeight="1">
      <c r="A18827" s="448"/>
    </row>
    <row r="18828" spans="1:1" s="449" customFormat="1" ht="12" hidden="1" customHeight="1">
      <c r="A18828" s="448"/>
    </row>
    <row r="18829" spans="1:1" s="449" customFormat="1" ht="12" hidden="1" customHeight="1">
      <c r="A18829" s="448"/>
    </row>
    <row r="18830" spans="1:1" s="449" customFormat="1" ht="12" hidden="1" customHeight="1">
      <c r="A18830" s="448"/>
    </row>
    <row r="18831" spans="1:1" s="449" customFormat="1" ht="12" hidden="1" customHeight="1">
      <c r="A18831" s="448"/>
    </row>
    <row r="18832" spans="1:1" s="449" customFormat="1" ht="12" hidden="1" customHeight="1">
      <c r="A18832" s="448"/>
    </row>
    <row r="18833" spans="1:1" s="449" customFormat="1" ht="12" hidden="1" customHeight="1">
      <c r="A18833" s="448"/>
    </row>
    <row r="18834" spans="1:1" s="449" customFormat="1" ht="12" hidden="1" customHeight="1">
      <c r="A18834" s="448"/>
    </row>
    <row r="18835" spans="1:1" s="449" customFormat="1" ht="12" hidden="1" customHeight="1">
      <c r="A18835" s="448"/>
    </row>
    <row r="18836" spans="1:1" s="449" customFormat="1" ht="12" hidden="1" customHeight="1">
      <c r="A18836" s="448"/>
    </row>
    <row r="18837" spans="1:1" s="449" customFormat="1" ht="12" hidden="1" customHeight="1">
      <c r="A18837" s="448"/>
    </row>
    <row r="18838" spans="1:1" s="449" customFormat="1" ht="12" hidden="1" customHeight="1">
      <c r="A18838" s="448"/>
    </row>
    <row r="18839" spans="1:1" s="449" customFormat="1" ht="12" hidden="1" customHeight="1">
      <c r="A18839" s="448"/>
    </row>
    <row r="18840" spans="1:1" s="449" customFormat="1" ht="12" hidden="1" customHeight="1">
      <c r="A18840" s="448"/>
    </row>
    <row r="18841" spans="1:1" s="449" customFormat="1" ht="12" hidden="1" customHeight="1">
      <c r="A18841" s="448"/>
    </row>
    <row r="18842" spans="1:1" s="449" customFormat="1" ht="12" hidden="1" customHeight="1">
      <c r="A18842" s="448"/>
    </row>
    <row r="18843" spans="1:1" s="449" customFormat="1" ht="12" hidden="1" customHeight="1">
      <c r="A18843" s="448"/>
    </row>
    <row r="18844" spans="1:1" s="449" customFormat="1" ht="12" hidden="1" customHeight="1">
      <c r="A18844" s="448"/>
    </row>
    <row r="18845" spans="1:1" s="449" customFormat="1" ht="12" hidden="1" customHeight="1">
      <c r="A18845" s="448"/>
    </row>
    <row r="18846" spans="1:1" s="449" customFormat="1" ht="12" hidden="1" customHeight="1">
      <c r="A18846" s="448"/>
    </row>
    <row r="18847" spans="1:1" s="449" customFormat="1" ht="12" hidden="1" customHeight="1">
      <c r="A18847" s="448"/>
    </row>
    <row r="18848" spans="1:1" s="449" customFormat="1" ht="12" hidden="1" customHeight="1">
      <c r="A18848" s="448"/>
    </row>
    <row r="18849" spans="1:1" s="449" customFormat="1" ht="12" hidden="1" customHeight="1">
      <c r="A18849" s="448"/>
    </row>
    <row r="18850" spans="1:1" s="449" customFormat="1" ht="12" hidden="1" customHeight="1">
      <c r="A18850" s="448"/>
    </row>
    <row r="18851" spans="1:1" s="449" customFormat="1" ht="12" hidden="1" customHeight="1">
      <c r="A18851" s="448"/>
    </row>
    <row r="18852" spans="1:1" s="449" customFormat="1" ht="12" hidden="1" customHeight="1">
      <c r="A18852" s="448"/>
    </row>
    <row r="18853" spans="1:1" s="449" customFormat="1" ht="12" hidden="1" customHeight="1">
      <c r="A18853" s="448"/>
    </row>
    <row r="18854" spans="1:1" s="449" customFormat="1" ht="12" hidden="1" customHeight="1">
      <c r="A18854" s="448"/>
    </row>
    <row r="18855" spans="1:1" s="449" customFormat="1" ht="12" hidden="1" customHeight="1">
      <c r="A18855" s="448"/>
    </row>
    <row r="18856" spans="1:1" s="449" customFormat="1" ht="12" hidden="1" customHeight="1">
      <c r="A18856" s="448"/>
    </row>
    <row r="18857" spans="1:1" s="449" customFormat="1" ht="12" hidden="1" customHeight="1">
      <c r="A18857" s="448"/>
    </row>
    <row r="18858" spans="1:1" s="449" customFormat="1" ht="12" hidden="1" customHeight="1">
      <c r="A18858" s="448"/>
    </row>
    <row r="18859" spans="1:1" s="449" customFormat="1" ht="12" hidden="1" customHeight="1">
      <c r="A18859" s="448"/>
    </row>
    <row r="18860" spans="1:1" s="449" customFormat="1" ht="12" hidden="1" customHeight="1">
      <c r="A18860" s="448"/>
    </row>
    <row r="18861" spans="1:1" s="449" customFormat="1" ht="12" hidden="1" customHeight="1">
      <c r="A18861" s="448"/>
    </row>
    <row r="18862" spans="1:1" s="449" customFormat="1" ht="12" hidden="1" customHeight="1">
      <c r="A18862" s="448"/>
    </row>
    <row r="18863" spans="1:1" s="449" customFormat="1" ht="12" hidden="1" customHeight="1">
      <c r="A18863" s="448"/>
    </row>
    <row r="18864" spans="1:1" s="449" customFormat="1" ht="12" hidden="1" customHeight="1">
      <c r="A18864" s="448"/>
    </row>
    <row r="18865" spans="1:1" s="449" customFormat="1" ht="12" hidden="1" customHeight="1">
      <c r="A18865" s="448"/>
    </row>
    <row r="18866" spans="1:1" s="449" customFormat="1" ht="12" hidden="1" customHeight="1">
      <c r="A18866" s="448"/>
    </row>
    <row r="18867" spans="1:1" s="449" customFormat="1" ht="12" hidden="1" customHeight="1">
      <c r="A18867" s="448"/>
    </row>
    <row r="18868" spans="1:1" s="449" customFormat="1" ht="12" hidden="1" customHeight="1">
      <c r="A18868" s="448"/>
    </row>
    <row r="18869" spans="1:1" s="449" customFormat="1" ht="12" hidden="1" customHeight="1">
      <c r="A18869" s="448"/>
    </row>
    <row r="18870" spans="1:1" s="449" customFormat="1" ht="12" hidden="1" customHeight="1">
      <c r="A18870" s="448"/>
    </row>
    <row r="18871" spans="1:1" s="449" customFormat="1" ht="12" hidden="1" customHeight="1">
      <c r="A18871" s="448"/>
    </row>
    <row r="18872" spans="1:1" s="449" customFormat="1" ht="12" hidden="1" customHeight="1">
      <c r="A18872" s="448"/>
    </row>
    <row r="18873" spans="1:1" s="449" customFormat="1" ht="12" hidden="1" customHeight="1">
      <c r="A18873" s="448"/>
    </row>
    <row r="18874" spans="1:1" s="449" customFormat="1" ht="12" hidden="1" customHeight="1">
      <c r="A18874" s="448"/>
    </row>
    <row r="18875" spans="1:1" s="449" customFormat="1" ht="12" hidden="1" customHeight="1">
      <c r="A18875" s="448"/>
    </row>
    <row r="18876" spans="1:1" s="449" customFormat="1" ht="12" hidden="1" customHeight="1">
      <c r="A18876" s="448"/>
    </row>
    <row r="18877" spans="1:1" s="449" customFormat="1" ht="12" hidden="1" customHeight="1">
      <c r="A18877" s="448"/>
    </row>
    <row r="18878" spans="1:1" s="449" customFormat="1" ht="12" hidden="1" customHeight="1">
      <c r="A18878" s="448"/>
    </row>
    <row r="18879" spans="1:1" s="449" customFormat="1" ht="12" hidden="1" customHeight="1">
      <c r="A18879" s="448"/>
    </row>
    <row r="18880" spans="1:1" s="449" customFormat="1" ht="12" hidden="1" customHeight="1">
      <c r="A18880" s="448"/>
    </row>
    <row r="18881" spans="1:1" s="449" customFormat="1" ht="12" hidden="1" customHeight="1">
      <c r="A18881" s="448"/>
    </row>
    <row r="18882" spans="1:1" s="449" customFormat="1" ht="12" hidden="1" customHeight="1">
      <c r="A18882" s="448"/>
    </row>
    <row r="18883" spans="1:1" s="449" customFormat="1" ht="12" hidden="1" customHeight="1">
      <c r="A18883" s="448"/>
    </row>
    <row r="18884" spans="1:1" s="449" customFormat="1" ht="12" hidden="1" customHeight="1">
      <c r="A18884" s="448"/>
    </row>
    <row r="18885" spans="1:1" s="449" customFormat="1" ht="12" hidden="1" customHeight="1">
      <c r="A18885" s="448"/>
    </row>
    <row r="18886" spans="1:1" s="449" customFormat="1" ht="12" hidden="1" customHeight="1">
      <c r="A18886" s="448"/>
    </row>
    <row r="18887" spans="1:1" s="449" customFormat="1" ht="12" hidden="1" customHeight="1">
      <c r="A18887" s="448"/>
    </row>
    <row r="18888" spans="1:1" s="449" customFormat="1" ht="12" hidden="1" customHeight="1">
      <c r="A18888" s="448"/>
    </row>
    <row r="18889" spans="1:1" s="449" customFormat="1" ht="12" hidden="1" customHeight="1">
      <c r="A18889" s="448"/>
    </row>
    <row r="18890" spans="1:1" s="449" customFormat="1" ht="12" hidden="1" customHeight="1">
      <c r="A18890" s="448"/>
    </row>
    <row r="18891" spans="1:1" s="449" customFormat="1" ht="12" hidden="1" customHeight="1">
      <c r="A18891" s="448"/>
    </row>
    <row r="18892" spans="1:1" s="449" customFormat="1" ht="12" hidden="1" customHeight="1">
      <c r="A18892" s="448"/>
    </row>
    <row r="18893" spans="1:1" s="449" customFormat="1" ht="12" hidden="1" customHeight="1">
      <c r="A18893" s="448"/>
    </row>
    <row r="18894" spans="1:1" s="449" customFormat="1" ht="12" hidden="1" customHeight="1">
      <c r="A18894" s="448"/>
    </row>
    <row r="18895" spans="1:1" s="449" customFormat="1" ht="12" hidden="1" customHeight="1">
      <c r="A18895" s="448"/>
    </row>
    <row r="18896" spans="1:1" s="449" customFormat="1" ht="12" hidden="1" customHeight="1">
      <c r="A18896" s="448"/>
    </row>
    <row r="18897" spans="1:1" s="449" customFormat="1" ht="12" hidden="1" customHeight="1">
      <c r="A18897" s="448"/>
    </row>
    <row r="18898" spans="1:1" s="449" customFormat="1" ht="12" hidden="1" customHeight="1">
      <c r="A18898" s="448"/>
    </row>
    <row r="18899" spans="1:1" s="449" customFormat="1" ht="12" hidden="1" customHeight="1">
      <c r="A18899" s="448"/>
    </row>
    <row r="18900" spans="1:1" s="449" customFormat="1" ht="12" hidden="1" customHeight="1">
      <c r="A18900" s="448"/>
    </row>
    <row r="18901" spans="1:1" s="449" customFormat="1" ht="12" hidden="1" customHeight="1">
      <c r="A18901" s="448"/>
    </row>
    <row r="18902" spans="1:1" s="449" customFormat="1" ht="12" hidden="1" customHeight="1">
      <c r="A18902" s="448"/>
    </row>
    <row r="18903" spans="1:1" s="449" customFormat="1" ht="12" hidden="1" customHeight="1">
      <c r="A18903" s="448"/>
    </row>
    <row r="18904" spans="1:1" s="449" customFormat="1" ht="12" hidden="1" customHeight="1">
      <c r="A18904" s="448"/>
    </row>
    <row r="18905" spans="1:1" s="449" customFormat="1" ht="12" hidden="1" customHeight="1">
      <c r="A18905" s="448"/>
    </row>
    <row r="18906" spans="1:1" s="449" customFormat="1" ht="12" hidden="1" customHeight="1">
      <c r="A18906" s="448"/>
    </row>
    <row r="18907" spans="1:1" s="449" customFormat="1" ht="12" hidden="1" customHeight="1">
      <c r="A18907" s="448"/>
    </row>
    <row r="18908" spans="1:1" s="449" customFormat="1" ht="12" hidden="1" customHeight="1">
      <c r="A18908" s="448"/>
    </row>
    <row r="18909" spans="1:1" s="449" customFormat="1" ht="12" hidden="1" customHeight="1">
      <c r="A18909" s="448"/>
    </row>
    <row r="18910" spans="1:1" s="449" customFormat="1" ht="12" hidden="1" customHeight="1">
      <c r="A18910" s="448"/>
    </row>
    <row r="18911" spans="1:1" s="449" customFormat="1" ht="12" hidden="1" customHeight="1">
      <c r="A18911" s="448"/>
    </row>
    <row r="18912" spans="1:1" s="449" customFormat="1" ht="12" hidden="1" customHeight="1">
      <c r="A18912" s="448"/>
    </row>
    <row r="18913" spans="1:1" s="449" customFormat="1" ht="12" hidden="1" customHeight="1">
      <c r="A18913" s="448"/>
    </row>
    <row r="18914" spans="1:1" s="449" customFormat="1" ht="12" hidden="1" customHeight="1">
      <c r="A18914" s="448"/>
    </row>
    <row r="18915" spans="1:1" s="449" customFormat="1" ht="12" hidden="1" customHeight="1">
      <c r="A18915" s="448"/>
    </row>
    <row r="18916" spans="1:1" s="449" customFormat="1" ht="12" hidden="1" customHeight="1">
      <c r="A18916" s="448"/>
    </row>
    <row r="18917" spans="1:1" s="449" customFormat="1" ht="12" hidden="1" customHeight="1">
      <c r="A18917" s="448"/>
    </row>
    <row r="18918" spans="1:1" s="449" customFormat="1" ht="12" hidden="1" customHeight="1">
      <c r="A18918" s="448"/>
    </row>
    <row r="18919" spans="1:1" s="449" customFormat="1" ht="12" hidden="1" customHeight="1">
      <c r="A18919" s="448"/>
    </row>
    <row r="18920" spans="1:1" s="449" customFormat="1" ht="12" hidden="1" customHeight="1">
      <c r="A18920" s="448"/>
    </row>
    <row r="18921" spans="1:1" s="449" customFormat="1" ht="12" hidden="1" customHeight="1">
      <c r="A18921" s="448"/>
    </row>
    <row r="18922" spans="1:1" s="449" customFormat="1" ht="12" hidden="1" customHeight="1">
      <c r="A18922" s="448"/>
    </row>
    <row r="18923" spans="1:1" s="449" customFormat="1" ht="12" hidden="1" customHeight="1">
      <c r="A18923" s="448"/>
    </row>
    <row r="18924" spans="1:1" s="449" customFormat="1" ht="12" hidden="1" customHeight="1">
      <c r="A18924" s="448"/>
    </row>
    <row r="18925" spans="1:1" s="449" customFormat="1" ht="12" hidden="1" customHeight="1">
      <c r="A18925" s="448"/>
    </row>
    <row r="18926" spans="1:1" s="449" customFormat="1" ht="12" hidden="1" customHeight="1">
      <c r="A18926" s="448"/>
    </row>
    <row r="18927" spans="1:1" s="449" customFormat="1" ht="12" hidden="1" customHeight="1">
      <c r="A18927" s="448"/>
    </row>
    <row r="18928" spans="1:1" s="449" customFormat="1" ht="12" hidden="1" customHeight="1">
      <c r="A18928" s="448"/>
    </row>
    <row r="18929" spans="1:1" s="449" customFormat="1" ht="12" hidden="1" customHeight="1">
      <c r="A18929" s="448"/>
    </row>
    <row r="18930" spans="1:1" s="449" customFormat="1" ht="12" hidden="1" customHeight="1">
      <c r="A18930" s="448"/>
    </row>
    <row r="18931" spans="1:1" s="449" customFormat="1" ht="12" hidden="1" customHeight="1">
      <c r="A18931" s="448"/>
    </row>
    <row r="18932" spans="1:1" s="449" customFormat="1" ht="12" hidden="1" customHeight="1">
      <c r="A18932" s="448"/>
    </row>
    <row r="18933" spans="1:1" s="449" customFormat="1" ht="12" hidden="1" customHeight="1">
      <c r="A18933" s="448"/>
    </row>
    <row r="18934" spans="1:1" s="449" customFormat="1" ht="12" hidden="1" customHeight="1">
      <c r="A18934" s="448"/>
    </row>
    <row r="18935" spans="1:1" s="449" customFormat="1" ht="12" hidden="1" customHeight="1">
      <c r="A18935" s="448"/>
    </row>
    <row r="18936" spans="1:1" s="449" customFormat="1" ht="12" hidden="1" customHeight="1">
      <c r="A18936" s="448"/>
    </row>
    <row r="18937" spans="1:1" s="449" customFormat="1" ht="12" hidden="1" customHeight="1">
      <c r="A18937" s="448"/>
    </row>
    <row r="18938" spans="1:1" s="449" customFormat="1" ht="12" hidden="1" customHeight="1">
      <c r="A18938" s="448"/>
    </row>
    <row r="18939" spans="1:1" s="449" customFormat="1" ht="12" hidden="1" customHeight="1">
      <c r="A18939" s="448"/>
    </row>
    <row r="18940" spans="1:1" s="449" customFormat="1" ht="12" hidden="1" customHeight="1">
      <c r="A18940" s="448"/>
    </row>
    <row r="18941" spans="1:1" s="449" customFormat="1" ht="12" hidden="1" customHeight="1">
      <c r="A18941" s="448"/>
    </row>
    <row r="18942" spans="1:1" s="449" customFormat="1" ht="12" hidden="1" customHeight="1">
      <c r="A18942" s="448"/>
    </row>
    <row r="18943" spans="1:1" s="449" customFormat="1" ht="12" hidden="1" customHeight="1">
      <c r="A18943" s="448"/>
    </row>
    <row r="18944" spans="1:1" s="449" customFormat="1" ht="12" hidden="1" customHeight="1">
      <c r="A18944" s="448"/>
    </row>
    <row r="18945" spans="1:1" s="449" customFormat="1" ht="12" hidden="1" customHeight="1">
      <c r="A18945" s="448"/>
    </row>
    <row r="18946" spans="1:1" s="449" customFormat="1" ht="12" hidden="1" customHeight="1">
      <c r="A18946" s="448"/>
    </row>
    <row r="18947" spans="1:1" s="449" customFormat="1" ht="12" hidden="1" customHeight="1">
      <c r="A18947" s="448"/>
    </row>
    <row r="18948" spans="1:1" s="449" customFormat="1" ht="12" hidden="1" customHeight="1">
      <c r="A18948" s="448"/>
    </row>
    <row r="18949" spans="1:1" s="449" customFormat="1" ht="12" hidden="1" customHeight="1">
      <c r="A18949" s="448"/>
    </row>
    <row r="18950" spans="1:1" s="449" customFormat="1" ht="12" hidden="1" customHeight="1">
      <c r="A18950" s="448"/>
    </row>
    <row r="18951" spans="1:1" s="449" customFormat="1" ht="12" hidden="1" customHeight="1">
      <c r="A18951" s="448"/>
    </row>
    <row r="18952" spans="1:1" s="449" customFormat="1" ht="12" hidden="1" customHeight="1">
      <c r="A18952" s="448"/>
    </row>
    <row r="18953" spans="1:1" s="449" customFormat="1" ht="12" hidden="1" customHeight="1">
      <c r="A18953" s="448"/>
    </row>
    <row r="18954" spans="1:1" s="449" customFormat="1" ht="12" hidden="1" customHeight="1">
      <c r="A18954" s="448"/>
    </row>
    <row r="18955" spans="1:1" s="449" customFormat="1" ht="12" hidden="1" customHeight="1">
      <c r="A18955" s="448"/>
    </row>
    <row r="18956" spans="1:1" s="449" customFormat="1" ht="12" hidden="1" customHeight="1">
      <c r="A18956" s="448"/>
    </row>
    <row r="18957" spans="1:1" s="449" customFormat="1" ht="12" hidden="1" customHeight="1">
      <c r="A18957" s="448"/>
    </row>
    <row r="18958" spans="1:1" s="449" customFormat="1" ht="12" hidden="1" customHeight="1">
      <c r="A18958" s="448"/>
    </row>
    <row r="18959" spans="1:1" s="449" customFormat="1" ht="12" hidden="1" customHeight="1">
      <c r="A18959" s="448"/>
    </row>
    <row r="18960" spans="1:1" s="449" customFormat="1" ht="12" hidden="1" customHeight="1">
      <c r="A18960" s="448"/>
    </row>
    <row r="18961" spans="1:1" s="449" customFormat="1" ht="12" hidden="1" customHeight="1">
      <c r="A18961" s="448"/>
    </row>
    <row r="18962" spans="1:1" s="449" customFormat="1" ht="12" hidden="1" customHeight="1">
      <c r="A18962" s="448"/>
    </row>
    <row r="18963" spans="1:1" s="449" customFormat="1" ht="12" hidden="1" customHeight="1">
      <c r="A18963" s="448"/>
    </row>
    <row r="18964" spans="1:1" s="449" customFormat="1" ht="12" hidden="1" customHeight="1">
      <c r="A18964" s="448"/>
    </row>
    <row r="18965" spans="1:1" s="449" customFormat="1" ht="12" hidden="1" customHeight="1">
      <c r="A18965" s="448"/>
    </row>
    <row r="18966" spans="1:1" s="449" customFormat="1" ht="12" hidden="1" customHeight="1">
      <c r="A18966" s="448"/>
    </row>
    <row r="18967" spans="1:1" s="449" customFormat="1" ht="12" hidden="1" customHeight="1">
      <c r="A18967" s="448"/>
    </row>
    <row r="18968" spans="1:1" s="449" customFormat="1" ht="12" hidden="1" customHeight="1">
      <c r="A18968" s="448"/>
    </row>
    <row r="18969" spans="1:1" s="449" customFormat="1" ht="12" hidden="1" customHeight="1">
      <c r="A18969" s="448"/>
    </row>
    <row r="18970" spans="1:1" s="449" customFormat="1" ht="12" hidden="1" customHeight="1">
      <c r="A18970" s="448"/>
    </row>
    <row r="18971" spans="1:1" s="449" customFormat="1" ht="12" hidden="1" customHeight="1">
      <c r="A18971" s="448"/>
    </row>
    <row r="18972" spans="1:1" s="449" customFormat="1" ht="12" hidden="1" customHeight="1">
      <c r="A18972" s="448"/>
    </row>
    <row r="18973" spans="1:1" s="449" customFormat="1" ht="12" hidden="1" customHeight="1">
      <c r="A18973" s="448"/>
    </row>
    <row r="18974" spans="1:1" s="449" customFormat="1" ht="12" hidden="1" customHeight="1">
      <c r="A18974" s="448"/>
    </row>
    <row r="18975" spans="1:1" s="449" customFormat="1" ht="12" hidden="1" customHeight="1">
      <c r="A18975" s="448"/>
    </row>
    <row r="18976" spans="1:1" s="449" customFormat="1" ht="12" hidden="1" customHeight="1">
      <c r="A18976" s="448"/>
    </row>
    <row r="18977" spans="1:1" s="449" customFormat="1" ht="12" hidden="1" customHeight="1">
      <c r="A18977" s="448"/>
    </row>
    <row r="18978" spans="1:1" s="449" customFormat="1" ht="12" hidden="1" customHeight="1">
      <c r="A18978" s="448"/>
    </row>
    <row r="18979" spans="1:1" s="449" customFormat="1" ht="12" hidden="1" customHeight="1">
      <c r="A18979" s="448"/>
    </row>
    <row r="18980" spans="1:1" s="449" customFormat="1" ht="12" hidden="1" customHeight="1">
      <c r="A18980" s="448"/>
    </row>
    <row r="18981" spans="1:1" s="449" customFormat="1" ht="12" hidden="1" customHeight="1">
      <c r="A18981" s="448"/>
    </row>
    <row r="18982" spans="1:1" s="449" customFormat="1" ht="12" hidden="1" customHeight="1">
      <c r="A18982" s="448"/>
    </row>
    <row r="18983" spans="1:1" s="449" customFormat="1" ht="12" hidden="1" customHeight="1">
      <c r="A18983" s="448"/>
    </row>
    <row r="18984" spans="1:1" s="449" customFormat="1" ht="12" hidden="1" customHeight="1">
      <c r="A18984" s="448"/>
    </row>
    <row r="18985" spans="1:1" s="449" customFormat="1" ht="12" hidden="1" customHeight="1">
      <c r="A18985" s="448"/>
    </row>
    <row r="18986" spans="1:1" s="449" customFormat="1" ht="12" hidden="1" customHeight="1">
      <c r="A18986" s="448"/>
    </row>
    <row r="18987" spans="1:1" s="449" customFormat="1" ht="12" hidden="1" customHeight="1">
      <c r="A18987" s="448"/>
    </row>
    <row r="18988" spans="1:1" s="449" customFormat="1" ht="12" hidden="1" customHeight="1">
      <c r="A18988" s="448"/>
    </row>
    <row r="18989" spans="1:1" s="449" customFormat="1" ht="12" hidden="1" customHeight="1">
      <c r="A18989" s="448"/>
    </row>
    <row r="18990" spans="1:1" s="449" customFormat="1" ht="12" hidden="1" customHeight="1">
      <c r="A18990" s="448"/>
    </row>
    <row r="18991" spans="1:1" s="449" customFormat="1" ht="12" hidden="1" customHeight="1">
      <c r="A18991" s="448"/>
    </row>
    <row r="18992" spans="1:1" s="449" customFormat="1" ht="12" hidden="1" customHeight="1">
      <c r="A18992" s="448"/>
    </row>
    <row r="18993" spans="1:1" s="449" customFormat="1" ht="12" hidden="1" customHeight="1">
      <c r="A18993" s="448"/>
    </row>
    <row r="18994" spans="1:1" s="449" customFormat="1" ht="12" hidden="1" customHeight="1">
      <c r="A18994" s="448"/>
    </row>
    <row r="18995" spans="1:1" s="449" customFormat="1" ht="12" hidden="1" customHeight="1">
      <c r="A18995" s="448"/>
    </row>
    <row r="18996" spans="1:1" s="449" customFormat="1" ht="12" hidden="1" customHeight="1">
      <c r="A18996" s="448"/>
    </row>
    <row r="18997" spans="1:1" s="449" customFormat="1" ht="12" hidden="1" customHeight="1">
      <c r="A18997" s="448"/>
    </row>
    <row r="18998" spans="1:1" s="449" customFormat="1" ht="12" hidden="1" customHeight="1">
      <c r="A18998" s="448"/>
    </row>
    <row r="18999" spans="1:1" s="449" customFormat="1" ht="12" hidden="1" customHeight="1">
      <c r="A18999" s="448"/>
    </row>
    <row r="19000" spans="1:1" s="449" customFormat="1" ht="12" hidden="1" customHeight="1">
      <c r="A19000" s="448"/>
    </row>
    <row r="19001" spans="1:1" s="449" customFormat="1" ht="12" hidden="1" customHeight="1">
      <c r="A19001" s="448"/>
    </row>
    <row r="19002" spans="1:1" s="449" customFormat="1" ht="12" hidden="1" customHeight="1">
      <c r="A19002" s="448"/>
    </row>
    <row r="19003" spans="1:1" s="449" customFormat="1" ht="12" hidden="1" customHeight="1">
      <c r="A19003" s="448"/>
    </row>
    <row r="19004" spans="1:1" s="449" customFormat="1" ht="12" hidden="1" customHeight="1">
      <c r="A19004" s="448"/>
    </row>
    <row r="19005" spans="1:1" s="449" customFormat="1" ht="12" hidden="1" customHeight="1">
      <c r="A19005" s="448"/>
    </row>
    <row r="19006" spans="1:1" s="449" customFormat="1" ht="12" hidden="1" customHeight="1">
      <c r="A19006" s="448"/>
    </row>
    <row r="19007" spans="1:1" s="449" customFormat="1" ht="12" hidden="1" customHeight="1">
      <c r="A19007" s="448"/>
    </row>
    <row r="19008" spans="1:1" s="449" customFormat="1" ht="12" hidden="1" customHeight="1">
      <c r="A19008" s="448"/>
    </row>
    <row r="19009" spans="1:1" s="449" customFormat="1" ht="12" hidden="1" customHeight="1">
      <c r="A19009" s="448"/>
    </row>
    <row r="19010" spans="1:1" s="449" customFormat="1" ht="12" hidden="1" customHeight="1">
      <c r="A19010" s="448"/>
    </row>
    <row r="19011" spans="1:1" s="449" customFormat="1" ht="12" hidden="1" customHeight="1">
      <c r="A19011" s="448"/>
    </row>
    <row r="19012" spans="1:1" s="449" customFormat="1" ht="12" hidden="1" customHeight="1">
      <c r="A19012" s="448"/>
    </row>
    <row r="19013" spans="1:1" s="449" customFormat="1" ht="12" hidden="1" customHeight="1">
      <c r="A19013" s="448"/>
    </row>
    <row r="19014" spans="1:1" s="449" customFormat="1" ht="12" hidden="1" customHeight="1">
      <c r="A19014" s="448"/>
    </row>
    <row r="19015" spans="1:1" s="449" customFormat="1" ht="12" hidden="1" customHeight="1">
      <c r="A19015" s="448"/>
    </row>
    <row r="19016" spans="1:1" s="449" customFormat="1" ht="12" hidden="1" customHeight="1">
      <c r="A19016" s="448"/>
    </row>
    <row r="19017" spans="1:1" s="449" customFormat="1" ht="12" hidden="1" customHeight="1">
      <c r="A19017" s="448"/>
    </row>
    <row r="19018" spans="1:1" s="449" customFormat="1" ht="12" hidden="1" customHeight="1">
      <c r="A19018" s="448"/>
    </row>
    <row r="19019" spans="1:1" s="449" customFormat="1" ht="12" hidden="1" customHeight="1">
      <c r="A19019" s="448"/>
    </row>
    <row r="19020" spans="1:1" s="449" customFormat="1" ht="12" hidden="1" customHeight="1">
      <c r="A19020" s="448"/>
    </row>
    <row r="19021" spans="1:1" s="449" customFormat="1" ht="12" hidden="1" customHeight="1">
      <c r="A19021" s="448"/>
    </row>
    <row r="19022" spans="1:1" s="449" customFormat="1" ht="12" hidden="1" customHeight="1">
      <c r="A19022" s="448"/>
    </row>
    <row r="19023" spans="1:1" s="449" customFormat="1" ht="12" hidden="1" customHeight="1">
      <c r="A19023" s="448"/>
    </row>
    <row r="19024" spans="1:1" s="449" customFormat="1" ht="12" hidden="1" customHeight="1">
      <c r="A19024" s="448"/>
    </row>
    <row r="19025" spans="1:1" s="449" customFormat="1" ht="12" hidden="1" customHeight="1">
      <c r="A19025" s="448"/>
    </row>
    <row r="19026" spans="1:1" s="449" customFormat="1" ht="12" hidden="1" customHeight="1">
      <c r="A19026" s="448"/>
    </row>
    <row r="19027" spans="1:1" s="449" customFormat="1" ht="12" hidden="1" customHeight="1">
      <c r="A19027" s="448"/>
    </row>
    <row r="19028" spans="1:1" s="449" customFormat="1" ht="12" hidden="1" customHeight="1">
      <c r="A19028" s="448"/>
    </row>
    <row r="19029" spans="1:1" s="449" customFormat="1" ht="12" hidden="1" customHeight="1">
      <c r="A19029" s="448"/>
    </row>
    <row r="19030" spans="1:1" s="449" customFormat="1" ht="12" hidden="1" customHeight="1">
      <c r="A19030" s="448"/>
    </row>
    <row r="19031" spans="1:1" s="449" customFormat="1" ht="12" hidden="1" customHeight="1">
      <c r="A19031" s="448"/>
    </row>
    <row r="19032" spans="1:1" s="449" customFormat="1" ht="12" hidden="1" customHeight="1">
      <c r="A19032" s="448"/>
    </row>
    <row r="19033" spans="1:1" s="449" customFormat="1" ht="12" hidden="1" customHeight="1">
      <c r="A19033" s="448"/>
    </row>
    <row r="19034" spans="1:1" s="449" customFormat="1" ht="12" hidden="1" customHeight="1">
      <c r="A19034" s="448"/>
    </row>
    <row r="19035" spans="1:1" s="449" customFormat="1" ht="12" hidden="1" customHeight="1">
      <c r="A19035" s="448"/>
    </row>
    <row r="19036" spans="1:1" s="449" customFormat="1" ht="12" hidden="1" customHeight="1">
      <c r="A19036" s="448"/>
    </row>
    <row r="19037" spans="1:1" s="449" customFormat="1" ht="12" hidden="1" customHeight="1">
      <c r="A19037" s="448"/>
    </row>
    <row r="19038" spans="1:1" s="449" customFormat="1" ht="12" hidden="1" customHeight="1">
      <c r="A19038" s="448"/>
    </row>
    <row r="19039" spans="1:1" s="449" customFormat="1" ht="12" hidden="1" customHeight="1">
      <c r="A19039" s="448"/>
    </row>
    <row r="19040" spans="1:1" s="449" customFormat="1" ht="12" hidden="1" customHeight="1">
      <c r="A19040" s="448"/>
    </row>
    <row r="19041" spans="1:1" s="449" customFormat="1" ht="12" hidden="1" customHeight="1">
      <c r="A19041" s="448"/>
    </row>
    <row r="19042" spans="1:1" s="449" customFormat="1" ht="12" hidden="1" customHeight="1">
      <c r="A19042" s="448"/>
    </row>
    <row r="19043" spans="1:1" s="449" customFormat="1" ht="12" hidden="1" customHeight="1">
      <c r="A19043" s="448"/>
    </row>
    <row r="19044" spans="1:1" s="449" customFormat="1" ht="12" hidden="1" customHeight="1">
      <c r="A19044" s="448"/>
    </row>
    <row r="19045" spans="1:1" s="449" customFormat="1" ht="12" hidden="1" customHeight="1">
      <c r="A19045" s="448"/>
    </row>
    <row r="19046" spans="1:1" s="449" customFormat="1" ht="12" hidden="1" customHeight="1">
      <c r="A19046" s="448"/>
    </row>
    <row r="19047" spans="1:1" s="449" customFormat="1" ht="12" hidden="1" customHeight="1">
      <c r="A19047" s="448"/>
    </row>
    <row r="19048" spans="1:1" s="449" customFormat="1" ht="12" hidden="1" customHeight="1">
      <c r="A19048" s="448"/>
    </row>
    <row r="19049" spans="1:1" s="449" customFormat="1" ht="12" hidden="1" customHeight="1">
      <c r="A19049" s="448"/>
    </row>
    <row r="19050" spans="1:1" s="449" customFormat="1" ht="12" hidden="1" customHeight="1">
      <c r="A19050" s="448"/>
    </row>
    <row r="19051" spans="1:1" s="449" customFormat="1" ht="12" hidden="1" customHeight="1">
      <c r="A19051" s="448"/>
    </row>
    <row r="19052" spans="1:1" s="449" customFormat="1" ht="12" hidden="1" customHeight="1">
      <c r="A19052" s="448"/>
    </row>
    <row r="19053" spans="1:1" s="449" customFormat="1" ht="12" hidden="1" customHeight="1">
      <c r="A19053" s="448"/>
    </row>
    <row r="19054" spans="1:1" s="449" customFormat="1" ht="12" hidden="1" customHeight="1">
      <c r="A19054" s="448"/>
    </row>
    <row r="19055" spans="1:1" s="449" customFormat="1" ht="12" hidden="1" customHeight="1">
      <c r="A19055" s="448"/>
    </row>
    <row r="19056" spans="1:1" s="449" customFormat="1" ht="12" hidden="1" customHeight="1">
      <c r="A19056" s="448"/>
    </row>
    <row r="19057" spans="1:1" s="449" customFormat="1" ht="12" hidden="1" customHeight="1">
      <c r="A19057" s="448"/>
    </row>
    <row r="19058" spans="1:1" s="449" customFormat="1" ht="12" hidden="1" customHeight="1">
      <c r="A19058" s="448"/>
    </row>
    <row r="19059" spans="1:1" s="449" customFormat="1" ht="12" hidden="1" customHeight="1">
      <c r="A19059" s="448"/>
    </row>
    <row r="19060" spans="1:1" s="449" customFormat="1" ht="12" hidden="1" customHeight="1">
      <c r="A19060" s="448"/>
    </row>
    <row r="19061" spans="1:1" s="449" customFormat="1" ht="12" hidden="1" customHeight="1">
      <c r="A19061" s="448"/>
    </row>
    <row r="19062" spans="1:1" s="449" customFormat="1" ht="12" hidden="1" customHeight="1">
      <c r="A19062" s="448"/>
    </row>
    <row r="19063" spans="1:1" s="449" customFormat="1" ht="12" hidden="1" customHeight="1">
      <c r="A19063" s="448"/>
    </row>
    <row r="19064" spans="1:1" s="449" customFormat="1" ht="12" hidden="1" customHeight="1">
      <c r="A19064" s="448"/>
    </row>
    <row r="19065" spans="1:1" s="449" customFormat="1" ht="12" hidden="1" customHeight="1">
      <c r="A19065" s="448"/>
    </row>
    <row r="19066" spans="1:1" s="449" customFormat="1" ht="12" hidden="1" customHeight="1">
      <c r="A19066" s="448"/>
    </row>
    <row r="19067" spans="1:1" s="449" customFormat="1" ht="12" hidden="1" customHeight="1">
      <c r="A19067" s="448"/>
    </row>
    <row r="19068" spans="1:1" s="449" customFormat="1" ht="12" hidden="1" customHeight="1">
      <c r="A19068" s="448"/>
    </row>
    <row r="19069" spans="1:1" s="449" customFormat="1" ht="12" hidden="1" customHeight="1">
      <c r="A19069" s="448"/>
    </row>
    <row r="19070" spans="1:1" s="449" customFormat="1" ht="12" hidden="1" customHeight="1">
      <c r="A19070" s="448"/>
    </row>
    <row r="19071" spans="1:1" s="449" customFormat="1" ht="12" hidden="1" customHeight="1">
      <c r="A19071" s="448"/>
    </row>
    <row r="19072" spans="1:1" s="449" customFormat="1" ht="12" hidden="1" customHeight="1">
      <c r="A19072" s="448"/>
    </row>
    <row r="19073" spans="1:1" s="449" customFormat="1" ht="12" hidden="1" customHeight="1">
      <c r="A19073" s="448"/>
    </row>
    <row r="19074" spans="1:1" s="449" customFormat="1" ht="12" hidden="1" customHeight="1">
      <c r="A19074" s="448"/>
    </row>
    <row r="19075" spans="1:1" s="449" customFormat="1" ht="12" hidden="1" customHeight="1">
      <c r="A19075" s="448"/>
    </row>
    <row r="19076" spans="1:1" s="449" customFormat="1" ht="12" hidden="1" customHeight="1">
      <c r="A19076" s="448"/>
    </row>
    <row r="19077" spans="1:1" s="449" customFormat="1" ht="12" hidden="1" customHeight="1">
      <c r="A19077" s="448"/>
    </row>
    <row r="19078" spans="1:1" s="449" customFormat="1" ht="12" hidden="1" customHeight="1">
      <c r="A19078" s="448"/>
    </row>
    <row r="19079" spans="1:1" s="449" customFormat="1" ht="12" hidden="1" customHeight="1">
      <c r="A19079" s="448"/>
    </row>
    <row r="19080" spans="1:1" s="449" customFormat="1" ht="12" hidden="1" customHeight="1">
      <c r="A19080" s="448"/>
    </row>
    <row r="19081" spans="1:1" s="449" customFormat="1" ht="12" hidden="1" customHeight="1">
      <c r="A19081" s="448"/>
    </row>
    <row r="19082" spans="1:1" s="449" customFormat="1" ht="12" hidden="1" customHeight="1">
      <c r="A19082" s="448"/>
    </row>
    <row r="19083" spans="1:1" s="449" customFormat="1" ht="12" hidden="1" customHeight="1">
      <c r="A19083" s="448"/>
    </row>
    <row r="19084" spans="1:1" s="449" customFormat="1" ht="12" hidden="1" customHeight="1">
      <c r="A19084" s="448"/>
    </row>
    <row r="19085" spans="1:1" s="449" customFormat="1" ht="12" hidden="1" customHeight="1">
      <c r="A19085" s="448"/>
    </row>
    <row r="19086" spans="1:1" s="449" customFormat="1" ht="12" hidden="1" customHeight="1">
      <c r="A19086" s="448"/>
    </row>
    <row r="19087" spans="1:1" s="449" customFormat="1" ht="12" hidden="1" customHeight="1">
      <c r="A19087" s="448"/>
    </row>
    <row r="19088" spans="1:1" s="449" customFormat="1" ht="12" hidden="1" customHeight="1">
      <c r="A19088" s="448"/>
    </row>
    <row r="19089" spans="1:1" s="449" customFormat="1" ht="12" hidden="1" customHeight="1">
      <c r="A19089" s="448"/>
    </row>
    <row r="19090" spans="1:1" s="449" customFormat="1" ht="12" hidden="1" customHeight="1">
      <c r="A19090" s="448"/>
    </row>
    <row r="19091" spans="1:1" s="449" customFormat="1" ht="12" hidden="1" customHeight="1">
      <c r="A19091" s="448"/>
    </row>
    <row r="19092" spans="1:1" s="449" customFormat="1" ht="12" hidden="1" customHeight="1">
      <c r="A19092" s="448"/>
    </row>
    <row r="19093" spans="1:1" s="449" customFormat="1" ht="12" hidden="1" customHeight="1">
      <c r="A19093" s="448"/>
    </row>
    <row r="19094" spans="1:1" s="449" customFormat="1" ht="12" hidden="1" customHeight="1">
      <c r="A19094" s="448"/>
    </row>
    <row r="19095" spans="1:1" s="449" customFormat="1" ht="12" hidden="1" customHeight="1">
      <c r="A19095" s="448"/>
    </row>
    <row r="19096" spans="1:1" s="449" customFormat="1" ht="12" hidden="1" customHeight="1">
      <c r="A19096" s="448"/>
    </row>
    <row r="19097" spans="1:1" s="449" customFormat="1" ht="12" hidden="1" customHeight="1">
      <c r="A19097" s="448"/>
    </row>
    <row r="19098" spans="1:1" s="449" customFormat="1" ht="12" hidden="1" customHeight="1">
      <c r="A19098" s="448"/>
    </row>
    <row r="19099" spans="1:1" s="449" customFormat="1" ht="12" hidden="1" customHeight="1">
      <c r="A19099" s="448"/>
    </row>
    <row r="19100" spans="1:1" s="449" customFormat="1" ht="12" hidden="1" customHeight="1">
      <c r="A19100" s="448"/>
    </row>
    <row r="19101" spans="1:1" s="449" customFormat="1" ht="12" hidden="1" customHeight="1">
      <c r="A19101" s="448"/>
    </row>
    <row r="19102" spans="1:1" s="449" customFormat="1" ht="12" hidden="1" customHeight="1">
      <c r="A19102" s="448"/>
    </row>
    <row r="19103" spans="1:1" s="449" customFormat="1" ht="12" hidden="1" customHeight="1">
      <c r="A19103" s="448"/>
    </row>
    <row r="19104" spans="1:1" s="449" customFormat="1" ht="12" hidden="1" customHeight="1">
      <c r="A19104" s="448"/>
    </row>
    <row r="19105" spans="1:1" s="449" customFormat="1" ht="12" hidden="1" customHeight="1">
      <c r="A19105" s="448"/>
    </row>
    <row r="19106" spans="1:1" s="449" customFormat="1" ht="12" hidden="1" customHeight="1">
      <c r="A19106" s="448"/>
    </row>
    <row r="19107" spans="1:1" s="449" customFormat="1" ht="12" hidden="1" customHeight="1">
      <c r="A19107" s="448"/>
    </row>
    <row r="19108" spans="1:1" s="449" customFormat="1" ht="12" hidden="1" customHeight="1">
      <c r="A19108" s="448"/>
    </row>
    <row r="19109" spans="1:1" s="449" customFormat="1" ht="12" hidden="1" customHeight="1">
      <c r="A19109" s="448"/>
    </row>
    <row r="19110" spans="1:1" s="449" customFormat="1" ht="12" hidden="1" customHeight="1">
      <c r="A19110" s="448"/>
    </row>
    <row r="19111" spans="1:1" s="449" customFormat="1" ht="12" hidden="1" customHeight="1">
      <c r="A19111" s="448"/>
    </row>
    <row r="19112" spans="1:1" s="449" customFormat="1" ht="12" hidden="1" customHeight="1">
      <c r="A19112" s="448"/>
    </row>
    <row r="19113" spans="1:1" s="449" customFormat="1" ht="12" hidden="1" customHeight="1">
      <c r="A19113" s="448"/>
    </row>
    <row r="19114" spans="1:1" s="449" customFormat="1" ht="12" hidden="1" customHeight="1">
      <c r="A19114" s="448"/>
    </row>
    <row r="19115" spans="1:1" s="449" customFormat="1" ht="12" hidden="1" customHeight="1">
      <c r="A19115" s="448"/>
    </row>
    <row r="19116" spans="1:1" s="449" customFormat="1" ht="12" hidden="1" customHeight="1">
      <c r="A19116" s="448"/>
    </row>
    <row r="19117" spans="1:1" s="449" customFormat="1" ht="12" hidden="1" customHeight="1">
      <c r="A19117" s="448"/>
    </row>
    <row r="19118" spans="1:1" s="449" customFormat="1" ht="12" hidden="1" customHeight="1">
      <c r="A19118" s="448"/>
    </row>
    <row r="19119" spans="1:1" s="449" customFormat="1" ht="12" hidden="1" customHeight="1">
      <c r="A19119" s="448"/>
    </row>
    <row r="19120" spans="1:1" s="449" customFormat="1" ht="12" hidden="1" customHeight="1">
      <c r="A19120" s="448"/>
    </row>
    <row r="19121" spans="1:1" s="449" customFormat="1" ht="12" hidden="1" customHeight="1">
      <c r="A19121" s="448"/>
    </row>
    <row r="19122" spans="1:1" s="449" customFormat="1" ht="12" hidden="1" customHeight="1">
      <c r="A19122" s="448"/>
    </row>
    <row r="19123" spans="1:1" s="449" customFormat="1" ht="12" hidden="1" customHeight="1">
      <c r="A19123" s="448"/>
    </row>
    <row r="19124" spans="1:1" s="449" customFormat="1" ht="12" hidden="1" customHeight="1">
      <c r="A19124" s="448"/>
    </row>
    <row r="19125" spans="1:1" s="449" customFormat="1" ht="12" hidden="1" customHeight="1">
      <c r="A19125" s="448"/>
    </row>
    <row r="19126" spans="1:1" s="449" customFormat="1" ht="12" hidden="1" customHeight="1">
      <c r="A19126" s="448"/>
    </row>
    <row r="19127" spans="1:1" s="449" customFormat="1" ht="12" hidden="1" customHeight="1">
      <c r="A19127" s="448"/>
    </row>
    <row r="19128" spans="1:1" s="449" customFormat="1" ht="12" hidden="1" customHeight="1">
      <c r="A19128" s="448"/>
    </row>
    <row r="19129" spans="1:1" s="449" customFormat="1" ht="12" hidden="1" customHeight="1">
      <c r="A19129" s="448"/>
    </row>
    <row r="19130" spans="1:1" s="449" customFormat="1" ht="12" hidden="1" customHeight="1">
      <c r="A19130" s="448"/>
    </row>
    <row r="19131" spans="1:1" s="449" customFormat="1" ht="12" hidden="1" customHeight="1">
      <c r="A19131" s="448"/>
    </row>
    <row r="19132" spans="1:1" s="449" customFormat="1" ht="12" hidden="1" customHeight="1">
      <c r="A19132" s="448"/>
    </row>
    <row r="19133" spans="1:1" s="449" customFormat="1" ht="12" hidden="1" customHeight="1">
      <c r="A19133" s="448"/>
    </row>
    <row r="19134" spans="1:1" s="449" customFormat="1" ht="12" hidden="1" customHeight="1">
      <c r="A19134" s="448"/>
    </row>
    <row r="19135" spans="1:1" s="449" customFormat="1" ht="12" hidden="1" customHeight="1">
      <c r="A19135" s="448"/>
    </row>
    <row r="19136" spans="1:1" s="449" customFormat="1" ht="12" hidden="1" customHeight="1">
      <c r="A19136" s="448"/>
    </row>
    <row r="19137" spans="1:1" s="449" customFormat="1" ht="12" hidden="1" customHeight="1">
      <c r="A19137" s="448"/>
    </row>
    <row r="19138" spans="1:1" s="449" customFormat="1" ht="12" hidden="1" customHeight="1">
      <c r="A19138" s="448"/>
    </row>
    <row r="19139" spans="1:1" s="449" customFormat="1" ht="12" hidden="1" customHeight="1">
      <c r="A19139" s="448"/>
    </row>
    <row r="19140" spans="1:1" s="449" customFormat="1" ht="12" hidden="1" customHeight="1">
      <c r="A19140" s="448"/>
    </row>
    <row r="19141" spans="1:1" s="449" customFormat="1" ht="12" hidden="1" customHeight="1">
      <c r="A19141" s="448"/>
    </row>
    <row r="19142" spans="1:1" s="449" customFormat="1" ht="12" hidden="1" customHeight="1">
      <c r="A19142" s="448"/>
    </row>
    <row r="19143" spans="1:1" s="449" customFormat="1" ht="12" hidden="1" customHeight="1">
      <c r="A19143" s="448"/>
    </row>
    <row r="19144" spans="1:1" s="449" customFormat="1" ht="12" hidden="1" customHeight="1">
      <c r="A19144" s="448"/>
    </row>
    <row r="19145" spans="1:1" s="449" customFormat="1" ht="12" hidden="1" customHeight="1">
      <c r="A19145" s="448"/>
    </row>
    <row r="19146" spans="1:1" s="449" customFormat="1" ht="12" hidden="1" customHeight="1">
      <c r="A19146" s="448"/>
    </row>
    <row r="19147" spans="1:1" s="449" customFormat="1" ht="12" hidden="1" customHeight="1">
      <c r="A19147" s="448"/>
    </row>
    <row r="19148" spans="1:1" s="449" customFormat="1" ht="12" hidden="1" customHeight="1">
      <c r="A19148" s="448"/>
    </row>
    <row r="19149" spans="1:1" s="449" customFormat="1" ht="12" hidden="1" customHeight="1">
      <c r="A19149" s="448"/>
    </row>
    <row r="19150" spans="1:1" s="449" customFormat="1" ht="12" hidden="1" customHeight="1">
      <c r="A19150" s="448"/>
    </row>
    <row r="19151" spans="1:1" s="449" customFormat="1" ht="12" hidden="1" customHeight="1">
      <c r="A19151" s="448"/>
    </row>
    <row r="19152" spans="1:1" s="449" customFormat="1" ht="12" hidden="1" customHeight="1">
      <c r="A19152" s="448"/>
    </row>
    <row r="19153" spans="1:1" s="449" customFormat="1" ht="12" hidden="1" customHeight="1">
      <c r="A19153" s="448"/>
    </row>
    <row r="19154" spans="1:1" s="449" customFormat="1" ht="12" hidden="1" customHeight="1">
      <c r="A19154" s="448"/>
    </row>
    <row r="19155" spans="1:1" s="449" customFormat="1" ht="12" hidden="1" customHeight="1">
      <c r="A19155" s="448"/>
    </row>
    <row r="19156" spans="1:1" s="449" customFormat="1" ht="12" hidden="1" customHeight="1">
      <c r="A19156" s="448"/>
    </row>
    <row r="19157" spans="1:1" s="449" customFormat="1" ht="12" hidden="1" customHeight="1">
      <c r="A19157" s="448"/>
    </row>
    <row r="19158" spans="1:1" s="449" customFormat="1" ht="12" hidden="1" customHeight="1">
      <c r="A19158" s="448"/>
    </row>
    <row r="19159" spans="1:1" s="449" customFormat="1" ht="12" hidden="1" customHeight="1">
      <c r="A19159" s="448"/>
    </row>
    <row r="19160" spans="1:1" s="449" customFormat="1" ht="12" hidden="1" customHeight="1">
      <c r="A19160" s="448"/>
    </row>
    <row r="19161" spans="1:1" s="449" customFormat="1" ht="12" hidden="1" customHeight="1">
      <c r="A19161" s="448"/>
    </row>
    <row r="19162" spans="1:1" s="449" customFormat="1" ht="12" hidden="1" customHeight="1">
      <c r="A19162" s="448"/>
    </row>
    <row r="19163" spans="1:1" s="449" customFormat="1" ht="12" hidden="1" customHeight="1">
      <c r="A19163" s="448"/>
    </row>
    <row r="19164" spans="1:1" s="449" customFormat="1" ht="12" hidden="1" customHeight="1">
      <c r="A19164" s="448"/>
    </row>
    <row r="19165" spans="1:1" s="449" customFormat="1" ht="12" hidden="1" customHeight="1">
      <c r="A19165" s="448"/>
    </row>
    <row r="19166" spans="1:1" s="449" customFormat="1" ht="12" hidden="1" customHeight="1">
      <c r="A19166" s="448"/>
    </row>
    <row r="19167" spans="1:1" s="449" customFormat="1" ht="12" hidden="1" customHeight="1">
      <c r="A19167" s="448"/>
    </row>
    <row r="19168" spans="1:1" s="449" customFormat="1" ht="12" hidden="1" customHeight="1">
      <c r="A19168" s="448"/>
    </row>
    <row r="19169" spans="1:1" s="449" customFormat="1" ht="12" hidden="1" customHeight="1">
      <c r="A19169" s="448"/>
    </row>
    <row r="19170" spans="1:1" s="449" customFormat="1" ht="12" hidden="1" customHeight="1">
      <c r="A19170" s="448"/>
    </row>
    <row r="19171" spans="1:1" s="449" customFormat="1" ht="12" hidden="1" customHeight="1">
      <c r="A19171" s="448"/>
    </row>
    <row r="19172" spans="1:1" s="449" customFormat="1" ht="12" hidden="1" customHeight="1">
      <c r="A19172" s="448"/>
    </row>
    <row r="19173" spans="1:1" s="449" customFormat="1" ht="12" hidden="1" customHeight="1">
      <c r="A19173" s="448"/>
    </row>
    <row r="19174" spans="1:1" s="449" customFormat="1" ht="12" hidden="1" customHeight="1">
      <c r="A19174" s="448"/>
    </row>
    <row r="19175" spans="1:1" s="449" customFormat="1" ht="12" hidden="1" customHeight="1">
      <c r="A19175" s="448"/>
    </row>
    <row r="19176" spans="1:1" s="449" customFormat="1" ht="12" hidden="1" customHeight="1">
      <c r="A19176" s="448"/>
    </row>
    <row r="19177" spans="1:1" s="449" customFormat="1" ht="12" hidden="1" customHeight="1">
      <c r="A19177" s="448"/>
    </row>
    <row r="19178" spans="1:1" s="449" customFormat="1" ht="12" hidden="1" customHeight="1">
      <c r="A19178" s="448"/>
    </row>
    <row r="19179" spans="1:1" s="449" customFormat="1" ht="12" hidden="1" customHeight="1">
      <c r="A19179" s="448"/>
    </row>
    <row r="19180" spans="1:1" s="449" customFormat="1" ht="12" hidden="1" customHeight="1">
      <c r="A19180" s="448"/>
    </row>
    <row r="19181" spans="1:1" s="449" customFormat="1" ht="12" hidden="1" customHeight="1">
      <c r="A19181" s="448"/>
    </row>
    <row r="19182" spans="1:1" s="449" customFormat="1" ht="12" hidden="1" customHeight="1">
      <c r="A19182" s="448"/>
    </row>
    <row r="19183" spans="1:1" s="449" customFormat="1" ht="12" hidden="1" customHeight="1">
      <c r="A19183" s="448"/>
    </row>
    <row r="19184" spans="1:1" s="449" customFormat="1" ht="12" hidden="1" customHeight="1">
      <c r="A19184" s="448"/>
    </row>
    <row r="19185" spans="1:1" s="449" customFormat="1" ht="12" hidden="1" customHeight="1">
      <c r="A19185" s="448"/>
    </row>
    <row r="19186" spans="1:1" s="449" customFormat="1" ht="12" hidden="1" customHeight="1">
      <c r="A19186" s="448"/>
    </row>
    <row r="19187" spans="1:1" s="449" customFormat="1" ht="12" hidden="1" customHeight="1">
      <c r="A19187" s="448"/>
    </row>
    <row r="19188" spans="1:1" s="449" customFormat="1" ht="12" hidden="1" customHeight="1">
      <c r="A19188" s="448"/>
    </row>
    <row r="19189" spans="1:1" s="449" customFormat="1" ht="12" hidden="1" customHeight="1">
      <c r="A19189" s="448"/>
    </row>
    <row r="19190" spans="1:1" s="449" customFormat="1" ht="12" hidden="1" customHeight="1">
      <c r="A19190" s="448"/>
    </row>
    <row r="19191" spans="1:1" s="449" customFormat="1" ht="12" hidden="1" customHeight="1">
      <c r="A19191" s="448"/>
    </row>
    <row r="19192" spans="1:1" s="449" customFormat="1" ht="12" hidden="1" customHeight="1">
      <c r="A19192" s="448"/>
    </row>
    <row r="19193" spans="1:1" s="449" customFormat="1" ht="12" hidden="1" customHeight="1">
      <c r="A19193" s="448"/>
    </row>
    <row r="19194" spans="1:1" s="449" customFormat="1" ht="12" hidden="1" customHeight="1">
      <c r="A19194" s="448"/>
    </row>
    <row r="19195" spans="1:1" s="449" customFormat="1" ht="12" hidden="1" customHeight="1">
      <c r="A19195" s="448"/>
    </row>
    <row r="19196" spans="1:1" s="449" customFormat="1" ht="12" hidden="1" customHeight="1">
      <c r="A19196" s="448"/>
    </row>
    <row r="19197" spans="1:1" s="449" customFormat="1" ht="12" hidden="1" customHeight="1">
      <c r="A19197" s="448"/>
    </row>
    <row r="19198" spans="1:1" s="449" customFormat="1" ht="12" hidden="1" customHeight="1">
      <c r="A19198" s="448"/>
    </row>
    <row r="19199" spans="1:1" s="449" customFormat="1" ht="12" hidden="1" customHeight="1">
      <c r="A19199" s="448"/>
    </row>
    <row r="19200" spans="1:1" s="449" customFormat="1" ht="12" hidden="1" customHeight="1">
      <c r="A19200" s="448"/>
    </row>
    <row r="19201" spans="1:1" s="449" customFormat="1" ht="12" hidden="1" customHeight="1">
      <c r="A19201" s="448"/>
    </row>
    <row r="19202" spans="1:1" s="449" customFormat="1" ht="12" hidden="1" customHeight="1">
      <c r="A19202" s="448"/>
    </row>
    <row r="19203" spans="1:1" s="449" customFormat="1" ht="12" hidden="1" customHeight="1">
      <c r="A19203" s="448"/>
    </row>
    <row r="19204" spans="1:1" s="449" customFormat="1" ht="12" hidden="1" customHeight="1">
      <c r="A19204" s="448"/>
    </row>
    <row r="19205" spans="1:1" s="449" customFormat="1" ht="12" hidden="1" customHeight="1">
      <c r="A19205" s="448"/>
    </row>
    <row r="19206" spans="1:1" s="449" customFormat="1" ht="12" hidden="1" customHeight="1">
      <c r="A19206" s="448"/>
    </row>
    <row r="19207" spans="1:1" s="449" customFormat="1" ht="12" hidden="1" customHeight="1">
      <c r="A19207" s="448"/>
    </row>
    <row r="19208" spans="1:1" s="449" customFormat="1" ht="12" hidden="1" customHeight="1">
      <c r="A19208" s="448"/>
    </row>
    <row r="19209" spans="1:1" s="449" customFormat="1" ht="12" hidden="1" customHeight="1">
      <c r="A19209" s="448"/>
    </row>
    <row r="19210" spans="1:1" s="449" customFormat="1" ht="12" hidden="1" customHeight="1">
      <c r="A19210" s="448"/>
    </row>
    <row r="19211" spans="1:1" s="449" customFormat="1" ht="12" hidden="1" customHeight="1">
      <c r="A19211" s="448"/>
    </row>
    <row r="19212" spans="1:1" s="449" customFormat="1" ht="12" hidden="1" customHeight="1">
      <c r="A19212" s="448"/>
    </row>
    <row r="19213" spans="1:1" s="449" customFormat="1" ht="12" hidden="1" customHeight="1">
      <c r="A19213" s="448"/>
    </row>
    <row r="19214" spans="1:1" s="449" customFormat="1" ht="12" hidden="1" customHeight="1">
      <c r="A19214" s="448"/>
    </row>
    <row r="19215" spans="1:1" s="449" customFormat="1" ht="12" hidden="1" customHeight="1">
      <c r="A19215" s="448"/>
    </row>
    <row r="19216" spans="1:1" s="449" customFormat="1" ht="12" hidden="1" customHeight="1">
      <c r="A19216" s="448"/>
    </row>
    <row r="19217" spans="1:1" s="449" customFormat="1" ht="12" hidden="1" customHeight="1">
      <c r="A19217" s="448"/>
    </row>
    <row r="19218" spans="1:1" s="449" customFormat="1" ht="12" hidden="1" customHeight="1">
      <c r="A19218" s="448"/>
    </row>
    <row r="19219" spans="1:1" s="449" customFormat="1" ht="12" hidden="1" customHeight="1">
      <c r="A19219" s="448"/>
    </row>
    <row r="19220" spans="1:1" s="449" customFormat="1" ht="12" hidden="1" customHeight="1">
      <c r="A19220" s="448"/>
    </row>
    <row r="19221" spans="1:1" s="449" customFormat="1" ht="12" hidden="1" customHeight="1">
      <c r="A19221" s="448"/>
    </row>
    <row r="19222" spans="1:1" s="449" customFormat="1" ht="12" hidden="1" customHeight="1">
      <c r="A19222" s="448"/>
    </row>
    <row r="19223" spans="1:1" s="449" customFormat="1" ht="12" hidden="1" customHeight="1">
      <c r="A19223" s="448"/>
    </row>
    <row r="19224" spans="1:1" s="449" customFormat="1" ht="12" hidden="1" customHeight="1">
      <c r="A19224" s="448"/>
    </row>
    <row r="19225" spans="1:1" s="449" customFormat="1" ht="12" hidden="1" customHeight="1">
      <c r="A19225" s="448"/>
    </row>
    <row r="19226" spans="1:1" s="449" customFormat="1" ht="12" hidden="1" customHeight="1">
      <c r="A19226" s="448"/>
    </row>
    <row r="19227" spans="1:1" s="449" customFormat="1" ht="12" hidden="1" customHeight="1">
      <c r="A19227" s="448"/>
    </row>
    <row r="19228" spans="1:1" s="449" customFormat="1" ht="12" hidden="1" customHeight="1">
      <c r="A19228" s="448"/>
    </row>
    <row r="19229" spans="1:1" s="449" customFormat="1" ht="12" hidden="1" customHeight="1">
      <c r="A19229" s="448"/>
    </row>
    <row r="19230" spans="1:1" s="449" customFormat="1" ht="12" hidden="1" customHeight="1">
      <c r="A19230" s="448"/>
    </row>
    <row r="19231" spans="1:1" s="449" customFormat="1" ht="12" hidden="1" customHeight="1">
      <c r="A19231" s="448"/>
    </row>
    <row r="19232" spans="1:1" s="449" customFormat="1" ht="12" hidden="1" customHeight="1">
      <c r="A19232" s="448"/>
    </row>
    <row r="19233" spans="1:1" s="449" customFormat="1" ht="12" hidden="1" customHeight="1">
      <c r="A19233" s="448"/>
    </row>
    <row r="19234" spans="1:1" s="449" customFormat="1" ht="12" hidden="1" customHeight="1">
      <c r="A19234" s="448"/>
    </row>
    <row r="19235" spans="1:1" s="449" customFormat="1" ht="12" hidden="1" customHeight="1">
      <c r="A19235" s="448"/>
    </row>
    <row r="19236" spans="1:1" s="449" customFormat="1" ht="12" hidden="1" customHeight="1">
      <c r="A19236" s="448"/>
    </row>
    <row r="19237" spans="1:1" s="449" customFormat="1" ht="12" hidden="1" customHeight="1">
      <c r="A19237" s="448"/>
    </row>
    <row r="19238" spans="1:1" s="449" customFormat="1" ht="12" hidden="1" customHeight="1">
      <c r="A19238" s="448"/>
    </row>
    <row r="19239" spans="1:1" s="449" customFormat="1" ht="12" hidden="1" customHeight="1">
      <c r="A19239" s="448"/>
    </row>
    <row r="19240" spans="1:1" s="449" customFormat="1" ht="12" hidden="1" customHeight="1">
      <c r="A19240" s="448"/>
    </row>
    <row r="19241" spans="1:1" s="449" customFormat="1" ht="12" hidden="1" customHeight="1">
      <c r="A19241" s="448"/>
    </row>
    <row r="19242" spans="1:1" s="449" customFormat="1" ht="12" hidden="1" customHeight="1">
      <c r="A19242" s="448"/>
    </row>
    <row r="19243" spans="1:1" s="449" customFormat="1" ht="12" hidden="1" customHeight="1">
      <c r="A19243" s="448"/>
    </row>
    <row r="19244" spans="1:1" s="449" customFormat="1" ht="12" hidden="1" customHeight="1">
      <c r="A19244" s="448"/>
    </row>
    <row r="19245" spans="1:1" s="449" customFormat="1" ht="12" hidden="1" customHeight="1">
      <c r="A19245" s="448"/>
    </row>
    <row r="19246" spans="1:1" s="449" customFormat="1" ht="12" hidden="1" customHeight="1">
      <c r="A19246" s="448"/>
    </row>
    <row r="19247" spans="1:1" s="449" customFormat="1" ht="12" hidden="1" customHeight="1">
      <c r="A19247" s="448"/>
    </row>
    <row r="19248" spans="1:1" s="449" customFormat="1" ht="12" hidden="1" customHeight="1">
      <c r="A19248" s="448"/>
    </row>
    <row r="19249" spans="1:1" s="449" customFormat="1" ht="12" hidden="1" customHeight="1">
      <c r="A19249" s="448"/>
    </row>
    <row r="19250" spans="1:1" s="449" customFormat="1" ht="12" hidden="1" customHeight="1">
      <c r="A19250" s="448"/>
    </row>
    <row r="19251" spans="1:1" s="449" customFormat="1" ht="12" hidden="1" customHeight="1">
      <c r="A19251" s="448"/>
    </row>
    <row r="19252" spans="1:1" s="449" customFormat="1" ht="12" hidden="1" customHeight="1">
      <c r="A19252" s="448"/>
    </row>
    <row r="19253" spans="1:1" s="449" customFormat="1" ht="12" hidden="1" customHeight="1">
      <c r="A19253" s="448"/>
    </row>
    <row r="19254" spans="1:1" s="449" customFormat="1" ht="12" hidden="1" customHeight="1">
      <c r="A19254" s="448"/>
    </row>
    <row r="19255" spans="1:1" s="449" customFormat="1" ht="12" hidden="1" customHeight="1">
      <c r="A19255" s="448"/>
    </row>
    <row r="19256" spans="1:1" s="449" customFormat="1" ht="12" hidden="1" customHeight="1">
      <c r="A19256" s="448"/>
    </row>
    <row r="19257" spans="1:1" s="449" customFormat="1" ht="12" hidden="1" customHeight="1">
      <c r="A19257" s="448"/>
    </row>
    <row r="19258" spans="1:1" s="449" customFormat="1" ht="12" hidden="1" customHeight="1">
      <c r="A19258" s="448"/>
    </row>
    <row r="19259" spans="1:1" s="449" customFormat="1" ht="12" hidden="1" customHeight="1">
      <c r="A19259" s="448"/>
    </row>
    <row r="19260" spans="1:1" s="449" customFormat="1" ht="12" hidden="1" customHeight="1">
      <c r="A19260" s="448"/>
    </row>
    <row r="19261" spans="1:1" s="449" customFormat="1" ht="12" hidden="1" customHeight="1">
      <c r="A19261" s="448"/>
    </row>
    <row r="19262" spans="1:1" s="449" customFormat="1" ht="12" hidden="1" customHeight="1">
      <c r="A19262" s="448"/>
    </row>
    <row r="19263" spans="1:1" s="449" customFormat="1" ht="12" hidden="1" customHeight="1">
      <c r="A19263" s="448"/>
    </row>
    <row r="19264" spans="1:1" s="449" customFormat="1" ht="12" hidden="1" customHeight="1">
      <c r="A19264" s="448"/>
    </row>
    <row r="19265" spans="1:1" s="449" customFormat="1" ht="12" hidden="1" customHeight="1">
      <c r="A19265" s="448"/>
    </row>
    <row r="19266" spans="1:1" s="449" customFormat="1" ht="12" hidden="1" customHeight="1">
      <c r="A19266" s="448"/>
    </row>
    <row r="19267" spans="1:1" s="449" customFormat="1" ht="12" hidden="1" customHeight="1">
      <c r="A19267" s="448"/>
    </row>
    <row r="19268" spans="1:1" s="449" customFormat="1" ht="12" hidden="1" customHeight="1">
      <c r="A19268" s="448"/>
    </row>
    <row r="19269" spans="1:1" s="449" customFormat="1" ht="12" hidden="1" customHeight="1">
      <c r="A19269" s="448"/>
    </row>
    <row r="19270" spans="1:1" s="449" customFormat="1" ht="12" hidden="1" customHeight="1">
      <c r="A19270" s="448"/>
    </row>
    <row r="19271" spans="1:1" s="449" customFormat="1" ht="12" hidden="1" customHeight="1">
      <c r="A19271" s="448"/>
    </row>
    <row r="19272" spans="1:1" s="449" customFormat="1" ht="12" hidden="1" customHeight="1">
      <c r="A19272" s="448"/>
    </row>
    <row r="19273" spans="1:1" s="449" customFormat="1" ht="12" hidden="1" customHeight="1">
      <c r="A19273" s="448"/>
    </row>
    <row r="19274" spans="1:1" s="449" customFormat="1" ht="12" hidden="1" customHeight="1">
      <c r="A19274" s="448"/>
    </row>
    <row r="19275" spans="1:1" s="449" customFormat="1" ht="12" hidden="1" customHeight="1">
      <c r="A19275" s="448"/>
    </row>
    <row r="19276" spans="1:1" s="449" customFormat="1" ht="12" hidden="1" customHeight="1">
      <c r="A19276" s="448"/>
    </row>
    <row r="19277" spans="1:1" s="449" customFormat="1" ht="12" hidden="1" customHeight="1">
      <c r="A19277" s="448"/>
    </row>
    <row r="19278" spans="1:1" s="449" customFormat="1" ht="12" hidden="1" customHeight="1">
      <c r="A19278" s="448"/>
    </row>
    <row r="19279" spans="1:1" s="449" customFormat="1" ht="12" hidden="1" customHeight="1">
      <c r="A19279" s="448"/>
    </row>
    <row r="19280" spans="1:1" s="449" customFormat="1" ht="12" hidden="1" customHeight="1">
      <c r="A19280" s="448"/>
    </row>
    <row r="19281" spans="1:1" s="449" customFormat="1" ht="12" hidden="1" customHeight="1">
      <c r="A19281" s="448"/>
    </row>
    <row r="19282" spans="1:1" s="449" customFormat="1" ht="12" hidden="1" customHeight="1">
      <c r="A19282" s="448"/>
    </row>
    <row r="19283" spans="1:1" s="449" customFormat="1" ht="12" hidden="1" customHeight="1">
      <c r="A19283" s="448"/>
    </row>
    <row r="19284" spans="1:1" s="449" customFormat="1" ht="12" hidden="1" customHeight="1">
      <c r="A19284" s="448"/>
    </row>
    <row r="19285" spans="1:1" s="449" customFormat="1" ht="12" hidden="1" customHeight="1">
      <c r="A19285" s="448"/>
    </row>
    <row r="19286" spans="1:1" s="449" customFormat="1" ht="12" hidden="1" customHeight="1">
      <c r="A19286" s="448"/>
    </row>
    <row r="19287" spans="1:1" s="449" customFormat="1" ht="12" hidden="1" customHeight="1">
      <c r="A19287" s="448"/>
    </row>
    <row r="19288" spans="1:1" s="449" customFormat="1" ht="12" hidden="1" customHeight="1">
      <c r="A19288" s="448"/>
    </row>
    <row r="19289" spans="1:1" s="449" customFormat="1" ht="12" hidden="1" customHeight="1">
      <c r="A19289" s="448"/>
    </row>
    <row r="19290" spans="1:1" s="449" customFormat="1" ht="12" hidden="1" customHeight="1">
      <c r="A19290" s="448"/>
    </row>
    <row r="19291" spans="1:1" s="449" customFormat="1" ht="12" hidden="1" customHeight="1">
      <c r="A19291" s="448"/>
    </row>
    <row r="19292" spans="1:1" s="449" customFormat="1" ht="12" hidden="1" customHeight="1">
      <c r="A19292" s="448"/>
    </row>
    <row r="19293" spans="1:1" s="449" customFormat="1" ht="12" hidden="1" customHeight="1">
      <c r="A19293" s="448"/>
    </row>
    <row r="19294" spans="1:1" s="449" customFormat="1" ht="12" hidden="1" customHeight="1">
      <c r="A19294" s="448"/>
    </row>
    <row r="19295" spans="1:1" s="449" customFormat="1" ht="12" hidden="1" customHeight="1">
      <c r="A19295" s="448"/>
    </row>
    <row r="19296" spans="1:1" s="449" customFormat="1" ht="12" hidden="1" customHeight="1">
      <c r="A19296" s="448"/>
    </row>
    <row r="19297" spans="1:1" s="449" customFormat="1" ht="12" hidden="1" customHeight="1">
      <c r="A19297" s="448"/>
    </row>
    <row r="19298" spans="1:1" s="449" customFormat="1" ht="12" hidden="1" customHeight="1">
      <c r="A19298" s="448"/>
    </row>
    <row r="19299" spans="1:1" s="449" customFormat="1" ht="12" hidden="1" customHeight="1">
      <c r="A19299" s="448"/>
    </row>
    <row r="19300" spans="1:1" s="449" customFormat="1" ht="12" hidden="1" customHeight="1">
      <c r="A19300" s="448"/>
    </row>
    <row r="19301" spans="1:1" s="449" customFormat="1" ht="12" hidden="1" customHeight="1">
      <c r="A19301" s="448"/>
    </row>
    <row r="19302" spans="1:1" s="449" customFormat="1" ht="12" hidden="1" customHeight="1">
      <c r="A19302" s="448"/>
    </row>
    <row r="19303" spans="1:1" s="449" customFormat="1" ht="12" hidden="1" customHeight="1">
      <c r="A19303" s="448"/>
    </row>
    <row r="19304" spans="1:1" s="449" customFormat="1" ht="12" hidden="1" customHeight="1">
      <c r="A19304" s="448"/>
    </row>
    <row r="19305" spans="1:1" s="449" customFormat="1" ht="12" hidden="1" customHeight="1">
      <c r="A19305" s="448"/>
    </row>
    <row r="19306" spans="1:1" s="449" customFormat="1" ht="12" hidden="1" customHeight="1">
      <c r="A19306" s="448"/>
    </row>
    <row r="19307" spans="1:1" s="449" customFormat="1" ht="12" hidden="1" customHeight="1">
      <c r="A19307" s="448"/>
    </row>
    <row r="19308" spans="1:1" s="449" customFormat="1" ht="12" hidden="1" customHeight="1">
      <c r="A19308" s="448"/>
    </row>
    <row r="19309" spans="1:1" s="449" customFormat="1" ht="12" hidden="1" customHeight="1">
      <c r="A19309" s="448"/>
    </row>
    <row r="19310" spans="1:1" s="449" customFormat="1" ht="12" hidden="1" customHeight="1">
      <c r="A19310" s="448"/>
    </row>
    <row r="19311" spans="1:1" s="449" customFormat="1" ht="12" hidden="1" customHeight="1">
      <c r="A19311" s="448"/>
    </row>
    <row r="19312" spans="1:1" s="449" customFormat="1" ht="12" hidden="1" customHeight="1">
      <c r="A19312" s="448"/>
    </row>
    <row r="19313" spans="1:1" s="449" customFormat="1" ht="12" hidden="1" customHeight="1">
      <c r="A19313" s="448"/>
    </row>
    <row r="19314" spans="1:1" s="449" customFormat="1" ht="12" hidden="1" customHeight="1">
      <c r="A19314" s="448"/>
    </row>
    <row r="19315" spans="1:1" s="449" customFormat="1" ht="12" hidden="1" customHeight="1">
      <c r="A19315" s="448"/>
    </row>
    <row r="19316" spans="1:1" s="449" customFormat="1" ht="12" hidden="1" customHeight="1">
      <c r="A19316" s="448"/>
    </row>
    <row r="19317" spans="1:1" s="449" customFormat="1" ht="12" hidden="1" customHeight="1">
      <c r="A19317" s="448"/>
    </row>
    <row r="19318" spans="1:1" s="449" customFormat="1" ht="12" hidden="1" customHeight="1">
      <c r="A19318" s="448"/>
    </row>
    <row r="19319" spans="1:1" s="449" customFormat="1" ht="12" hidden="1" customHeight="1">
      <c r="A19319" s="448"/>
    </row>
    <row r="19320" spans="1:1" s="449" customFormat="1" ht="12" hidden="1" customHeight="1">
      <c r="A19320" s="448"/>
    </row>
    <row r="19321" spans="1:1" s="449" customFormat="1" ht="12" hidden="1" customHeight="1">
      <c r="A19321" s="448"/>
    </row>
    <row r="19322" spans="1:1" s="449" customFormat="1" ht="12" hidden="1" customHeight="1">
      <c r="A19322" s="448"/>
    </row>
    <row r="19323" spans="1:1" s="449" customFormat="1" ht="12" hidden="1" customHeight="1">
      <c r="A19323" s="448"/>
    </row>
    <row r="19324" spans="1:1" s="449" customFormat="1" ht="12" hidden="1" customHeight="1">
      <c r="A19324" s="448"/>
    </row>
    <row r="19325" spans="1:1" s="449" customFormat="1" ht="12" hidden="1" customHeight="1">
      <c r="A19325" s="448"/>
    </row>
    <row r="19326" spans="1:1" s="449" customFormat="1" ht="12" hidden="1" customHeight="1">
      <c r="A19326" s="448"/>
    </row>
    <row r="19327" spans="1:1" s="449" customFormat="1" ht="12" hidden="1" customHeight="1">
      <c r="A19327" s="448"/>
    </row>
    <row r="19328" spans="1:1" s="449" customFormat="1" ht="12" hidden="1" customHeight="1">
      <c r="A19328" s="448"/>
    </row>
    <row r="19329" spans="1:1" s="449" customFormat="1" ht="12" hidden="1" customHeight="1">
      <c r="A19329" s="448"/>
    </row>
    <row r="19330" spans="1:1" s="449" customFormat="1" ht="12" hidden="1" customHeight="1">
      <c r="A19330" s="448"/>
    </row>
    <row r="19331" spans="1:1" s="449" customFormat="1" ht="12" hidden="1" customHeight="1">
      <c r="A19331" s="448"/>
    </row>
    <row r="19332" spans="1:1" s="449" customFormat="1" ht="12" hidden="1" customHeight="1">
      <c r="A19332" s="448"/>
    </row>
    <row r="19333" spans="1:1" s="449" customFormat="1" ht="12" hidden="1" customHeight="1">
      <c r="A19333" s="448"/>
    </row>
    <row r="19334" spans="1:1" s="449" customFormat="1" ht="12" hidden="1" customHeight="1">
      <c r="A19334" s="448"/>
    </row>
    <row r="19335" spans="1:1" s="449" customFormat="1" ht="12" hidden="1" customHeight="1">
      <c r="A19335" s="448"/>
    </row>
    <row r="19336" spans="1:1" s="449" customFormat="1" ht="12" hidden="1" customHeight="1">
      <c r="A19336" s="448"/>
    </row>
    <row r="19337" spans="1:1" s="449" customFormat="1" ht="12" hidden="1" customHeight="1">
      <c r="A19337" s="448"/>
    </row>
    <row r="19338" spans="1:1" s="449" customFormat="1" ht="12" hidden="1" customHeight="1">
      <c r="A19338" s="448"/>
    </row>
    <row r="19339" spans="1:1" s="449" customFormat="1" ht="12" hidden="1" customHeight="1">
      <c r="A19339" s="448"/>
    </row>
    <row r="19340" spans="1:1" s="449" customFormat="1" ht="12" hidden="1" customHeight="1">
      <c r="A19340" s="448"/>
    </row>
    <row r="19341" spans="1:1" s="449" customFormat="1" ht="12" hidden="1" customHeight="1">
      <c r="A19341" s="448"/>
    </row>
    <row r="19342" spans="1:1" s="449" customFormat="1" ht="12" hidden="1" customHeight="1">
      <c r="A19342" s="448"/>
    </row>
    <row r="19343" spans="1:1" s="449" customFormat="1" ht="12" hidden="1" customHeight="1">
      <c r="A19343" s="448"/>
    </row>
    <row r="19344" spans="1:1" s="449" customFormat="1" ht="12" hidden="1" customHeight="1">
      <c r="A19344" s="448"/>
    </row>
    <row r="19345" spans="1:1" s="449" customFormat="1" ht="12" hidden="1" customHeight="1">
      <c r="A19345" s="448"/>
    </row>
    <row r="19346" spans="1:1" s="449" customFormat="1" ht="12" hidden="1" customHeight="1">
      <c r="A19346" s="448"/>
    </row>
    <row r="19347" spans="1:1" s="449" customFormat="1" ht="12" hidden="1" customHeight="1">
      <c r="A19347" s="448"/>
    </row>
    <row r="19348" spans="1:1" s="449" customFormat="1" ht="12" hidden="1" customHeight="1">
      <c r="A19348" s="448"/>
    </row>
    <row r="19349" spans="1:1" s="449" customFormat="1" ht="12" hidden="1" customHeight="1">
      <c r="A19349" s="448"/>
    </row>
    <row r="19350" spans="1:1" s="449" customFormat="1" ht="12" hidden="1" customHeight="1">
      <c r="A19350" s="448"/>
    </row>
    <row r="19351" spans="1:1" s="449" customFormat="1" ht="12" hidden="1" customHeight="1">
      <c r="A19351" s="448"/>
    </row>
    <row r="19352" spans="1:1" s="449" customFormat="1" ht="12" hidden="1" customHeight="1">
      <c r="A19352" s="448"/>
    </row>
    <row r="19353" spans="1:1" s="449" customFormat="1" ht="12" hidden="1" customHeight="1">
      <c r="A19353" s="448"/>
    </row>
    <row r="19354" spans="1:1" s="449" customFormat="1" ht="12" hidden="1" customHeight="1">
      <c r="A19354" s="448"/>
    </row>
    <row r="19355" spans="1:1" s="449" customFormat="1" ht="12" hidden="1" customHeight="1">
      <c r="A19355" s="448"/>
    </row>
    <row r="19356" spans="1:1" s="449" customFormat="1" ht="12" hidden="1" customHeight="1">
      <c r="A19356" s="448"/>
    </row>
    <row r="19357" spans="1:1" s="449" customFormat="1" ht="12" hidden="1" customHeight="1">
      <c r="A19357" s="448"/>
    </row>
    <row r="19358" spans="1:1" s="449" customFormat="1" ht="12" hidden="1" customHeight="1">
      <c r="A19358" s="448"/>
    </row>
    <row r="19359" spans="1:1" s="449" customFormat="1" ht="12" hidden="1" customHeight="1">
      <c r="A19359" s="448"/>
    </row>
    <row r="19360" spans="1:1" s="449" customFormat="1" ht="12" hidden="1" customHeight="1">
      <c r="A19360" s="448"/>
    </row>
    <row r="19361" spans="1:1" s="449" customFormat="1" ht="12" hidden="1" customHeight="1">
      <c r="A19361" s="448"/>
    </row>
    <row r="19362" spans="1:1" s="449" customFormat="1" ht="12" hidden="1" customHeight="1">
      <c r="A19362" s="448"/>
    </row>
    <row r="19363" spans="1:1" s="449" customFormat="1" ht="12" hidden="1" customHeight="1">
      <c r="A19363" s="448"/>
    </row>
    <row r="19364" spans="1:1" s="449" customFormat="1" ht="12" hidden="1" customHeight="1">
      <c r="A19364" s="448"/>
    </row>
    <row r="19365" spans="1:1" s="449" customFormat="1" ht="12" hidden="1" customHeight="1">
      <c r="A19365" s="448"/>
    </row>
    <row r="19366" spans="1:1" s="449" customFormat="1" ht="12" hidden="1" customHeight="1">
      <c r="A19366" s="448"/>
    </row>
    <row r="19367" spans="1:1" s="449" customFormat="1" ht="12" hidden="1" customHeight="1">
      <c r="A19367" s="448"/>
    </row>
    <row r="19368" spans="1:1" s="449" customFormat="1" ht="12" hidden="1" customHeight="1">
      <c r="A19368" s="448"/>
    </row>
    <row r="19369" spans="1:1" s="449" customFormat="1" ht="12" hidden="1" customHeight="1">
      <c r="A19369" s="448"/>
    </row>
    <row r="19370" spans="1:1" s="449" customFormat="1" ht="12" hidden="1" customHeight="1">
      <c r="A19370" s="448"/>
    </row>
    <row r="19371" spans="1:1" s="449" customFormat="1" ht="12" hidden="1" customHeight="1">
      <c r="A19371" s="448"/>
    </row>
    <row r="19372" spans="1:1" s="449" customFormat="1" ht="12" hidden="1" customHeight="1">
      <c r="A19372" s="448"/>
    </row>
    <row r="19373" spans="1:1" s="449" customFormat="1" ht="12" hidden="1" customHeight="1">
      <c r="A19373" s="448"/>
    </row>
    <row r="19374" spans="1:1" s="449" customFormat="1" ht="12" hidden="1" customHeight="1">
      <c r="A19374" s="448"/>
    </row>
    <row r="19375" spans="1:1" s="449" customFormat="1" ht="12" hidden="1" customHeight="1">
      <c r="A19375" s="448"/>
    </row>
    <row r="19376" spans="1:1" s="449" customFormat="1" ht="12" hidden="1" customHeight="1">
      <c r="A19376" s="448"/>
    </row>
    <row r="19377" spans="1:1" s="449" customFormat="1" ht="12" hidden="1" customHeight="1">
      <c r="A19377" s="448"/>
    </row>
    <row r="19378" spans="1:1" s="449" customFormat="1" ht="12" hidden="1" customHeight="1">
      <c r="A19378" s="448"/>
    </row>
    <row r="19379" spans="1:1" s="449" customFormat="1" ht="12" hidden="1" customHeight="1">
      <c r="A19379" s="448"/>
    </row>
    <row r="19380" spans="1:1" s="449" customFormat="1" ht="12" hidden="1" customHeight="1">
      <c r="A19380" s="448"/>
    </row>
    <row r="19381" spans="1:1" s="449" customFormat="1" ht="12" hidden="1" customHeight="1">
      <c r="A19381" s="448"/>
    </row>
    <row r="19382" spans="1:1" s="449" customFormat="1" ht="12" hidden="1" customHeight="1">
      <c r="A19382" s="448"/>
    </row>
    <row r="19383" spans="1:1" s="449" customFormat="1" ht="12" hidden="1" customHeight="1">
      <c r="A19383" s="448"/>
    </row>
    <row r="19384" spans="1:1" s="449" customFormat="1" ht="12" hidden="1" customHeight="1">
      <c r="A19384" s="448"/>
    </row>
    <row r="19385" spans="1:1" s="449" customFormat="1" ht="12" hidden="1" customHeight="1">
      <c r="A19385" s="448"/>
    </row>
    <row r="19386" spans="1:1" s="449" customFormat="1" ht="12" hidden="1" customHeight="1">
      <c r="A19386" s="448"/>
    </row>
    <row r="19387" spans="1:1" s="449" customFormat="1" ht="12" hidden="1" customHeight="1">
      <c r="A19387" s="448"/>
    </row>
    <row r="19388" spans="1:1" s="449" customFormat="1" ht="12" hidden="1" customHeight="1">
      <c r="A19388" s="448"/>
    </row>
    <row r="19389" spans="1:1" s="449" customFormat="1" ht="12" hidden="1" customHeight="1">
      <c r="A19389" s="448"/>
    </row>
    <row r="19390" spans="1:1" s="449" customFormat="1" ht="12" hidden="1" customHeight="1">
      <c r="A19390" s="448"/>
    </row>
    <row r="19391" spans="1:1" s="449" customFormat="1" ht="12" hidden="1" customHeight="1">
      <c r="A19391" s="448"/>
    </row>
    <row r="19392" spans="1:1" s="449" customFormat="1" ht="12" hidden="1" customHeight="1">
      <c r="A19392" s="448"/>
    </row>
    <row r="19393" spans="1:1" s="449" customFormat="1" ht="12" hidden="1" customHeight="1">
      <c r="A19393" s="448"/>
    </row>
    <row r="19394" spans="1:1" s="449" customFormat="1" ht="12" hidden="1" customHeight="1">
      <c r="A19394" s="448"/>
    </row>
    <row r="19395" spans="1:1" s="449" customFormat="1" ht="12" hidden="1" customHeight="1">
      <c r="A19395" s="448"/>
    </row>
    <row r="19396" spans="1:1" s="449" customFormat="1" ht="12" hidden="1" customHeight="1">
      <c r="A19396" s="448"/>
    </row>
    <row r="19397" spans="1:1" s="449" customFormat="1" ht="12" hidden="1" customHeight="1">
      <c r="A19397" s="448"/>
    </row>
    <row r="19398" spans="1:1" s="449" customFormat="1" ht="12" hidden="1" customHeight="1">
      <c r="A19398" s="448"/>
    </row>
    <row r="19399" spans="1:1" s="449" customFormat="1" ht="12" hidden="1" customHeight="1">
      <c r="A19399" s="448"/>
    </row>
    <row r="19400" spans="1:1" s="449" customFormat="1" ht="12" hidden="1" customHeight="1">
      <c r="A19400" s="448"/>
    </row>
    <row r="19401" spans="1:1" s="449" customFormat="1" ht="12" hidden="1" customHeight="1">
      <c r="A19401" s="448"/>
    </row>
    <row r="19402" spans="1:1" s="449" customFormat="1" ht="12" hidden="1" customHeight="1">
      <c r="A19402" s="448"/>
    </row>
    <row r="19403" spans="1:1" s="449" customFormat="1" ht="12" hidden="1" customHeight="1">
      <c r="A19403" s="448"/>
    </row>
    <row r="19404" spans="1:1" s="449" customFormat="1" ht="12" hidden="1" customHeight="1">
      <c r="A19404" s="448"/>
    </row>
    <row r="19405" spans="1:1" s="449" customFormat="1" ht="12" hidden="1" customHeight="1">
      <c r="A19405" s="448"/>
    </row>
    <row r="19406" spans="1:1" s="449" customFormat="1" ht="12" hidden="1" customHeight="1">
      <c r="A19406" s="448"/>
    </row>
    <row r="19407" spans="1:1" s="449" customFormat="1" ht="12" hidden="1" customHeight="1">
      <c r="A19407" s="448"/>
    </row>
    <row r="19408" spans="1:1" s="449" customFormat="1" ht="12" hidden="1" customHeight="1">
      <c r="A19408" s="448"/>
    </row>
    <row r="19409" spans="1:1" s="449" customFormat="1" ht="12" hidden="1" customHeight="1">
      <c r="A19409" s="448"/>
    </row>
    <row r="19410" spans="1:1" s="449" customFormat="1" ht="12" hidden="1" customHeight="1">
      <c r="A19410" s="448"/>
    </row>
    <row r="19411" spans="1:1" s="449" customFormat="1" ht="12" hidden="1" customHeight="1">
      <c r="A19411" s="448"/>
    </row>
    <row r="19412" spans="1:1" s="449" customFormat="1" ht="12" hidden="1" customHeight="1">
      <c r="A19412" s="448"/>
    </row>
    <row r="19413" spans="1:1" s="449" customFormat="1" ht="12" hidden="1" customHeight="1">
      <c r="A19413" s="448"/>
    </row>
    <row r="19414" spans="1:1" s="449" customFormat="1" ht="12" hidden="1" customHeight="1">
      <c r="A19414" s="448"/>
    </row>
    <row r="19415" spans="1:1" s="449" customFormat="1" ht="12" hidden="1" customHeight="1">
      <c r="A19415" s="448"/>
    </row>
    <row r="19416" spans="1:1" s="449" customFormat="1" ht="12" hidden="1" customHeight="1">
      <c r="A19416" s="448"/>
    </row>
    <row r="19417" spans="1:1" s="449" customFormat="1" ht="12" hidden="1" customHeight="1">
      <c r="A19417" s="448"/>
    </row>
    <row r="19418" spans="1:1" s="449" customFormat="1" ht="12" hidden="1" customHeight="1">
      <c r="A19418" s="448"/>
    </row>
    <row r="19419" spans="1:1" s="449" customFormat="1" ht="12" hidden="1" customHeight="1">
      <c r="A19419" s="448"/>
    </row>
    <row r="19420" spans="1:1" s="449" customFormat="1" ht="12" hidden="1" customHeight="1">
      <c r="A19420" s="448"/>
    </row>
    <row r="19421" spans="1:1" s="449" customFormat="1" ht="12" hidden="1" customHeight="1">
      <c r="A19421" s="448"/>
    </row>
    <row r="19422" spans="1:1" s="449" customFormat="1" ht="12" hidden="1" customHeight="1">
      <c r="A19422" s="448"/>
    </row>
    <row r="19423" spans="1:1" s="449" customFormat="1" ht="12" hidden="1" customHeight="1">
      <c r="A19423" s="448"/>
    </row>
    <row r="19424" spans="1:1" s="449" customFormat="1" ht="12" hidden="1" customHeight="1">
      <c r="A19424" s="448"/>
    </row>
    <row r="19425" spans="1:1" s="449" customFormat="1" ht="12" hidden="1" customHeight="1">
      <c r="A19425" s="448"/>
    </row>
    <row r="19426" spans="1:1" s="449" customFormat="1" ht="12" hidden="1" customHeight="1">
      <c r="A19426" s="448"/>
    </row>
    <row r="19427" spans="1:1" s="449" customFormat="1" ht="12" hidden="1" customHeight="1">
      <c r="A19427" s="448"/>
    </row>
    <row r="19428" spans="1:1" s="449" customFormat="1" ht="12" hidden="1" customHeight="1">
      <c r="A19428" s="448"/>
    </row>
    <row r="19429" spans="1:1" s="449" customFormat="1" ht="12" hidden="1" customHeight="1">
      <c r="A19429" s="448"/>
    </row>
    <row r="19430" spans="1:1" s="449" customFormat="1" ht="12" hidden="1" customHeight="1">
      <c r="A19430" s="448"/>
    </row>
    <row r="19431" spans="1:1" s="449" customFormat="1" ht="12" hidden="1" customHeight="1">
      <c r="A19431" s="448"/>
    </row>
    <row r="19432" spans="1:1" s="449" customFormat="1" ht="12" hidden="1" customHeight="1">
      <c r="A19432" s="448"/>
    </row>
    <row r="19433" spans="1:1" s="449" customFormat="1" ht="12" hidden="1" customHeight="1">
      <c r="A19433" s="448"/>
    </row>
    <row r="19434" spans="1:1" s="449" customFormat="1" ht="12" hidden="1" customHeight="1">
      <c r="A19434" s="448"/>
    </row>
    <row r="19435" spans="1:1" s="449" customFormat="1" ht="12" hidden="1" customHeight="1">
      <c r="A19435" s="448"/>
    </row>
    <row r="19436" spans="1:1" s="449" customFormat="1" ht="12" hidden="1" customHeight="1">
      <c r="A19436" s="448"/>
    </row>
    <row r="19437" spans="1:1" s="449" customFormat="1" ht="12" hidden="1" customHeight="1">
      <c r="A19437" s="448"/>
    </row>
    <row r="19438" spans="1:1" s="449" customFormat="1" ht="12" hidden="1" customHeight="1">
      <c r="A19438" s="448"/>
    </row>
    <row r="19439" spans="1:1" s="449" customFormat="1" ht="12" hidden="1" customHeight="1">
      <c r="A19439" s="448"/>
    </row>
    <row r="19440" spans="1:1" s="449" customFormat="1" ht="12" hidden="1" customHeight="1">
      <c r="A19440" s="448"/>
    </row>
    <row r="19441" spans="1:1" s="449" customFormat="1" ht="12" hidden="1" customHeight="1">
      <c r="A19441" s="448"/>
    </row>
    <row r="19442" spans="1:1" s="449" customFormat="1" ht="12" hidden="1" customHeight="1">
      <c r="A19442" s="448"/>
    </row>
    <row r="19443" spans="1:1" s="449" customFormat="1" ht="12" hidden="1" customHeight="1">
      <c r="A19443" s="448"/>
    </row>
    <row r="19444" spans="1:1" s="449" customFormat="1" ht="12" hidden="1" customHeight="1">
      <c r="A19444" s="448"/>
    </row>
    <row r="19445" spans="1:1" s="449" customFormat="1" ht="12" hidden="1" customHeight="1">
      <c r="A19445" s="448"/>
    </row>
    <row r="19446" spans="1:1" s="449" customFormat="1" ht="12" hidden="1" customHeight="1">
      <c r="A19446" s="448"/>
    </row>
    <row r="19447" spans="1:1" s="449" customFormat="1" ht="12" hidden="1" customHeight="1">
      <c r="A19447" s="448"/>
    </row>
    <row r="19448" spans="1:1" s="449" customFormat="1" ht="12" hidden="1" customHeight="1">
      <c r="A19448" s="448"/>
    </row>
    <row r="19449" spans="1:1" s="449" customFormat="1" ht="12" hidden="1" customHeight="1">
      <c r="A19449" s="448"/>
    </row>
    <row r="19450" spans="1:1" s="449" customFormat="1" ht="12" hidden="1" customHeight="1">
      <c r="A19450" s="448"/>
    </row>
    <row r="19451" spans="1:1" s="449" customFormat="1" ht="12" hidden="1" customHeight="1">
      <c r="A19451" s="448"/>
    </row>
    <row r="19452" spans="1:1" s="449" customFormat="1" ht="12" hidden="1" customHeight="1">
      <c r="A19452" s="448"/>
    </row>
    <row r="19453" spans="1:1" s="449" customFormat="1" ht="12" hidden="1" customHeight="1">
      <c r="A19453" s="448"/>
    </row>
    <row r="19454" spans="1:1" s="449" customFormat="1" ht="12" hidden="1" customHeight="1">
      <c r="A19454" s="448"/>
    </row>
    <row r="19455" spans="1:1" s="449" customFormat="1" ht="12" hidden="1" customHeight="1">
      <c r="A19455" s="448"/>
    </row>
    <row r="19456" spans="1:1" s="449" customFormat="1" ht="12" hidden="1" customHeight="1">
      <c r="A19456" s="448"/>
    </row>
    <row r="19457" spans="1:1" s="449" customFormat="1" ht="12" hidden="1" customHeight="1">
      <c r="A19457" s="448"/>
    </row>
    <row r="19458" spans="1:1" s="449" customFormat="1" ht="12" hidden="1" customHeight="1">
      <c r="A19458" s="448"/>
    </row>
    <row r="19459" spans="1:1" s="449" customFormat="1" ht="12" hidden="1" customHeight="1">
      <c r="A19459" s="448"/>
    </row>
    <row r="19460" spans="1:1" s="449" customFormat="1" ht="12" hidden="1" customHeight="1">
      <c r="A19460" s="448"/>
    </row>
    <row r="19461" spans="1:1" s="449" customFormat="1" ht="12" hidden="1" customHeight="1">
      <c r="A19461" s="448"/>
    </row>
    <row r="19462" spans="1:1" s="449" customFormat="1" ht="12" hidden="1" customHeight="1">
      <c r="A19462" s="448"/>
    </row>
    <row r="19463" spans="1:1" s="449" customFormat="1" ht="12" hidden="1" customHeight="1">
      <c r="A19463" s="448"/>
    </row>
    <row r="19464" spans="1:1" s="449" customFormat="1" ht="12" hidden="1" customHeight="1">
      <c r="A19464" s="448"/>
    </row>
    <row r="19465" spans="1:1" s="449" customFormat="1" ht="12" hidden="1" customHeight="1">
      <c r="A19465" s="448"/>
    </row>
    <row r="19466" spans="1:1" s="449" customFormat="1" ht="12" hidden="1" customHeight="1">
      <c r="A19466" s="448"/>
    </row>
    <row r="19467" spans="1:1" s="449" customFormat="1" ht="12" hidden="1" customHeight="1">
      <c r="A19467" s="448"/>
    </row>
    <row r="19468" spans="1:1" s="449" customFormat="1" ht="12" hidden="1" customHeight="1">
      <c r="A19468" s="448"/>
    </row>
    <row r="19469" spans="1:1" s="449" customFormat="1" ht="12" hidden="1" customHeight="1">
      <c r="A19469" s="448"/>
    </row>
    <row r="19470" spans="1:1" s="449" customFormat="1" ht="12" hidden="1" customHeight="1">
      <c r="A19470" s="448"/>
    </row>
    <row r="19471" spans="1:1" s="449" customFormat="1" ht="12" hidden="1" customHeight="1">
      <c r="A19471" s="448"/>
    </row>
    <row r="19472" spans="1:1" s="449" customFormat="1" ht="12" hidden="1" customHeight="1">
      <c r="A19472" s="448"/>
    </row>
    <row r="19473" spans="1:1" s="449" customFormat="1" ht="12" hidden="1" customHeight="1">
      <c r="A19473" s="448"/>
    </row>
    <row r="19474" spans="1:1" s="449" customFormat="1" ht="12" hidden="1" customHeight="1">
      <c r="A19474" s="448"/>
    </row>
    <row r="19475" spans="1:1" s="449" customFormat="1" ht="12" hidden="1" customHeight="1">
      <c r="A19475" s="448"/>
    </row>
    <row r="19476" spans="1:1" s="449" customFormat="1" ht="12" hidden="1" customHeight="1">
      <c r="A19476" s="448"/>
    </row>
    <row r="19477" spans="1:1" s="449" customFormat="1" ht="12" hidden="1" customHeight="1">
      <c r="A19477" s="448"/>
    </row>
    <row r="19478" spans="1:1" s="449" customFormat="1" ht="12" hidden="1" customHeight="1">
      <c r="A19478" s="448"/>
    </row>
    <row r="19479" spans="1:1" s="449" customFormat="1" ht="12" hidden="1" customHeight="1">
      <c r="A19479" s="448"/>
    </row>
    <row r="19480" spans="1:1" s="449" customFormat="1" ht="12" hidden="1" customHeight="1">
      <c r="A19480" s="448"/>
    </row>
    <row r="19481" spans="1:1" s="449" customFormat="1" ht="12" hidden="1" customHeight="1">
      <c r="A19481" s="448"/>
    </row>
    <row r="19482" spans="1:1" s="449" customFormat="1" ht="12" hidden="1" customHeight="1">
      <c r="A19482" s="448"/>
    </row>
    <row r="19483" spans="1:1" s="449" customFormat="1" ht="12" hidden="1" customHeight="1">
      <c r="A19483" s="448"/>
    </row>
    <row r="19484" spans="1:1" s="449" customFormat="1" ht="12" hidden="1" customHeight="1">
      <c r="A19484" s="448"/>
    </row>
    <row r="19485" spans="1:1" s="449" customFormat="1" ht="12" hidden="1" customHeight="1">
      <c r="A19485" s="448"/>
    </row>
    <row r="19486" spans="1:1" s="449" customFormat="1" ht="12" hidden="1" customHeight="1">
      <c r="A19486" s="448"/>
    </row>
    <row r="19487" spans="1:1" s="449" customFormat="1" ht="12" hidden="1" customHeight="1">
      <c r="A19487" s="448"/>
    </row>
    <row r="19488" spans="1:1" s="449" customFormat="1" ht="12" hidden="1" customHeight="1">
      <c r="A19488" s="448"/>
    </row>
    <row r="19489" spans="1:1" s="449" customFormat="1" ht="12" hidden="1" customHeight="1">
      <c r="A19489" s="448"/>
    </row>
    <row r="19490" spans="1:1" s="449" customFormat="1" ht="12" hidden="1" customHeight="1">
      <c r="A19490" s="448"/>
    </row>
    <row r="19491" spans="1:1" s="449" customFormat="1" ht="12" hidden="1" customHeight="1">
      <c r="A19491" s="448"/>
    </row>
    <row r="19492" spans="1:1" s="449" customFormat="1" ht="12" hidden="1" customHeight="1">
      <c r="A19492" s="448"/>
    </row>
    <row r="19493" spans="1:1" s="449" customFormat="1" ht="12" hidden="1" customHeight="1">
      <c r="A19493" s="448"/>
    </row>
    <row r="19494" spans="1:1" s="449" customFormat="1" ht="12" hidden="1" customHeight="1">
      <c r="A19494" s="448"/>
    </row>
    <row r="19495" spans="1:1" s="449" customFormat="1" ht="12" hidden="1" customHeight="1">
      <c r="A19495" s="448"/>
    </row>
    <row r="19496" spans="1:1" s="449" customFormat="1" ht="12" hidden="1" customHeight="1">
      <c r="A19496" s="448"/>
    </row>
    <row r="19497" spans="1:1" s="449" customFormat="1" ht="12" hidden="1" customHeight="1">
      <c r="A19497" s="448"/>
    </row>
    <row r="19498" spans="1:1" s="449" customFormat="1" ht="12" hidden="1" customHeight="1">
      <c r="A19498" s="448"/>
    </row>
    <row r="19499" spans="1:1" s="449" customFormat="1" ht="12" hidden="1" customHeight="1">
      <c r="A19499" s="448"/>
    </row>
    <row r="19500" spans="1:1" s="449" customFormat="1" ht="12" hidden="1" customHeight="1">
      <c r="A19500" s="448"/>
    </row>
    <row r="19501" spans="1:1" s="449" customFormat="1" ht="12" hidden="1" customHeight="1">
      <c r="A19501" s="448"/>
    </row>
    <row r="19502" spans="1:1" s="449" customFormat="1" ht="12" hidden="1" customHeight="1">
      <c r="A19502" s="448"/>
    </row>
    <row r="19503" spans="1:1" s="449" customFormat="1" ht="12" hidden="1" customHeight="1">
      <c r="A19503" s="448"/>
    </row>
    <row r="19504" spans="1:1" s="449" customFormat="1" ht="12" hidden="1" customHeight="1">
      <c r="A19504" s="448"/>
    </row>
    <row r="19505" spans="1:1" s="449" customFormat="1" ht="12" hidden="1" customHeight="1">
      <c r="A19505" s="448"/>
    </row>
    <row r="19506" spans="1:1" s="449" customFormat="1" ht="12" hidden="1" customHeight="1">
      <c r="A19506" s="448"/>
    </row>
    <row r="19507" spans="1:1" s="449" customFormat="1" ht="12" hidden="1" customHeight="1">
      <c r="A19507" s="448"/>
    </row>
    <row r="19508" spans="1:1" s="449" customFormat="1" ht="12" hidden="1" customHeight="1">
      <c r="A19508" s="448"/>
    </row>
    <row r="19509" spans="1:1" s="449" customFormat="1" ht="12" hidden="1" customHeight="1">
      <c r="A19509" s="448"/>
    </row>
    <row r="19510" spans="1:1" s="449" customFormat="1" ht="12" hidden="1" customHeight="1">
      <c r="A19510" s="448"/>
    </row>
    <row r="19511" spans="1:1" s="449" customFormat="1" ht="12" hidden="1" customHeight="1">
      <c r="A19511" s="448"/>
    </row>
    <row r="19512" spans="1:1" s="449" customFormat="1" ht="12" hidden="1" customHeight="1">
      <c r="A19512" s="448"/>
    </row>
    <row r="19513" spans="1:1" s="449" customFormat="1" ht="12" hidden="1" customHeight="1">
      <c r="A19513" s="448"/>
    </row>
    <row r="19514" spans="1:1" s="449" customFormat="1" ht="12" hidden="1" customHeight="1">
      <c r="A19514" s="448"/>
    </row>
    <row r="19515" spans="1:1" s="449" customFormat="1" ht="12" hidden="1" customHeight="1">
      <c r="A19515" s="448"/>
    </row>
    <row r="19516" spans="1:1" s="449" customFormat="1" ht="12" hidden="1" customHeight="1">
      <c r="A19516" s="448"/>
    </row>
    <row r="19517" spans="1:1" s="449" customFormat="1" ht="12" hidden="1" customHeight="1">
      <c r="A19517" s="448"/>
    </row>
    <row r="19518" spans="1:1" s="449" customFormat="1" ht="12" hidden="1" customHeight="1">
      <c r="A19518" s="448"/>
    </row>
    <row r="19519" spans="1:1" s="449" customFormat="1" ht="12" hidden="1" customHeight="1">
      <c r="A19519" s="448"/>
    </row>
    <row r="19520" spans="1:1" s="449" customFormat="1" ht="12" hidden="1" customHeight="1">
      <c r="A19520" s="448"/>
    </row>
    <row r="19521" spans="1:1" s="449" customFormat="1" ht="12" hidden="1" customHeight="1">
      <c r="A19521" s="448"/>
    </row>
    <row r="19522" spans="1:1" s="449" customFormat="1" ht="12" hidden="1" customHeight="1">
      <c r="A19522" s="448"/>
    </row>
    <row r="19523" spans="1:1" s="449" customFormat="1" ht="12" hidden="1" customHeight="1">
      <c r="A19523" s="448"/>
    </row>
    <row r="19524" spans="1:1" s="449" customFormat="1" ht="12" hidden="1" customHeight="1">
      <c r="A19524" s="448"/>
    </row>
    <row r="19525" spans="1:1" s="449" customFormat="1" ht="12" hidden="1" customHeight="1">
      <c r="A19525" s="448"/>
    </row>
    <row r="19526" spans="1:1" s="449" customFormat="1" ht="12" hidden="1" customHeight="1">
      <c r="A19526" s="448"/>
    </row>
    <row r="19527" spans="1:1" s="449" customFormat="1" ht="12" hidden="1" customHeight="1">
      <c r="A19527" s="448"/>
    </row>
    <row r="19528" spans="1:1" s="449" customFormat="1" ht="12" hidden="1" customHeight="1">
      <c r="A19528" s="448"/>
    </row>
    <row r="19529" spans="1:1" s="449" customFormat="1" ht="12" hidden="1" customHeight="1">
      <c r="A19529" s="448"/>
    </row>
    <row r="19530" spans="1:1" s="449" customFormat="1" ht="12" hidden="1" customHeight="1">
      <c r="A19530" s="448"/>
    </row>
    <row r="19531" spans="1:1" s="449" customFormat="1" ht="12" hidden="1" customHeight="1">
      <c r="A19531" s="448"/>
    </row>
    <row r="19532" spans="1:1" s="449" customFormat="1" ht="12" hidden="1" customHeight="1">
      <c r="A19532" s="448"/>
    </row>
    <row r="19533" spans="1:1" s="449" customFormat="1" ht="12" hidden="1" customHeight="1">
      <c r="A19533" s="448"/>
    </row>
    <row r="19534" spans="1:1" s="449" customFormat="1" ht="12" hidden="1" customHeight="1">
      <c r="A19534" s="448"/>
    </row>
    <row r="19535" spans="1:1" s="449" customFormat="1" ht="12" hidden="1" customHeight="1">
      <c r="A19535" s="448"/>
    </row>
    <row r="19536" spans="1:1" s="449" customFormat="1" ht="12" hidden="1" customHeight="1">
      <c r="A19536" s="448"/>
    </row>
    <row r="19537" spans="1:1" s="449" customFormat="1" ht="12" hidden="1" customHeight="1">
      <c r="A19537" s="448"/>
    </row>
    <row r="19538" spans="1:1" s="449" customFormat="1" ht="12" hidden="1" customHeight="1">
      <c r="A19538" s="448"/>
    </row>
    <row r="19539" spans="1:1" s="449" customFormat="1" ht="12" hidden="1" customHeight="1">
      <c r="A19539" s="448"/>
    </row>
    <row r="19540" spans="1:1" s="449" customFormat="1" ht="12" hidden="1" customHeight="1">
      <c r="A19540" s="448"/>
    </row>
    <row r="19541" spans="1:1" s="449" customFormat="1" ht="12" hidden="1" customHeight="1">
      <c r="A19541" s="448"/>
    </row>
    <row r="19542" spans="1:1" s="449" customFormat="1" ht="12" hidden="1" customHeight="1">
      <c r="A19542" s="448"/>
    </row>
    <row r="19543" spans="1:1" s="449" customFormat="1" ht="12" hidden="1" customHeight="1">
      <c r="A19543" s="448"/>
    </row>
    <row r="19544" spans="1:1" s="449" customFormat="1" ht="12" hidden="1" customHeight="1">
      <c r="A19544" s="448"/>
    </row>
    <row r="19545" spans="1:1" s="449" customFormat="1" ht="12" hidden="1" customHeight="1">
      <c r="A19545" s="448"/>
    </row>
    <row r="19546" spans="1:1" s="449" customFormat="1" ht="12" hidden="1" customHeight="1">
      <c r="A19546" s="448"/>
    </row>
    <row r="19547" spans="1:1" s="449" customFormat="1" ht="12" hidden="1" customHeight="1">
      <c r="A19547" s="448"/>
    </row>
    <row r="19548" spans="1:1" s="449" customFormat="1" ht="12" hidden="1" customHeight="1">
      <c r="A19548" s="448"/>
    </row>
    <row r="19549" spans="1:1" s="449" customFormat="1" ht="12" hidden="1" customHeight="1">
      <c r="A19549" s="448"/>
    </row>
    <row r="19550" spans="1:1" s="449" customFormat="1" ht="12" hidden="1" customHeight="1">
      <c r="A19550" s="448"/>
    </row>
    <row r="19551" spans="1:1" s="449" customFormat="1" ht="12" hidden="1" customHeight="1">
      <c r="A19551" s="448"/>
    </row>
    <row r="19552" spans="1:1" s="449" customFormat="1" ht="12" hidden="1" customHeight="1">
      <c r="A19552" s="448"/>
    </row>
    <row r="19553" spans="1:1" s="449" customFormat="1" ht="12" hidden="1" customHeight="1">
      <c r="A19553" s="448"/>
    </row>
    <row r="19554" spans="1:1" s="449" customFormat="1" ht="12" hidden="1" customHeight="1">
      <c r="A19554" s="448"/>
    </row>
    <row r="19555" spans="1:1" s="449" customFormat="1" ht="12" hidden="1" customHeight="1">
      <c r="A19555" s="448"/>
    </row>
    <row r="19556" spans="1:1" s="449" customFormat="1" ht="12" hidden="1" customHeight="1">
      <c r="A19556" s="448"/>
    </row>
    <row r="19557" spans="1:1" s="449" customFormat="1" ht="12" hidden="1" customHeight="1">
      <c r="A19557" s="448"/>
    </row>
    <row r="19558" spans="1:1" s="449" customFormat="1" ht="12" hidden="1" customHeight="1">
      <c r="A19558" s="448"/>
    </row>
    <row r="19559" spans="1:1" s="449" customFormat="1" ht="12" hidden="1" customHeight="1">
      <c r="A19559" s="448"/>
    </row>
    <row r="19560" spans="1:1" s="449" customFormat="1" ht="12" hidden="1" customHeight="1">
      <c r="A19560" s="448"/>
    </row>
    <row r="19561" spans="1:1" s="449" customFormat="1" ht="12" hidden="1" customHeight="1">
      <c r="A19561" s="448"/>
    </row>
    <row r="19562" spans="1:1" s="449" customFormat="1" ht="12" hidden="1" customHeight="1">
      <c r="A19562" s="448"/>
    </row>
    <row r="19563" spans="1:1" s="449" customFormat="1" ht="12" hidden="1" customHeight="1">
      <c r="A19563" s="448"/>
    </row>
    <row r="19564" spans="1:1" s="449" customFormat="1" ht="12" hidden="1" customHeight="1">
      <c r="A19564" s="448"/>
    </row>
    <row r="19565" spans="1:1" s="449" customFormat="1" ht="12" hidden="1" customHeight="1">
      <c r="A19565" s="448"/>
    </row>
    <row r="19566" spans="1:1" s="449" customFormat="1" ht="12" hidden="1" customHeight="1">
      <c r="A19566" s="448"/>
    </row>
    <row r="19567" spans="1:1" s="449" customFormat="1" ht="12" hidden="1" customHeight="1">
      <c r="A19567" s="448"/>
    </row>
    <row r="19568" spans="1:1" s="449" customFormat="1" ht="12" hidden="1" customHeight="1">
      <c r="A19568" s="448"/>
    </row>
    <row r="19569" spans="1:1" s="449" customFormat="1" ht="12" hidden="1" customHeight="1">
      <c r="A19569" s="448"/>
    </row>
    <row r="19570" spans="1:1" s="449" customFormat="1" ht="12" hidden="1" customHeight="1">
      <c r="A19570" s="448"/>
    </row>
    <row r="19571" spans="1:1" s="449" customFormat="1" ht="12" hidden="1" customHeight="1">
      <c r="A19571" s="448"/>
    </row>
    <row r="19572" spans="1:1" s="449" customFormat="1" ht="12" hidden="1" customHeight="1">
      <c r="A19572" s="448"/>
    </row>
    <row r="19573" spans="1:1" s="449" customFormat="1" ht="12" hidden="1" customHeight="1">
      <c r="A19573" s="448"/>
    </row>
    <row r="19574" spans="1:1" s="449" customFormat="1" ht="12" hidden="1" customHeight="1">
      <c r="A19574" s="448"/>
    </row>
    <row r="19575" spans="1:1" s="449" customFormat="1" ht="12" hidden="1" customHeight="1">
      <c r="A19575" s="448"/>
    </row>
    <row r="19576" spans="1:1" s="449" customFormat="1" ht="12" hidden="1" customHeight="1">
      <c r="A19576" s="448"/>
    </row>
    <row r="19577" spans="1:1" s="449" customFormat="1" ht="12" hidden="1" customHeight="1">
      <c r="A19577" s="448"/>
    </row>
    <row r="19578" spans="1:1" s="449" customFormat="1" ht="12" hidden="1" customHeight="1">
      <c r="A19578" s="448"/>
    </row>
    <row r="19579" spans="1:1" s="449" customFormat="1" ht="12" hidden="1" customHeight="1">
      <c r="A19579" s="448"/>
    </row>
    <row r="19580" spans="1:1" s="449" customFormat="1" ht="12" hidden="1" customHeight="1">
      <c r="A19580" s="448"/>
    </row>
    <row r="19581" spans="1:1" s="449" customFormat="1" ht="12" hidden="1" customHeight="1">
      <c r="A19581" s="448"/>
    </row>
    <row r="19582" spans="1:1" s="449" customFormat="1" ht="12" hidden="1" customHeight="1">
      <c r="A19582" s="448"/>
    </row>
    <row r="19583" spans="1:1" s="449" customFormat="1" ht="12" hidden="1" customHeight="1">
      <c r="A19583" s="448"/>
    </row>
    <row r="19584" spans="1:1" s="449" customFormat="1" ht="12" hidden="1" customHeight="1">
      <c r="A19584" s="448"/>
    </row>
    <row r="19585" spans="1:1" s="449" customFormat="1" ht="12" hidden="1" customHeight="1">
      <c r="A19585" s="448"/>
    </row>
    <row r="19586" spans="1:1" s="449" customFormat="1" ht="12" hidden="1" customHeight="1">
      <c r="A19586" s="448"/>
    </row>
    <row r="19587" spans="1:1" s="449" customFormat="1" ht="12" hidden="1" customHeight="1">
      <c r="A19587" s="448"/>
    </row>
    <row r="19588" spans="1:1" s="449" customFormat="1" ht="12" hidden="1" customHeight="1">
      <c r="A19588" s="448"/>
    </row>
    <row r="19589" spans="1:1" s="449" customFormat="1" ht="12" hidden="1" customHeight="1">
      <c r="A19589" s="448"/>
    </row>
    <row r="19590" spans="1:1" s="449" customFormat="1" ht="12" hidden="1" customHeight="1">
      <c r="A19590" s="448"/>
    </row>
    <row r="19591" spans="1:1" s="449" customFormat="1" ht="12" hidden="1" customHeight="1">
      <c r="A19591" s="448"/>
    </row>
    <row r="19592" spans="1:1" s="449" customFormat="1" ht="12" hidden="1" customHeight="1">
      <c r="A19592" s="448"/>
    </row>
    <row r="19593" spans="1:1" s="449" customFormat="1" ht="12" hidden="1" customHeight="1">
      <c r="A19593" s="448"/>
    </row>
    <row r="19594" spans="1:1" s="449" customFormat="1" ht="12" hidden="1" customHeight="1">
      <c r="A19594" s="448"/>
    </row>
    <row r="19595" spans="1:1" s="449" customFormat="1" ht="12" hidden="1" customHeight="1">
      <c r="A19595" s="448"/>
    </row>
    <row r="19596" spans="1:1" s="449" customFormat="1" ht="12" hidden="1" customHeight="1">
      <c r="A19596" s="448"/>
    </row>
    <row r="19597" spans="1:1" s="449" customFormat="1" ht="12" hidden="1" customHeight="1">
      <c r="A19597" s="448"/>
    </row>
    <row r="19598" spans="1:1" s="449" customFormat="1" ht="12" hidden="1" customHeight="1">
      <c r="A19598" s="448"/>
    </row>
    <row r="19599" spans="1:1" s="449" customFormat="1" ht="12" hidden="1" customHeight="1">
      <c r="A19599" s="448"/>
    </row>
    <row r="19600" spans="1:1" s="449" customFormat="1" ht="12" hidden="1" customHeight="1">
      <c r="A19600" s="448"/>
    </row>
    <row r="19601" spans="1:1" s="449" customFormat="1" ht="12" hidden="1" customHeight="1">
      <c r="A19601" s="448"/>
    </row>
    <row r="19602" spans="1:1" s="449" customFormat="1" ht="12" hidden="1" customHeight="1">
      <c r="A19602" s="448"/>
    </row>
    <row r="19603" spans="1:1" s="449" customFormat="1" ht="12" hidden="1" customHeight="1">
      <c r="A19603" s="448"/>
    </row>
    <row r="19604" spans="1:1" s="449" customFormat="1" ht="12" hidden="1" customHeight="1">
      <c r="A19604" s="448"/>
    </row>
    <row r="19605" spans="1:1" s="449" customFormat="1" ht="12" hidden="1" customHeight="1">
      <c r="A19605" s="448"/>
    </row>
    <row r="19606" spans="1:1" s="449" customFormat="1" ht="12" hidden="1" customHeight="1">
      <c r="A19606" s="448"/>
    </row>
    <row r="19607" spans="1:1" s="449" customFormat="1" ht="12" hidden="1" customHeight="1">
      <c r="A19607" s="448"/>
    </row>
    <row r="19608" spans="1:1" s="449" customFormat="1" ht="12" hidden="1" customHeight="1">
      <c r="A19608" s="448"/>
    </row>
    <row r="19609" spans="1:1" s="449" customFormat="1" ht="12" hidden="1" customHeight="1">
      <c r="A19609" s="448"/>
    </row>
    <row r="19610" spans="1:1" s="449" customFormat="1" ht="12" hidden="1" customHeight="1">
      <c r="A19610" s="448"/>
    </row>
    <row r="19611" spans="1:1" s="449" customFormat="1" ht="12" hidden="1" customHeight="1">
      <c r="A19611" s="448"/>
    </row>
    <row r="19612" spans="1:1" s="449" customFormat="1" ht="12" hidden="1" customHeight="1">
      <c r="A19612" s="448"/>
    </row>
    <row r="19613" spans="1:1" s="449" customFormat="1" ht="12" hidden="1" customHeight="1">
      <c r="A19613" s="448"/>
    </row>
    <row r="19614" spans="1:1" s="449" customFormat="1" ht="12" hidden="1" customHeight="1">
      <c r="A19614" s="448"/>
    </row>
    <row r="19615" spans="1:1" s="449" customFormat="1" ht="12" hidden="1" customHeight="1">
      <c r="A19615" s="448"/>
    </row>
    <row r="19616" spans="1:1" s="449" customFormat="1" ht="12" hidden="1" customHeight="1">
      <c r="A19616" s="448"/>
    </row>
    <row r="19617" spans="1:1" s="449" customFormat="1" ht="12" hidden="1" customHeight="1">
      <c r="A19617" s="448"/>
    </row>
    <row r="19618" spans="1:1" s="449" customFormat="1" ht="12" hidden="1" customHeight="1">
      <c r="A19618" s="448"/>
    </row>
    <row r="19619" spans="1:1" s="449" customFormat="1" ht="12" hidden="1" customHeight="1">
      <c r="A19619" s="448"/>
    </row>
    <row r="19620" spans="1:1" s="449" customFormat="1" ht="12" hidden="1" customHeight="1">
      <c r="A19620" s="448"/>
    </row>
    <row r="19621" spans="1:1" s="449" customFormat="1" ht="12" hidden="1" customHeight="1">
      <c r="A19621" s="448"/>
    </row>
    <row r="19622" spans="1:1" s="449" customFormat="1" ht="12" hidden="1" customHeight="1">
      <c r="A19622" s="448"/>
    </row>
    <row r="19623" spans="1:1" s="449" customFormat="1" ht="12" hidden="1" customHeight="1">
      <c r="A19623" s="448"/>
    </row>
    <row r="19624" spans="1:1" s="449" customFormat="1" ht="12" hidden="1" customHeight="1">
      <c r="A19624" s="448"/>
    </row>
    <row r="19625" spans="1:1" s="449" customFormat="1" ht="12" hidden="1" customHeight="1">
      <c r="A19625" s="448"/>
    </row>
    <row r="19626" spans="1:1" s="449" customFormat="1" ht="12" hidden="1" customHeight="1">
      <c r="A19626" s="448"/>
    </row>
    <row r="19627" spans="1:1" s="449" customFormat="1" ht="12" hidden="1" customHeight="1">
      <c r="A19627" s="448"/>
    </row>
    <row r="19628" spans="1:1" s="449" customFormat="1" ht="12" hidden="1" customHeight="1">
      <c r="A19628" s="448"/>
    </row>
    <row r="19629" spans="1:1" s="449" customFormat="1" ht="12" hidden="1" customHeight="1">
      <c r="A19629" s="448"/>
    </row>
    <row r="19630" spans="1:1" s="449" customFormat="1" ht="12" hidden="1" customHeight="1">
      <c r="A19630" s="448"/>
    </row>
    <row r="19631" spans="1:1" s="449" customFormat="1" ht="12" hidden="1" customHeight="1">
      <c r="A19631" s="448"/>
    </row>
    <row r="19632" spans="1:1" s="449" customFormat="1" ht="12" hidden="1" customHeight="1">
      <c r="A19632" s="448"/>
    </row>
    <row r="19633" spans="1:1" s="449" customFormat="1" ht="12" hidden="1" customHeight="1">
      <c r="A19633" s="448"/>
    </row>
    <row r="19634" spans="1:1" s="449" customFormat="1" ht="12" hidden="1" customHeight="1">
      <c r="A19634" s="448"/>
    </row>
    <row r="19635" spans="1:1" s="449" customFormat="1" ht="12" hidden="1" customHeight="1">
      <c r="A19635" s="448"/>
    </row>
    <row r="19636" spans="1:1" s="449" customFormat="1" ht="12" hidden="1" customHeight="1">
      <c r="A19636" s="448"/>
    </row>
    <row r="19637" spans="1:1" s="449" customFormat="1" ht="12" hidden="1" customHeight="1">
      <c r="A19637" s="448"/>
    </row>
    <row r="19638" spans="1:1" s="449" customFormat="1" ht="12" hidden="1" customHeight="1">
      <c r="A19638" s="448"/>
    </row>
    <row r="19639" spans="1:1" s="449" customFormat="1" ht="12" hidden="1" customHeight="1">
      <c r="A19639" s="448"/>
    </row>
    <row r="19640" spans="1:1" s="449" customFormat="1" ht="12" hidden="1" customHeight="1">
      <c r="A19640" s="448"/>
    </row>
    <row r="19641" spans="1:1" s="449" customFormat="1" ht="12" hidden="1" customHeight="1">
      <c r="A19641" s="448"/>
    </row>
    <row r="19642" spans="1:1" s="449" customFormat="1" ht="12" hidden="1" customHeight="1">
      <c r="A19642" s="448"/>
    </row>
    <row r="19643" spans="1:1" s="449" customFormat="1" ht="12" hidden="1" customHeight="1">
      <c r="A19643" s="448"/>
    </row>
    <row r="19644" spans="1:1" s="449" customFormat="1" ht="12" hidden="1" customHeight="1">
      <c r="A19644" s="448"/>
    </row>
    <row r="19645" spans="1:1" s="449" customFormat="1" ht="12" hidden="1" customHeight="1">
      <c r="A19645" s="448"/>
    </row>
    <row r="19646" spans="1:1" s="449" customFormat="1" ht="12" hidden="1" customHeight="1">
      <c r="A19646" s="448"/>
    </row>
    <row r="19647" spans="1:1" s="449" customFormat="1" ht="12" hidden="1" customHeight="1">
      <c r="A19647" s="448"/>
    </row>
    <row r="19648" spans="1:1" s="449" customFormat="1" ht="12" hidden="1" customHeight="1">
      <c r="A19648" s="448"/>
    </row>
    <row r="19649" spans="1:1" s="449" customFormat="1" ht="12" hidden="1" customHeight="1">
      <c r="A19649" s="448"/>
    </row>
    <row r="19650" spans="1:1" s="449" customFormat="1" ht="12" hidden="1" customHeight="1">
      <c r="A19650" s="448"/>
    </row>
    <row r="19651" spans="1:1" s="449" customFormat="1" ht="12" hidden="1" customHeight="1">
      <c r="A19651" s="448"/>
    </row>
    <row r="19652" spans="1:1" s="449" customFormat="1" ht="12" hidden="1" customHeight="1">
      <c r="A19652" s="448"/>
    </row>
    <row r="19653" spans="1:1" s="449" customFormat="1" ht="12" hidden="1" customHeight="1">
      <c r="A19653" s="448"/>
    </row>
    <row r="19654" spans="1:1" s="449" customFormat="1" ht="12" hidden="1" customHeight="1">
      <c r="A19654" s="448"/>
    </row>
    <row r="19655" spans="1:1" s="449" customFormat="1" ht="12" hidden="1" customHeight="1">
      <c r="A19655" s="448"/>
    </row>
    <row r="19656" spans="1:1" s="449" customFormat="1" ht="12" hidden="1" customHeight="1">
      <c r="A19656" s="448"/>
    </row>
    <row r="19657" spans="1:1" s="449" customFormat="1" ht="12" hidden="1" customHeight="1">
      <c r="A19657" s="448"/>
    </row>
    <row r="19658" spans="1:1" s="449" customFormat="1" ht="12" hidden="1" customHeight="1">
      <c r="A19658" s="448"/>
    </row>
    <row r="19659" spans="1:1" s="449" customFormat="1" ht="12" hidden="1" customHeight="1">
      <c r="A19659" s="448"/>
    </row>
    <row r="19660" spans="1:1" s="449" customFormat="1" ht="12" hidden="1" customHeight="1">
      <c r="A19660" s="448"/>
    </row>
    <row r="19661" spans="1:1" s="449" customFormat="1" ht="12" hidden="1" customHeight="1">
      <c r="A19661" s="448"/>
    </row>
    <row r="19662" spans="1:1" s="449" customFormat="1" ht="12" hidden="1" customHeight="1">
      <c r="A19662" s="448"/>
    </row>
    <row r="19663" spans="1:1" s="449" customFormat="1" ht="12" hidden="1" customHeight="1">
      <c r="A19663" s="448"/>
    </row>
    <row r="19664" spans="1:1" s="449" customFormat="1" ht="12" hidden="1" customHeight="1">
      <c r="A19664" s="448"/>
    </row>
    <row r="19665" spans="1:1" s="449" customFormat="1" ht="12" hidden="1" customHeight="1">
      <c r="A19665" s="448"/>
    </row>
    <row r="19666" spans="1:1" s="449" customFormat="1" ht="12" hidden="1" customHeight="1">
      <c r="A19666" s="448"/>
    </row>
    <row r="19667" spans="1:1" s="449" customFormat="1" ht="12" hidden="1" customHeight="1">
      <c r="A19667" s="448"/>
    </row>
    <row r="19668" spans="1:1" s="449" customFormat="1" ht="12" hidden="1" customHeight="1">
      <c r="A19668" s="448"/>
    </row>
    <row r="19669" spans="1:1" s="449" customFormat="1" ht="12" hidden="1" customHeight="1">
      <c r="A19669" s="448"/>
    </row>
    <row r="19670" spans="1:1" s="449" customFormat="1" ht="12" hidden="1" customHeight="1">
      <c r="A19670" s="448"/>
    </row>
    <row r="19671" spans="1:1" s="449" customFormat="1" ht="12" hidden="1" customHeight="1">
      <c r="A19671" s="448"/>
    </row>
    <row r="19672" spans="1:1" s="449" customFormat="1" ht="12" hidden="1" customHeight="1">
      <c r="A19672" s="448"/>
    </row>
    <row r="19673" spans="1:1" s="449" customFormat="1" ht="12" hidden="1" customHeight="1">
      <c r="A19673" s="448"/>
    </row>
    <row r="19674" spans="1:1" s="449" customFormat="1" ht="12" hidden="1" customHeight="1">
      <c r="A19674" s="448"/>
    </row>
    <row r="19675" spans="1:1" s="449" customFormat="1" ht="12" hidden="1" customHeight="1">
      <c r="A19675" s="448"/>
    </row>
    <row r="19676" spans="1:1" s="449" customFormat="1" ht="12" hidden="1" customHeight="1">
      <c r="A19676" s="448"/>
    </row>
    <row r="19677" spans="1:1" s="449" customFormat="1" ht="12" hidden="1" customHeight="1">
      <c r="A19677" s="448"/>
    </row>
    <row r="19678" spans="1:1" s="449" customFormat="1" ht="12" hidden="1" customHeight="1">
      <c r="A19678" s="448"/>
    </row>
    <row r="19679" spans="1:1" s="449" customFormat="1" ht="12" hidden="1" customHeight="1">
      <c r="A19679" s="448"/>
    </row>
    <row r="19680" spans="1:1" s="449" customFormat="1" ht="12" hidden="1" customHeight="1">
      <c r="A19680" s="448"/>
    </row>
    <row r="19681" spans="1:1" s="449" customFormat="1" ht="12" hidden="1" customHeight="1">
      <c r="A19681" s="448"/>
    </row>
    <row r="19682" spans="1:1" s="449" customFormat="1" ht="12" hidden="1" customHeight="1">
      <c r="A19682" s="448"/>
    </row>
    <row r="19683" spans="1:1" s="449" customFormat="1" ht="12" hidden="1" customHeight="1">
      <c r="A19683" s="448"/>
    </row>
    <row r="19684" spans="1:1" s="449" customFormat="1" ht="12" hidden="1" customHeight="1">
      <c r="A19684" s="448"/>
    </row>
    <row r="19685" spans="1:1" s="449" customFormat="1" ht="12" hidden="1" customHeight="1">
      <c r="A19685" s="448"/>
    </row>
    <row r="19686" spans="1:1" s="449" customFormat="1" ht="12" hidden="1" customHeight="1">
      <c r="A19686" s="448"/>
    </row>
    <row r="19687" spans="1:1" s="449" customFormat="1" ht="12" hidden="1" customHeight="1">
      <c r="A19687" s="448"/>
    </row>
    <row r="19688" spans="1:1" s="449" customFormat="1" ht="12" hidden="1" customHeight="1">
      <c r="A19688" s="448"/>
    </row>
    <row r="19689" spans="1:1" s="449" customFormat="1" ht="12" hidden="1" customHeight="1">
      <c r="A19689" s="448"/>
    </row>
    <row r="19690" spans="1:1" s="449" customFormat="1" ht="12" hidden="1" customHeight="1">
      <c r="A19690" s="448"/>
    </row>
    <row r="19691" spans="1:1" s="449" customFormat="1" ht="12" hidden="1" customHeight="1">
      <c r="A19691" s="448"/>
    </row>
    <row r="19692" spans="1:1" s="449" customFormat="1" ht="12" hidden="1" customHeight="1">
      <c r="A19692" s="448"/>
    </row>
    <row r="19693" spans="1:1" s="449" customFormat="1" ht="12" hidden="1" customHeight="1">
      <c r="A19693" s="448"/>
    </row>
    <row r="19694" spans="1:1" s="449" customFormat="1" ht="12" hidden="1" customHeight="1">
      <c r="A19694" s="448"/>
    </row>
    <row r="19695" spans="1:1" s="449" customFormat="1" ht="12" hidden="1" customHeight="1">
      <c r="A19695" s="448"/>
    </row>
    <row r="19696" spans="1:1" s="449" customFormat="1" ht="12" hidden="1" customHeight="1">
      <c r="A19696" s="448"/>
    </row>
    <row r="19697" spans="1:1" s="449" customFormat="1" ht="12" hidden="1" customHeight="1">
      <c r="A19697" s="448"/>
    </row>
    <row r="19698" spans="1:1" s="449" customFormat="1" ht="12" hidden="1" customHeight="1">
      <c r="A19698" s="448"/>
    </row>
    <row r="19699" spans="1:1" s="449" customFormat="1" ht="12" hidden="1" customHeight="1">
      <c r="A19699" s="448"/>
    </row>
    <row r="19700" spans="1:1" s="449" customFormat="1" ht="12" hidden="1" customHeight="1">
      <c r="A19700" s="448"/>
    </row>
    <row r="19701" spans="1:1" s="449" customFormat="1" ht="12" hidden="1" customHeight="1">
      <c r="A19701" s="448"/>
    </row>
    <row r="19702" spans="1:1" s="449" customFormat="1" ht="12" hidden="1" customHeight="1">
      <c r="A19702" s="448"/>
    </row>
    <row r="19703" spans="1:1" s="449" customFormat="1" ht="12" hidden="1" customHeight="1">
      <c r="A19703" s="448"/>
    </row>
    <row r="19704" spans="1:1" s="449" customFormat="1" ht="12" hidden="1" customHeight="1">
      <c r="A19704" s="448"/>
    </row>
    <row r="19705" spans="1:1" s="449" customFormat="1" ht="12" hidden="1" customHeight="1">
      <c r="A19705" s="448"/>
    </row>
    <row r="19706" spans="1:1" s="449" customFormat="1" ht="12" hidden="1" customHeight="1">
      <c r="A19706" s="448"/>
    </row>
    <row r="19707" spans="1:1" s="449" customFormat="1" ht="12" hidden="1" customHeight="1">
      <c r="A19707" s="448"/>
    </row>
    <row r="19708" spans="1:1" s="449" customFormat="1" ht="12" hidden="1" customHeight="1">
      <c r="A19708" s="448"/>
    </row>
    <row r="19709" spans="1:1" s="449" customFormat="1" ht="12" hidden="1" customHeight="1">
      <c r="A19709" s="448"/>
    </row>
    <row r="19710" spans="1:1" s="449" customFormat="1" ht="12" hidden="1" customHeight="1">
      <c r="A19710" s="448"/>
    </row>
    <row r="19711" spans="1:1" s="449" customFormat="1" ht="12" hidden="1" customHeight="1">
      <c r="A19711" s="448"/>
    </row>
    <row r="19712" spans="1:1" s="449" customFormat="1" ht="12" hidden="1" customHeight="1">
      <c r="A19712" s="448"/>
    </row>
    <row r="19713" spans="1:1" s="449" customFormat="1" ht="12" hidden="1" customHeight="1">
      <c r="A19713" s="448"/>
    </row>
    <row r="19714" spans="1:1" s="449" customFormat="1" ht="12" hidden="1" customHeight="1">
      <c r="A19714" s="448"/>
    </row>
    <row r="19715" spans="1:1" s="449" customFormat="1" ht="12" hidden="1" customHeight="1">
      <c r="A19715" s="448"/>
    </row>
    <row r="19716" spans="1:1" s="449" customFormat="1" ht="12" hidden="1" customHeight="1">
      <c r="A19716" s="448"/>
    </row>
    <row r="19717" spans="1:1" s="449" customFormat="1" ht="12" hidden="1" customHeight="1">
      <c r="A19717" s="448"/>
    </row>
    <row r="19718" spans="1:1" s="449" customFormat="1" ht="12" hidden="1" customHeight="1">
      <c r="A19718" s="448"/>
    </row>
    <row r="19719" spans="1:1" s="449" customFormat="1" ht="12" hidden="1" customHeight="1">
      <c r="A19719" s="448"/>
    </row>
    <row r="19720" spans="1:1" s="449" customFormat="1" ht="12" hidden="1" customHeight="1">
      <c r="A19720" s="448"/>
    </row>
    <row r="19721" spans="1:1" s="449" customFormat="1" ht="12" hidden="1" customHeight="1">
      <c r="A19721" s="448"/>
    </row>
    <row r="19722" spans="1:1" s="449" customFormat="1" ht="12" hidden="1" customHeight="1">
      <c r="A19722" s="448"/>
    </row>
    <row r="19723" spans="1:1" s="449" customFormat="1" ht="12" hidden="1" customHeight="1">
      <c r="A19723" s="448"/>
    </row>
    <row r="19724" spans="1:1" s="449" customFormat="1" ht="12" hidden="1" customHeight="1">
      <c r="A19724" s="448"/>
    </row>
    <row r="19725" spans="1:1" s="449" customFormat="1" ht="12" hidden="1" customHeight="1">
      <c r="A19725" s="448"/>
    </row>
    <row r="19726" spans="1:1" s="449" customFormat="1" ht="12" hidden="1" customHeight="1">
      <c r="A19726" s="448"/>
    </row>
    <row r="19727" spans="1:1" s="449" customFormat="1" ht="12" hidden="1" customHeight="1">
      <c r="A19727" s="448"/>
    </row>
    <row r="19728" spans="1:1" s="449" customFormat="1" ht="12" hidden="1" customHeight="1">
      <c r="A19728" s="448"/>
    </row>
    <row r="19729" spans="1:1" s="449" customFormat="1" ht="12" hidden="1" customHeight="1">
      <c r="A19729" s="448"/>
    </row>
    <row r="19730" spans="1:1" s="449" customFormat="1" ht="12" hidden="1" customHeight="1">
      <c r="A19730" s="448"/>
    </row>
    <row r="19731" spans="1:1" s="449" customFormat="1" ht="12" hidden="1" customHeight="1">
      <c r="A19731" s="448"/>
    </row>
    <row r="19732" spans="1:1" s="449" customFormat="1" ht="12" hidden="1" customHeight="1">
      <c r="A19732" s="448"/>
    </row>
    <row r="19733" spans="1:1" s="449" customFormat="1" ht="12" hidden="1" customHeight="1">
      <c r="A19733" s="448"/>
    </row>
    <row r="19734" spans="1:1" s="449" customFormat="1" ht="12" hidden="1" customHeight="1">
      <c r="A19734" s="448"/>
    </row>
    <row r="19735" spans="1:1" s="449" customFormat="1" ht="12" hidden="1" customHeight="1">
      <c r="A19735" s="448"/>
    </row>
    <row r="19736" spans="1:1" s="449" customFormat="1" ht="12" hidden="1" customHeight="1">
      <c r="A19736" s="448"/>
    </row>
    <row r="19737" spans="1:1" s="449" customFormat="1" ht="12" hidden="1" customHeight="1">
      <c r="A19737" s="448"/>
    </row>
    <row r="19738" spans="1:1" s="449" customFormat="1" ht="12" hidden="1" customHeight="1">
      <c r="A19738" s="448"/>
    </row>
    <row r="19739" spans="1:1" s="449" customFormat="1" ht="12" hidden="1" customHeight="1">
      <c r="A19739" s="448"/>
    </row>
    <row r="19740" spans="1:1" s="449" customFormat="1" ht="12" hidden="1" customHeight="1">
      <c r="A19740" s="448"/>
    </row>
    <row r="19741" spans="1:1" s="449" customFormat="1" ht="12" hidden="1" customHeight="1">
      <c r="A19741" s="448"/>
    </row>
    <row r="19742" spans="1:1" s="449" customFormat="1" ht="12" hidden="1" customHeight="1">
      <c r="A19742" s="448"/>
    </row>
    <row r="19743" spans="1:1" s="449" customFormat="1" ht="12" hidden="1" customHeight="1">
      <c r="A19743" s="448"/>
    </row>
    <row r="19744" spans="1:1" s="449" customFormat="1" ht="12" hidden="1" customHeight="1">
      <c r="A19744" s="448"/>
    </row>
    <row r="19745" spans="1:1" s="449" customFormat="1" ht="12" hidden="1" customHeight="1">
      <c r="A19745" s="448"/>
    </row>
    <row r="19746" spans="1:1" s="449" customFormat="1" ht="12" hidden="1" customHeight="1">
      <c r="A19746" s="448"/>
    </row>
    <row r="19747" spans="1:1" s="449" customFormat="1" ht="12" hidden="1" customHeight="1">
      <c r="A19747" s="448"/>
    </row>
    <row r="19748" spans="1:1" s="449" customFormat="1" ht="12" hidden="1" customHeight="1">
      <c r="A19748" s="448"/>
    </row>
    <row r="19749" spans="1:1" s="449" customFormat="1" ht="12" hidden="1" customHeight="1">
      <c r="A19749" s="448"/>
    </row>
    <row r="19750" spans="1:1" s="449" customFormat="1" ht="12" hidden="1" customHeight="1">
      <c r="A19750" s="448"/>
    </row>
    <row r="19751" spans="1:1" s="449" customFormat="1" ht="12" hidden="1" customHeight="1">
      <c r="A19751" s="448"/>
    </row>
    <row r="19752" spans="1:1" s="449" customFormat="1" ht="12" hidden="1" customHeight="1">
      <c r="A19752" s="448"/>
    </row>
    <row r="19753" spans="1:1" s="449" customFormat="1" ht="12" hidden="1" customHeight="1">
      <c r="A19753" s="448"/>
    </row>
    <row r="19754" spans="1:1" s="449" customFormat="1" ht="12" hidden="1" customHeight="1">
      <c r="A19754" s="448"/>
    </row>
    <row r="19755" spans="1:1" s="449" customFormat="1" ht="12" hidden="1" customHeight="1">
      <c r="A19755" s="448"/>
    </row>
    <row r="19756" spans="1:1" s="449" customFormat="1" ht="12" hidden="1" customHeight="1">
      <c r="A19756" s="448"/>
    </row>
    <row r="19757" spans="1:1" s="449" customFormat="1" ht="12" hidden="1" customHeight="1">
      <c r="A19757" s="448"/>
    </row>
    <row r="19758" spans="1:1" s="449" customFormat="1" ht="12" hidden="1" customHeight="1">
      <c r="A19758" s="448"/>
    </row>
    <row r="19759" spans="1:1" s="449" customFormat="1" ht="12" hidden="1" customHeight="1">
      <c r="A19759" s="448"/>
    </row>
    <row r="19760" spans="1:1" s="449" customFormat="1" ht="12" hidden="1" customHeight="1">
      <c r="A19760" s="448"/>
    </row>
    <row r="19761" spans="1:1" s="449" customFormat="1" ht="12" hidden="1" customHeight="1">
      <c r="A19761" s="448"/>
    </row>
    <row r="19762" spans="1:1" s="449" customFormat="1" ht="12" hidden="1" customHeight="1">
      <c r="A19762" s="448"/>
    </row>
    <row r="19763" spans="1:1" s="449" customFormat="1" ht="12" hidden="1" customHeight="1">
      <c r="A19763" s="448"/>
    </row>
    <row r="19764" spans="1:1" s="449" customFormat="1" ht="12" hidden="1" customHeight="1">
      <c r="A19764" s="448"/>
    </row>
    <row r="19765" spans="1:1" s="449" customFormat="1" ht="12" hidden="1" customHeight="1">
      <c r="A19765" s="448"/>
    </row>
    <row r="19766" spans="1:1" s="449" customFormat="1" ht="12" hidden="1" customHeight="1">
      <c r="A19766" s="448"/>
    </row>
    <row r="19767" spans="1:1" s="449" customFormat="1" ht="12" hidden="1" customHeight="1">
      <c r="A19767" s="448"/>
    </row>
    <row r="19768" spans="1:1" s="449" customFormat="1" ht="12" hidden="1" customHeight="1">
      <c r="A19768" s="448"/>
    </row>
    <row r="19769" spans="1:1" s="449" customFormat="1" ht="12" hidden="1" customHeight="1">
      <c r="A19769" s="448"/>
    </row>
    <row r="19770" spans="1:1" s="449" customFormat="1" ht="12" hidden="1" customHeight="1">
      <c r="A19770" s="448"/>
    </row>
    <row r="19771" spans="1:1" s="449" customFormat="1" ht="12" hidden="1" customHeight="1">
      <c r="A19771" s="448"/>
    </row>
    <row r="19772" spans="1:1" s="449" customFormat="1" ht="12" hidden="1" customHeight="1">
      <c r="A19772" s="448"/>
    </row>
    <row r="19773" spans="1:1" s="449" customFormat="1" ht="12" hidden="1" customHeight="1">
      <c r="A19773" s="448"/>
    </row>
    <row r="19774" spans="1:1" s="449" customFormat="1" ht="12" hidden="1" customHeight="1">
      <c r="A19774" s="448"/>
    </row>
    <row r="19775" spans="1:1" s="449" customFormat="1" ht="12" hidden="1" customHeight="1">
      <c r="A19775" s="448"/>
    </row>
    <row r="19776" spans="1:1" s="449" customFormat="1" ht="12" hidden="1" customHeight="1">
      <c r="A19776" s="448"/>
    </row>
    <row r="19777" spans="1:1" s="449" customFormat="1" ht="12" hidden="1" customHeight="1">
      <c r="A19777" s="448"/>
    </row>
    <row r="19778" spans="1:1" s="449" customFormat="1" ht="12" hidden="1" customHeight="1">
      <c r="A19778" s="448"/>
    </row>
    <row r="19779" spans="1:1" s="449" customFormat="1" ht="12" hidden="1" customHeight="1">
      <c r="A19779" s="448"/>
    </row>
    <row r="19780" spans="1:1" s="449" customFormat="1" ht="12" hidden="1" customHeight="1">
      <c r="A19780" s="448"/>
    </row>
    <row r="19781" spans="1:1" s="449" customFormat="1" ht="12" hidden="1" customHeight="1">
      <c r="A19781" s="448"/>
    </row>
    <row r="19782" spans="1:1" s="449" customFormat="1" ht="12" hidden="1" customHeight="1">
      <c r="A19782" s="448"/>
    </row>
    <row r="19783" spans="1:1" s="449" customFormat="1" ht="12" hidden="1" customHeight="1">
      <c r="A19783" s="448"/>
    </row>
    <row r="19784" spans="1:1" s="449" customFormat="1" ht="12" hidden="1" customHeight="1">
      <c r="A19784" s="448"/>
    </row>
    <row r="19785" spans="1:1" s="449" customFormat="1" ht="12" hidden="1" customHeight="1">
      <c r="A19785" s="448"/>
    </row>
    <row r="19786" spans="1:1" s="449" customFormat="1" ht="12" hidden="1" customHeight="1">
      <c r="A19786" s="448"/>
    </row>
    <row r="19787" spans="1:1" s="449" customFormat="1" ht="12" hidden="1" customHeight="1">
      <c r="A19787" s="448"/>
    </row>
    <row r="19788" spans="1:1" s="449" customFormat="1" ht="12" hidden="1" customHeight="1">
      <c r="A19788" s="448"/>
    </row>
    <row r="19789" spans="1:1" s="449" customFormat="1" ht="12" hidden="1" customHeight="1">
      <c r="A19789" s="448"/>
    </row>
    <row r="19790" spans="1:1" s="449" customFormat="1" ht="12" hidden="1" customHeight="1">
      <c r="A19790" s="448"/>
    </row>
    <row r="19791" spans="1:1" s="449" customFormat="1" ht="12" hidden="1" customHeight="1">
      <c r="A19791" s="448"/>
    </row>
    <row r="19792" spans="1:1" s="449" customFormat="1" ht="12" hidden="1" customHeight="1">
      <c r="A19792" s="448"/>
    </row>
    <row r="19793" spans="1:1" s="449" customFormat="1" ht="12" hidden="1" customHeight="1">
      <c r="A19793" s="448"/>
    </row>
    <row r="19794" spans="1:1" s="449" customFormat="1" ht="12" hidden="1" customHeight="1">
      <c r="A19794" s="448"/>
    </row>
    <row r="19795" spans="1:1" s="449" customFormat="1" ht="12" hidden="1" customHeight="1">
      <c r="A19795" s="448"/>
    </row>
    <row r="19796" spans="1:1" s="449" customFormat="1" ht="12" hidden="1" customHeight="1">
      <c r="A19796" s="448"/>
    </row>
    <row r="19797" spans="1:1" s="449" customFormat="1" ht="12" hidden="1" customHeight="1">
      <c r="A19797" s="448"/>
    </row>
    <row r="19798" spans="1:1" s="449" customFormat="1" ht="12" hidden="1" customHeight="1">
      <c r="A19798" s="448"/>
    </row>
    <row r="19799" spans="1:1" s="449" customFormat="1" ht="12" hidden="1" customHeight="1">
      <c r="A19799" s="448"/>
    </row>
    <row r="19800" spans="1:1" s="449" customFormat="1" ht="12" hidden="1" customHeight="1">
      <c r="A19800" s="448"/>
    </row>
    <row r="19801" spans="1:1" s="449" customFormat="1" ht="12" hidden="1" customHeight="1">
      <c r="A19801" s="448"/>
    </row>
    <row r="19802" spans="1:1" s="449" customFormat="1" ht="12" hidden="1" customHeight="1">
      <c r="A19802" s="448"/>
    </row>
    <row r="19803" spans="1:1" s="449" customFormat="1" ht="12" hidden="1" customHeight="1">
      <c r="A19803" s="448"/>
    </row>
    <row r="19804" spans="1:1" s="449" customFormat="1" ht="12" hidden="1" customHeight="1">
      <c r="A19804" s="448"/>
    </row>
    <row r="19805" spans="1:1" s="449" customFormat="1" ht="12" hidden="1" customHeight="1">
      <c r="A19805" s="448"/>
    </row>
    <row r="19806" spans="1:1" s="449" customFormat="1" ht="12" hidden="1" customHeight="1">
      <c r="A19806" s="448"/>
    </row>
    <row r="19807" spans="1:1" s="449" customFormat="1" ht="12" hidden="1" customHeight="1">
      <c r="A19807" s="448"/>
    </row>
    <row r="19808" spans="1:1" s="449" customFormat="1" ht="12" hidden="1" customHeight="1">
      <c r="A19808" s="448"/>
    </row>
    <row r="19809" spans="1:1" s="449" customFormat="1" ht="12" hidden="1" customHeight="1">
      <c r="A19809" s="448"/>
    </row>
    <row r="19810" spans="1:1" s="449" customFormat="1" ht="12" hidden="1" customHeight="1">
      <c r="A19810" s="448"/>
    </row>
    <row r="19811" spans="1:1" s="449" customFormat="1" ht="12" hidden="1" customHeight="1">
      <c r="A19811" s="448"/>
    </row>
    <row r="19812" spans="1:1" s="449" customFormat="1" ht="12" hidden="1" customHeight="1">
      <c r="A19812" s="448"/>
    </row>
    <row r="19813" spans="1:1" s="449" customFormat="1" ht="12" hidden="1" customHeight="1">
      <c r="A19813" s="448"/>
    </row>
    <row r="19814" spans="1:1" s="449" customFormat="1" ht="12" hidden="1" customHeight="1">
      <c r="A19814" s="448"/>
    </row>
    <row r="19815" spans="1:1" s="449" customFormat="1" ht="12" hidden="1" customHeight="1">
      <c r="A19815" s="448"/>
    </row>
    <row r="19816" spans="1:1" s="449" customFormat="1" ht="12" hidden="1" customHeight="1">
      <c r="A19816" s="448"/>
    </row>
    <row r="19817" spans="1:1" s="449" customFormat="1" ht="12" hidden="1" customHeight="1">
      <c r="A19817" s="448"/>
    </row>
    <row r="19818" spans="1:1" s="449" customFormat="1" ht="12" hidden="1" customHeight="1">
      <c r="A19818" s="448"/>
    </row>
    <row r="19819" spans="1:1" s="449" customFormat="1" ht="12" hidden="1" customHeight="1">
      <c r="A19819" s="448"/>
    </row>
    <row r="19820" spans="1:1" s="449" customFormat="1" ht="12" hidden="1" customHeight="1">
      <c r="A19820" s="448"/>
    </row>
    <row r="19821" spans="1:1" s="449" customFormat="1" ht="12" hidden="1" customHeight="1">
      <c r="A19821" s="448"/>
    </row>
    <row r="19822" spans="1:1" s="449" customFormat="1" ht="12" hidden="1" customHeight="1">
      <c r="A19822" s="448"/>
    </row>
    <row r="19823" spans="1:1" s="449" customFormat="1" ht="12" hidden="1" customHeight="1">
      <c r="A19823" s="448"/>
    </row>
    <row r="19824" spans="1:1" s="449" customFormat="1" ht="12" hidden="1" customHeight="1">
      <c r="A19824" s="448"/>
    </row>
    <row r="19825" spans="1:1" s="449" customFormat="1" ht="12" hidden="1" customHeight="1">
      <c r="A19825" s="448"/>
    </row>
    <row r="19826" spans="1:1" s="449" customFormat="1" ht="12" hidden="1" customHeight="1">
      <c r="A19826" s="448"/>
    </row>
    <row r="19827" spans="1:1" s="449" customFormat="1" ht="12" hidden="1" customHeight="1">
      <c r="A19827" s="448"/>
    </row>
    <row r="19828" spans="1:1" s="449" customFormat="1" ht="12" hidden="1" customHeight="1">
      <c r="A19828" s="448"/>
    </row>
    <row r="19829" spans="1:1" s="449" customFormat="1" ht="12" hidden="1" customHeight="1">
      <c r="A19829" s="448"/>
    </row>
    <row r="19830" spans="1:1" s="449" customFormat="1" ht="12" hidden="1" customHeight="1">
      <c r="A19830" s="448"/>
    </row>
    <row r="19831" spans="1:1" s="449" customFormat="1" ht="12" hidden="1" customHeight="1">
      <c r="A19831" s="448"/>
    </row>
    <row r="19832" spans="1:1" s="449" customFormat="1" ht="12" hidden="1" customHeight="1">
      <c r="A19832" s="448"/>
    </row>
    <row r="19833" spans="1:1" s="449" customFormat="1" ht="12" hidden="1" customHeight="1">
      <c r="A19833" s="448"/>
    </row>
    <row r="19834" spans="1:1" s="449" customFormat="1" ht="12" hidden="1" customHeight="1">
      <c r="A19834" s="448"/>
    </row>
    <row r="19835" spans="1:1" s="449" customFormat="1" ht="12" hidden="1" customHeight="1">
      <c r="A19835" s="448"/>
    </row>
    <row r="19836" spans="1:1" s="449" customFormat="1" ht="12" hidden="1" customHeight="1">
      <c r="A19836" s="448"/>
    </row>
    <row r="19837" spans="1:1" s="449" customFormat="1" ht="12" hidden="1" customHeight="1">
      <c r="A19837" s="448"/>
    </row>
    <row r="19838" spans="1:1" s="449" customFormat="1" ht="12" hidden="1" customHeight="1">
      <c r="A19838" s="448"/>
    </row>
    <row r="19839" spans="1:1" s="449" customFormat="1" ht="12" hidden="1" customHeight="1">
      <c r="A19839" s="448"/>
    </row>
    <row r="19840" spans="1:1" s="449" customFormat="1" ht="12" hidden="1" customHeight="1">
      <c r="A19840" s="448"/>
    </row>
    <row r="19841" spans="1:1" s="449" customFormat="1" ht="12" hidden="1" customHeight="1">
      <c r="A19841" s="448"/>
    </row>
    <row r="19842" spans="1:1" s="449" customFormat="1" ht="12" hidden="1" customHeight="1">
      <c r="A19842" s="448"/>
    </row>
    <row r="19843" spans="1:1" s="449" customFormat="1" ht="12" hidden="1" customHeight="1">
      <c r="A19843" s="448"/>
    </row>
    <row r="19844" spans="1:1" s="449" customFormat="1" ht="12" hidden="1" customHeight="1">
      <c r="A19844" s="448"/>
    </row>
    <row r="19845" spans="1:1" s="449" customFormat="1" ht="12" hidden="1" customHeight="1">
      <c r="A19845" s="448"/>
    </row>
    <row r="19846" spans="1:1" s="449" customFormat="1" ht="12" hidden="1" customHeight="1">
      <c r="A19846" s="448"/>
    </row>
    <row r="19847" spans="1:1" s="449" customFormat="1" ht="12" hidden="1" customHeight="1">
      <c r="A19847" s="448"/>
    </row>
    <row r="19848" spans="1:1" s="449" customFormat="1" ht="12" hidden="1" customHeight="1">
      <c r="A19848" s="448"/>
    </row>
    <row r="19849" spans="1:1" s="449" customFormat="1" ht="12" hidden="1" customHeight="1">
      <c r="A19849" s="448"/>
    </row>
    <row r="19850" spans="1:1" s="449" customFormat="1" ht="12" hidden="1" customHeight="1">
      <c r="A19850" s="448"/>
    </row>
    <row r="19851" spans="1:1" s="449" customFormat="1" ht="12" hidden="1" customHeight="1">
      <c r="A19851" s="448"/>
    </row>
    <row r="19852" spans="1:1" s="449" customFormat="1" ht="12" hidden="1" customHeight="1">
      <c r="A19852" s="448"/>
    </row>
    <row r="19853" spans="1:1" s="449" customFormat="1" ht="12" hidden="1" customHeight="1">
      <c r="A19853" s="448"/>
    </row>
    <row r="19854" spans="1:1" s="449" customFormat="1" ht="12" hidden="1" customHeight="1">
      <c r="A19854" s="448"/>
    </row>
    <row r="19855" spans="1:1" s="449" customFormat="1" ht="12" hidden="1" customHeight="1">
      <c r="A19855" s="448"/>
    </row>
    <row r="19856" spans="1:1" s="449" customFormat="1" ht="12" hidden="1" customHeight="1">
      <c r="A19856" s="448"/>
    </row>
    <row r="19857" spans="1:1" s="449" customFormat="1" ht="12" hidden="1" customHeight="1">
      <c r="A19857" s="448"/>
    </row>
    <row r="19858" spans="1:1" s="449" customFormat="1" ht="12" hidden="1" customHeight="1">
      <c r="A19858" s="448"/>
    </row>
    <row r="19859" spans="1:1" s="449" customFormat="1" ht="12" hidden="1" customHeight="1">
      <c r="A19859" s="448"/>
    </row>
    <row r="19860" spans="1:1" s="449" customFormat="1" ht="12" hidden="1" customHeight="1">
      <c r="A19860" s="448"/>
    </row>
    <row r="19861" spans="1:1" s="449" customFormat="1" ht="12" hidden="1" customHeight="1">
      <c r="A19861" s="448"/>
    </row>
    <row r="19862" spans="1:1" s="449" customFormat="1" ht="12" hidden="1" customHeight="1">
      <c r="A19862" s="448"/>
    </row>
    <row r="19863" spans="1:1" s="449" customFormat="1" ht="12" hidden="1" customHeight="1">
      <c r="A19863" s="448"/>
    </row>
    <row r="19864" spans="1:1" s="449" customFormat="1" ht="12" hidden="1" customHeight="1">
      <c r="A19864" s="448"/>
    </row>
    <row r="19865" spans="1:1" s="449" customFormat="1" ht="12" hidden="1" customHeight="1">
      <c r="A19865" s="448"/>
    </row>
    <row r="19866" spans="1:1" s="449" customFormat="1" ht="12" hidden="1" customHeight="1">
      <c r="A19866" s="448"/>
    </row>
    <row r="19867" spans="1:1" s="449" customFormat="1" ht="12" hidden="1" customHeight="1">
      <c r="A19867" s="448"/>
    </row>
    <row r="19868" spans="1:1" s="449" customFormat="1" ht="12" hidden="1" customHeight="1">
      <c r="A19868" s="448"/>
    </row>
    <row r="19869" spans="1:1" s="449" customFormat="1" ht="12" hidden="1" customHeight="1">
      <c r="A19869" s="448"/>
    </row>
    <row r="19870" spans="1:1" s="449" customFormat="1" ht="12" hidden="1" customHeight="1">
      <c r="A19870" s="448"/>
    </row>
    <row r="19871" spans="1:1" s="449" customFormat="1" ht="12" hidden="1" customHeight="1">
      <c r="A19871" s="448"/>
    </row>
    <row r="19872" spans="1:1" s="449" customFormat="1" ht="12" hidden="1" customHeight="1">
      <c r="A19872" s="448"/>
    </row>
    <row r="19873" spans="1:1" s="449" customFormat="1" ht="12" hidden="1" customHeight="1">
      <c r="A19873" s="448"/>
    </row>
    <row r="19874" spans="1:1" s="449" customFormat="1" ht="12" hidden="1" customHeight="1">
      <c r="A19874" s="448"/>
    </row>
    <row r="19875" spans="1:1" s="449" customFormat="1" ht="12" hidden="1" customHeight="1">
      <c r="A19875" s="448"/>
    </row>
    <row r="19876" spans="1:1" s="449" customFormat="1" ht="12" hidden="1" customHeight="1">
      <c r="A19876" s="448"/>
    </row>
    <row r="19877" spans="1:1" s="449" customFormat="1" ht="12" hidden="1" customHeight="1">
      <c r="A19877" s="448"/>
    </row>
    <row r="19878" spans="1:1" s="449" customFormat="1" ht="12" hidden="1" customHeight="1">
      <c r="A19878" s="448"/>
    </row>
    <row r="19879" spans="1:1" s="449" customFormat="1" ht="12" hidden="1" customHeight="1">
      <c r="A19879" s="448"/>
    </row>
    <row r="19880" spans="1:1" s="449" customFormat="1" ht="12" hidden="1" customHeight="1">
      <c r="A19880" s="448"/>
    </row>
    <row r="19881" spans="1:1" s="449" customFormat="1" ht="12" hidden="1" customHeight="1">
      <c r="A19881" s="448"/>
    </row>
    <row r="19882" spans="1:1" s="449" customFormat="1" ht="12" hidden="1" customHeight="1">
      <c r="A19882" s="448"/>
    </row>
    <row r="19883" spans="1:1" s="449" customFormat="1" ht="12" hidden="1" customHeight="1">
      <c r="A19883" s="448"/>
    </row>
    <row r="19884" spans="1:1" s="449" customFormat="1" ht="12" hidden="1" customHeight="1">
      <c r="A19884" s="448"/>
    </row>
    <row r="19885" spans="1:1" s="449" customFormat="1" ht="12" hidden="1" customHeight="1">
      <c r="A19885" s="448"/>
    </row>
    <row r="19886" spans="1:1" s="449" customFormat="1" ht="12" hidden="1" customHeight="1">
      <c r="A19886" s="448"/>
    </row>
    <row r="19887" spans="1:1" s="449" customFormat="1" ht="12" hidden="1" customHeight="1">
      <c r="A19887" s="448"/>
    </row>
    <row r="19888" spans="1:1" s="449" customFormat="1" ht="12" hidden="1" customHeight="1">
      <c r="A19888" s="448"/>
    </row>
    <row r="19889" spans="1:1" s="449" customFormat="1" ht="12" hidden="1" customHeight="1">
      <c r="A19889" s="448"/>
    </row>
    <row r="19890" spans="1:1" s="449" customFormat="1" ht="12" hidden="1" customHeight="1">
      <c r="A19890" s="448"/>
    </row>
    <row r="19891" spans="1:1" s="449" customFormat="1" ht="12" hidden="1" customHeight="1">
      <c r="A19891" s="448"/>
    </row>
    <row r="19892" spans="1:1" s="449" customFormat="1" ht="12" hidden="1" customHeight="1">
      <c r="A19892" s="448"/>
    </row>
    <row r="19893" spans="1:1" s="449" customFormat="1" ht="12" hidden="1" customHeight="1">
      <c r="A19893" s="448"/>
    </row>
    <row r="19894" spans="1:1" s="449" customFormat="1" ht="12" hidden="1" customHeight="1">
      <c r="A19894" s="448"/>
    </row>
    <row r="19895" spans="1:1" s="449" customFormat="1" ht="12" hidden="1" customHeight="1">
      <c r="A19895" s="448"/>
    </row>
    <row r="19896" spans="1:1" s="449" customFormat="1" ht="12" hidden="1" customHeight="1">
      <c r="A19896" s="448"/>
    </row>
    <row r="19897" spans="1:1" s="449" customFormat="1" ht="12" hidden="1" customHeight="1">
      <c r="A19897" s="448"/>
    </row>
    <row r="19898" spans="1:1" s="449" customFormat="1" ht="12" hidden="1" customHeight="1">
      <c r="A19898" s="448"/>
    </row>
    <row r="19899" spans="1:1" s="449" customFormat="1" ht="12" hidden="1" customHeight="1">
      <c r="A19899" s="448"/>
    </row>
    <row r="19900" spans="1:1" s="449" customFormat="1" ht="12" hidden="1" customHeight="1">
      <c r="A19900" s="448"/>
    </row>
    <row r="19901" spans="1:1" s="449" customFormat="1" ht="12" hidden="1" customHeight="1">
      <c r="A19901" s="448"/>
    </row>
    <row r="19902" spans="1:1" s="449" customFormat="1" ht="12" hidden="1" customHeight="1">
      <c r="A19902" s="448"/>
    </row>
    <row r="19903" spans="1:1" s="449" customFormat="1" ht="12" hidden="1" customHeight="1">
      <c r="A19903" s="448"/>
    </row>
    <row r="19904" spans="1:1" s="449" customFormat="1" ht="12" hidden="1" customHeight="1">
      <c r="A19904" s="448"/>
    </row>
    <row r="19905" spans="1:185" s="449" customFormat="1" ht="12" hidden="1" customHeight="1">
      <c r="A19905" s="448"/>
    </row>
    <row r="19906" spans="1:185" s="449" customFormat="1" ht="12" hidden="1" customHeight="1">
      <c r="A19906" s="448"/>
    </row>
    <row r="19907" spans="1:185" s="449" customFormat="1" ht="12" hidden="1" customHeight="1">
      <c r="A19907" s="448"/>
    </row>
    <row r="19908" spans="1:185" s="449" customFormat="1" ht="12" hidden="1" customHeight="1">
      <c r="A19908" s="448"/>
    </row>
    <row r="19909" spans="1:185" s="449" customFormat="1" ht="12" hidden="1" customHeight="1">
      <c r="A19909" s="448"/>
    </row>
    <row r="19910" spans="1:185" s="449" customFormat="1" ht="12" hidden="1" customHeight="1">
      <c r="A19910" s="448"/>
    </row>
    <row r="19911" spans="1:185" s="449" customFormat="1" ht="12" hidden="1" customHeight="1">
      <c r="A19911" s="448"/>
    </row>
    <row r="19912" spans="1:185" s="449" customFormat="1" ht="12" hidden="1" customHeight="1">
      <c r="A19912" s="448"/>
    </row>
    <row r="19913" spans="1:185" s="449" customFormat="1" ht="12" hidden="1" customHeight="1">
      <c r="A19913" s="448"/>
    </row>
    <row r="19914" spans="1:185" hidden="1">
      <c r="A19914" s="448"/>
      <c r="B19914" s="449"/>
      <c r="C19914" s="449"/>
      <c r="D19914" s="449"/>
      <c r="E19914" s="449"/>
      <c r="F19914" s="449"/>
      <c r="G19914" s="449"/>
      <c r="H19914" s="449"/>
      <c r="I19914" s="449"/>
      <c r="J19914" s="449"/>
      <c r="K19914" s="449"/>
      <c r="L19914" s="449"/>
      <c r="M19914" s="449"/>
      <c r="N19914" s="449"/>
      <c r="O19914" s="449"/>
      <c r="P19914" s="449"/>
      <c r="Q19914" s="449"/>
      <c r="R19914" s="449"/>
      <c r="S19914" s="449"/>
      <c r="T19914" s="449"/>
      <c r="U19914" s="449"/>
      <c r="V19914" s="449"/>
      <c r="W19914" s="449"/>
      <c r="X19914" s="449"/>
      <c r="Y19914" s="449"/>
      <c r="Z19914" s="449"/>
      <c r="AA19914" s="449"/>
      <c r="AB19914" s="449"/>
      <c r="AC19914" s="449"/>
      <c r="AD19914" s="449"/>
      <c r="AE19914" s="449"/>
      <c r="AF19914" s="449"/>
      <c r="AG19914" s="449"/>
      <c r="AH19914" s="449"/>
      <c r="AI19914" s="449"/>
      <c r="AJ19914" s="449"/>
      <c r="AK19914" s="449"/>
      <c r="AL19914" s="449"/>
      <c r="AM19914" s="449"/>
      <c r="AN19914" s="449"/>
      <c r="AO19914" s="449"/>
      <c r="AP19914" s="449"/>
      <c r="AQ19914" s="449"/>
      <c r="AR19914" s="449"/>
      <c r="AS19914" s="449"/>
      <c r="AT19914" s="449"/>
      <c r="AU19914" s="449"/>
      <c r="AV19914" s="449"/>
      <c r="AW19914" s="449"/>
      <c r="AX19914" s="449"/>
      <c r="AY19914" s="449"/>
      <c r="AZ19914" s="449"/>
      <c r="BA19914" s="449"/>
      <c r="BB19914" s="449"/>
      <c r="BC19914" s="449"/>
      <c r="BD19914" s="449"/>
      <c r="BE19914" s="449"/>
      <c r="BF19914" s="449"/>
      <c r="BG19914" s="449"/>
      <c r="BH19914" s="449"/>
      <c r="BI19914" s="449"/>
      <c r="BJ19914" s="449"/>
      <c r="BK19914" s="449"/>
      <c r="BL19914" s="449"/>
      <c r="BM19914" s="449"/>
      <c r="BN19914" s="449"/>
      <c r="BO19914" s="449"/>
      <c r="BP19914" s="449"/>
      <c r="BQ19914" s="449"/>
      <c r="BR19914" s="449"/>
      <c r="BS19914" s="449"/>
      <c r="BT19914" s="449"/>
      <c r="BU19914" s="449"/>
      <c r="BV19914" s="449"/>
      <c r="BW19914" s="449"/>
      <c r="BX19914" s="449"/>
      <c r="BY19914" s="449"/>
      <c r="BZ19914" s="449"/>
      <c r="CA19914" s="449"/>
      <c r="CB19914" s="449"/>
      <c r="CC19914" s="449"/>
      <c r="CD19914" s="449"/>
      <c r="CE19914" s="449"/>
      <c r="CF19914" s="449"/>
      <c r="CG19914" s="449"/>
      <c r="CH19914" s="449"/>
      <c r="CI19914" s="449"/>
      <c r="CJ19914" s="449"/>
      <c r="CK19914" s="449"/>
      <c r="CL19914" s="449"/>
      <c r="CM19914" s="449"/>
      <c r="CN19914" s="449"/>
      <c r="CO19914" s="449"/>
      <c r="CP19914" s="449"/>
      <c r="CQ19914" s="449"/>
      <c r="CR19914" s="449"/>
      <c r="CS19914" s="449"/>
      <c r="CT19914" s="449"/>
      <c r="CU19914" s="449"/>
      <c r="CV19914" s="449"/>
      <c r="CW19914" s="449"/>
      <c r="CX19914" s="449"/>
      <c r="CY19914" s="449"/>
      <c r="CZ19914" s="449"/>
      <c r="DA19914" s="449"/>
      <c r="DB19914" s="449"/>
      <c r="DC19914" s="449"/>
      <c r="DD19914" s="449"/>
      <c r="DE19914" s="449"/>
      <c r="DF19914" s="449"/>
      <c r="DG19914" s="449"/>
      <c r="DH19914" s="449"/>
      <c r="DI19914" s="449"/>
      <c r="DJ19914" s="449"/>
      <c r="DK19914" s="449"/>
      <c r="DL19914" s="449"/>
      <c r="DM19914" s="449"/>
      <c r="DN19914" s="449"/>
      <c r="DO19914" s="449"/>
      <c r="DP19914" s="449"/>
      <c r="DQ19914" s="449"/>
      <c r="DR19914" s="449"/>
      <c r="DS19914" s="449"/>
      <c r="DT19914" s="449"/>
      <c r="DU19914" s="449"/>
      <c r="DV19914" s="449"/>
      <c r="DW19914" s="449"/>
      <c r="DX19914" s="449"/>
      <c r="DY19914" s="449"/>
      <c r="DZ19914" s="449"/>
      <c r="EA19914" s="449"/>
      <c r="EB19914" s="449"/>
      <c r="EC19914" s="449"/>
      <c r="ED19914" s="449"/>
      <c r="EE19914" s="449"/>
      <c r="EF19914" s="449"/>
      <c r="EG19914" s="449"/>
      <c r="EH19914" s="449"/>
      <c r="EI19914" s="449"/>
      <c r="EJ19914" s="449"/>
      <c r="EK19914" s="449"/>
      <c r="EL19914" s="449"/>
      <c r="EM19914" s="449"/>
      <c r="EN19914" s="449"/>
      <c r="EO19914" s="449"/>
      <c r="EP19914" s="449"/>
      <c r="EQ19914" s="449"/>
      <c r="ER19914" s="449"/>
      <c r="ES19914" s="449"/>
      <c r="ET19914" s="449"/>
      <c r="EU19914" s="449"/>
      <c r="EV19914" s="449"/>
      <c r="EW19914" s="449"/>
      <c r="EX19914" s="449"/>
      <c r="EY19914" s="449"/>
      <c r="EZ19914" s="449"/>
      <c r="FA19914" s="449"/>
      <c r="FB19914" s="449"/>
      <c r="FC19914" s="449"/>
      <c r="FD19914" s="449"/>
      <c r="FE19914" s="449"/>
      <c r="FF19914" s="449"/>
      <c r="FG19914" s="449"/>
      <c r="FH19914" s="449"/>
      <c r="FI19914" s="449"/>
      <c r="FJ19914" s="449"/>
      <c r="FK19914" s="449"/>
      <c r="FL19914" s="449"/>
      <c r="FM19914" s="449"/>
      <c r="FN19914" s="449"/>
      <c r="FO19914" s="449"/>
      <c r="FP19914" s="449"/>
      <c r="FQ19914" s="449"/>
      <c r="FR19914" s="449"/>
      <c r="FS19914" s="449"/>
      <c r="FT19914" s="449"/>
      <c r="FU19914" s="449"/>
      <c r="FV19914" s="449"/>
      <c r="FW19914" s="449"/>
      <c r="FX19914" s="449"/>
      <c r="FY19914" s="449"/>
      <c r="FZ19914" s="449"/>
      <c r="GA19914" s="449"/>
      <c r="GB19914" s="449"/>
      <c r="GC19914" s="449"/>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8"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K1686"/>
  <sheetViews>
    <sheetView showGridLines="0" zoomScaleNormal="100" zoomScaleSheetLayoutView="100" workbookViewId="0"/>
  </sheetViews>
  <sheetFormatPr defaultColWidth="0" defaultRowHeight="12.75" zeroHeight="1"/>
  <cols>
    <col min="1" max="1" width="3.7109375" style="135" customWidth="1"/>
    <col min="2" max="2" width="13.7109375" style="700" customWidth="1"/>
    <col min="3" max="3" width="2.7109375" style="135" customWidth="1"/>
    <col min="4" max="5" width="3.7109375" style="7" customWidth="1"/>
    <col min="6" max="6" width="65.7109375" style="7" customWidth="1"/>
    <col min="7" max="7" width="1.7109375" style="7" customWidth="1"/>
    <col min="8" max="8" width="3.7109375" style="12" hidden="1" customWidth="1"/>
    <col min="9" max="9" width="14" style="12" hidden="1" customWidth="1"/>
    <col min="10" max="16384" width="8.85546875" style="12" hidden="1"/>
  </cols>
  <sheetData>
    <row r="1" spans="1:9"/>
    <row r="2" spans="1:9">
      <c r="A2" s="1015" t="s">
        <v>1199</v>
      </c>
      <c r="B2" s="1015"/>
      <c r="C2" s="1016"/>
      <c r="D2" s="1016"/>
      <c r="E2" s="1016"/>
      <c r="F2" s="1016"/>
      <c r="G2" s="1016"/>
    </row>
    <row r="3" spans="1:9" s="265" customFormat="1">
      <c r="A3" s="1015" t="s">
        <v>1126</v>
      </c>
      <c r="B3" s="1015"/>
      <c r="C3" s="1016"/>
      <c r="D3" s="1016"/>
      <c r="E3" s="1016"/>
      <c r="F3" s="1016"/>
      <c r="G3" s="1016"/>
      <c r="I3" s="701" t="s">
        <v>329</v>
      </c>
    </row>
    <row r="4" spans="1:9">
      <c r="I4" s="702" t="s">
        <v>1200</v>
      </c>
    </row>
    <row r="5" spans="1:9" s="39" customFormat="1">
      <c r="A5" s="1019" t="s">
        <v>1127</v>
      </c>
      <c r="B5" s="1019"/>
      <c r="C5" s="1020"/>
      <c r="D5" s="1020"/>
      <c r="E5" s="1020"/>
      <c r="F5" s="1020"/>
      <c r="G5" s="1020"/>
      <c r="I5" s="702" t="s">
        <v>1201</v>
      </c>
    </row>
    <row r="6" spans="1:9" s="39" customFormat="1">
      <c r="A6" s="1019" t="s">
        <v>904</v>
      </c>
      <c r="B6" s="1019"/>
      <c r="C6" s="1020"/>
      <c r="D6" s="1020"/>
      <c r="E6" s="1020"/>
      <c r="F6" s="1020"/>
      <c r="G6" s="1020"/>
      <c r="I6" s="701" t="s">
        <v>642</v>
      </c>
    </row>
    <row r="7" spans="1:9" ht="11.85" customHeight="1"/>
    <row r="8" spans="1:9" s="39" customFormat="1">
      <c r="A8" s="1017" t="s">
        <v>1296</v>
      </c>
      <c r="B8" s="1017"/>
      <c r="C8" s="1018"/>
      <c r="D8" s="1018"/>
      <c r="E8" s="1018"/>
      <c r="F8" s="1018"/>
      <c r="G8" s="1018"/>
    </row>
    <row r="9" spans="1:9" s="39" customFormat="1">
      <c r="A9" s="1017" t="s">
        <v>1297</v>
      </c>
      <c r="B9" s="1017"/>
      <c r="C9" s="1018"/>
      <c r="D9" s="1018"/>
      <c r="E9" s="1018"/>
      <c r="F9" s="1018"/>
      <c r="G9" s="1018"/>
    </row>
    <row r="10" spans="1:9">
      <c r="A10" s="267"/>
      <c r="B10" s="267"/>
      <c r="C10" s="264"/>
      <c r="D10" s="264"/>
      <c r="E10" s="264"/>
      <c r="F10" s="264"/>
    </row>
    <row r="11" spans="1:9">
      <c r="A11" s="1021" t="s">
        <v>1299</v>
      </c>
      <c r="B11" s="1021"/>
      <c r="C11" s="1021"/>
      <c r="D11" s="1021"/>
      <c r="E11" s="1021"/>
      <c r="F11" s="1021"/>
      <c r="G11" s="1021"/>
    </row>
    <row r="12" spans="1:9">
      <c r="A12" s="264"/>
      <c r="B12" s="697"/>
      <c r="E12" s="50"/>
    </row>
    <row r="13" spans="1:9" ht="13.15" customHeight="1">
      <c r="C13" s="264"/>
      <c r="D13" s="1039" t="s">
        <v>1298</v>
      </c>
      <c r="E13" s="1039"/>
      <c r="F13" s="1039"/>
    </row>
    <row r="14" spans="1:9">
      <c r="C14" s="264"/>
      <c r="D14" s="1039"/>
      <c r="E14" s="1039"/>
      <c r="F14" s="1039"/>
    </row>
    <row r="15" spans="1:9">
      <c r="A15" s="269"/>
      <c r="B15" s="269"/>
      <c r="C15" s="269"/>
      <c r="D15" s="978" t="s">
        <v>1281</v>
      </c>
      <c r="E15" s="978"/>
      <c r="F15" s="978"/>
    </row>
    <row r="16" spans="1:9">
      <c r="A16" s="269"/>
      <c r="B16" s="269"/>
      <c r="C16" s="269"/>
      <c r="D16" s="337"/>
    </row>
    <row r="17" spans="1:7" ht="14.25">
      <c r="A17" s="270"/>
      <c r="B17" s="703" t="s">
        <v>329</v>
      </c>
      <c r="C17" s="323"/>
      <c r="D17" s="965" t="s">
        <v>1282</v>
      </c>
      <c r="E17" s="965"/>
      <c r="F17" s="965"/>
    </row>
    <row r="18" spans="1:7">
      <c r="A18" s="269"/>
      <c r="B18" s="269"/>
      <c r="C18" s="323"/>
      <c r="D18" s="965"/>
      <c r="E18" s="965"/>
      <c r="F18" s="965"/>
    </row>
    <row r="19" spans="1:7">
      <c r="A19" s="269"/>
      <c r="B19" s="269"/>
      <c r="C19" s="323"/>
      <c r="D19" s="965"/>
      <c r="E19" s="965"/>
      <c r="F19" s="965"/>
    </row>
    <row r="20" spans="1:7">
      <c r="A20" s="269"/>
      <c r="B20" s="269"/>
      <c r="C20" s="269"/>
    </row>
    <row r="21" spans="1:7" ht="14.25">
      <c r="A21" s="270"/>
      <c r="B21" s="703" t="s">
        <v>329</v>
      </c>
      <c r="D21" s="1031" t="s">
        <v>1283</v>
      </c>
      <c r="E21" s="1031"/>
      <c r="F21" s="1031"/>
    </row>
    <row r="22" spans="1:7" ht="14.25">
      <c r="A22" s="270"/>
      <c r="B22" s="270"/>
      <c r="D22" s="138"/>
    </row>
    <row r="23" spans="1:7" ht="14.25">
      <c r="A23" s="270"/>
      <c r="B23" s="703" t="s">
        <v>329</v>
      </c>
      <c r="D23" s="965" t="s">
        <v>1284</v>
      </c>
      <c r="E23" s="965"/>
      <c r="F23" s="965"/>
    </row>
    <row r="24" spans="1:7" ht="14.25">
      <c r="A24" s="270"/>
      <c r="B24" s="270"/>
      <c r="D24" s="965"/>
      <c r="E24" s="965"/>
      <c r="F24" s="965"/>
    </row>
    <row r="25" spans="1:7"/>
    <row r="26" spans="1:7" ht="14.25">
      <c r="A26" s="270"/>
      <c r="B26" s="703" t="s">
        <v>329</v>
      </c>
      <c r="D26" s="1000" t="s">
        <v>1285</v>
      </c>
      <c r="E26" s="1000"/>
      <c r="F26" s="1000"/>
    </row>
    <row r="27" spans="1:7">
      <c r="D27" s="1000"/>
      <c r="E27" s="1000"/>
      <c r="F27" s="1000"/>
    </row>
    <row r="28" spans="1:7">
      <c r="D28" s="1000"/>
      <c r="E28" s="1000"/>
      <c r="F28" s="1000"/>
    </row>
    <row r="29" spans="1:7">
      <c r="A29" s="582"/>
      <c r="C29" s="582"/>
      <c r="D29" s="1000"/>
      <c r="E29" s="1000"/>
      <c r="F29" s="1000"/>
    </row>
    <row r="30" spans="1:7">
      <c r="A30" s="582"/>
      <c r="C30" s="582"/>
      <c r="D30" s="1000"/>
      <c r="E30" s="1000"/>
      <c r="F30" s="1000"/>
    </row>
    <row r="31" spans="1:7" s="39" customFormat="1">
      <c r="A31" s="282"/>
      <c r="B31" s="282"/>
      <c r="C31" s="282"/>
      <c r="D31" s="460"/>
      <c r="E31" s="133"/>
      <c r="F31" s="133"/>
      <c r="G31" s="133"/>
    </row>
    <row r="32" spans="1:7" s="39" customFormat="1">
      <c r="A32" s="282"/>
      <c r="B32" s="703" t="s">
        <v>329</v>
      </c>
      <c r="C32" s="282"/>
      <c r="D32" s="966" t="s">
        <v>1286</v>
      </c>
      <c r="E32" s="966"/>
      <c r="F32" s="966"/>
      <c r="G32" s="133"/>
    </row>
    <row r="33" spans="1:7" s="39" customFormat="1">
      <c r="A33" s="282"/>
      <c r="B33" s="282"/>
      <c r="C33" s="282"/>
      <c r="D33" s="966"/>
      <c r="E33" s="966"/>
      <c r="F33" s="966"/>
      <c r="G33" s="133"/>
    </row>
    <row r="34" spans="1:7" ht="14.25">
      <c r="A34" s="270"/>
      <c r="B34" s="270"/>
      <c r="D34" s="421"/>
    </row>
    <row r="35" spans="1:7" ht="14.45" customHeight="1">
      <c r="A35" s="270"/>
      <c r="B35" s="703" t="s">
        <v>329</v>
      </c>
      <c r="C35" s="578"/>
      <c r="D35" s="966" t="s">
        <v>1287</v>
      </c>
      <c r="E35" s="966"/>
      <c r="F35" s="966"/>
    </row>
    <row r="36" spans="1:7" ht="14.25">
      <c r="A36" s="270"/>
      <c r="B36" s="270"/>
      <c r="C36" s="578"/>
      <c r="D36" s="966"/>
      <c r="E36" s="966"/>
      <c r="F36" s="966"/>
    </row>
    <row r="37" spans="1:7" ht="14.25">
      <c r="A37" s="270"/>
      <c r="B37" s="270"/>
      <c r="C37" s="578"/>
      <c r="D37" s="966"/>
      <c r="E37" s="966"/>
      <c r="F37" s="966"/>
    </row>
    <row r="38" spans="1:7" ht="14.25">
      <c r="A38" s="270"/>
      <c r="B38" s="270"/>
      <c r="C38" s="578"/>
      <c r="D38" s="12"/>
    </row>
    <row r="39" spans="1:7" s="706" customFormat="1" ht="14.25">
      <c r="A39" s="270"/>
      <c r="B39" s="703" t="s">
        <v>329</v>
      </c>
      <c r="C39" s="723"/>
      <c r="D39" s="966" t="s">
        <v>1288</v>
      </c>
      <c r="E39" s="966"/>
      <c r="F39" s="966"/>
      <c r="G39" s="7"/>
    </row>
    <row r="40" spans="1:7" s="706" customFormat="1" ht="14.25">
      <c r="A40" s="270"/>
      <c r="B40" s="270"/>
      <c r="C40" s="723"/>
      <c r="D40" s="966"/>
      <c r="E40" s="966"/>
      <c r="F40" s="966"/>
      <c r="G40" s="7"/>
    </row>
    <row r="41" spans="1:7" s="706" customFormat="1" ht="14.25">
      <c r="A41" s="270"/>
      <c r="B41" s="270"/>
      <c r="C41" s="723"/>
      <c r="D41" s="966"/>
      <c r="E41" s="966"/>
      <c r="F41" s="966"/>
      <c r="G41" s="7"/>
    </row>
    <row r="42" spans="1:7" s="706" customFormat="1" ht="14.25">
      <c r="A42" s="270"/>
      <c r="B42" s="270"/>
      <c r="C42" s="723"/>
      <c r="D42" s="966"/>
      <c r="E42" s="966"/>
      <c r="F42" s="966"/>
      <c r="G42" s="7"/>
    </row>
    <row r="43" spans="1:7" s="706" customFormat="1" ht="14.25">
      <c r="A43" s="270"/>
      <c r="B43" s="270"/>
      <c r="C43" s="723"/>
      <c r="D43" s="966"/>
      <c r="E43" s="966"/>
      <c r="F43" s="966"/>
      <c r="G43" s="7"/>
    </row>
    <row r="44" spans="1:7" s="706" customFormat="1" ht="14.25">
      <c r="A44" s="270"/>
      <c r="B44" s="270"/>
      <c r="C44" s="723"/>
      <c r="D44" s="722"/>
      <c r="E44" s="722"/>
      <c r="F44" s="722"/>
      <c r="G44" s="7"/>
    </row>
    <row r="45" spans="1:7" ht="14.25">
      <c r="A45" s="270"/>
      <c r="B45" s="703" t="s">
        <v>329</v>
      </c>
      <c r="C45" s="578"/>
      <c r="D45" s="966" t="s">
        <v>1289</v>
      </c>
      <c r="E45" s="966"/>
      <c r="F45" s="966"/>
    </row>
    <row r="46" spans="1:7" ht="14.25">
      <c r="A46" s="270"/>
      <c r="B46" s="270"/>
      <c r="C46" s="578"/>
      <c r="D46" s="966"/>
      <c r="E46" s="966"/>
      <c r="F46" s="966"/>
    </row>
    <row r="47" spans="1:7" ht="14.25">
      <c r="A47" s="270"/>
      <c r="B47" s="270"/>
      <c r="C47" s="578"/>
      <c r="D47" s="966"/>
      <c r="E47" s="966"/>
      <c r="F47" s="966"/>
    </row>
    <row r="48" spans="1:7" ht="23.25" customHeight="1">
      <c r="A48" s="270"/>
      <c r="B48" s="270"/>
      <c r="C48" s="578"/>
      <c r="D48" s="966"/>
      <c r="E48" s="966"/>
      <c r="F48" s="966"/>
    </row>
    <row r="49" spans="1:7" ht="14.25">
      <c r="A49" s="270"/>
      <c r="B49" s="270"/>
      <c r="D49" s="154"/>
    </row>
    <row r="50" spans="1:7" ht="14.45" customHeight="1">
      <c r="A50" s="270"/>
      <c r="B50" s="703" t="s">
        <v>329</v>
      </c>
      <c r="D50" s="966" t="s">
        <v>1290</v>
      </c>
      <c r="E50" s="966"/>
      <c r="F50" s="966"/>
    </row>
    <row r="51" spans="1:7" ht="14.25">
      <c r="A51" s="270"/>
      <c r="B51" s="270"/>
      <c r="D51" s="966"/>
      <c r="E51" s="966"/>
      <c r="F51" s="966"/>
    </row>
    <row r="52" spans="1:7" ht="14.25">
      <c r="A52" s="270"/>
      <c r="B52" s="270"/>
      <c r="D52" s="966"/>
      <c r="E52" s="966"/>
      <c r="F52" s="966"/>
    </row>
    <row r="53" spans="1:7" s="2" customFormat="1" ht="14.25">
      <c r="A53" s="270"/>
      <c r="B53" s="270"/>
      <c r="C53" s="580"/>
      <c r="D53" s="247"/>
      <c r="E53" s="22"/>
      <c r="F53" s="22"/>
      <c r="G53" s="22"/>
    </row>
    <row r="54" spans="1:7" s="2" customFormat="1" ht="14.25">
      <c r="A54" s="420"/>
      <c r="B54" s="703" t="s">
        <v>329</v>
      </c>
      <c r="C54" s="581"/>
      <c r="D54" s="966" t="s">
        <v>1291</v>
      </c>
      <c r="E54" s="966"/>
      <c r="F54" s="966"/>
      <c r="G54" s="22"/>
    </row>
    <row r="55" spans="1:7" s="2" customFormat="1" ht="14.25">
      <c r="A55" s="420"/>
      <c r="B55" s="420"/>
      <c r="C55" s="581"/>
      <c r="D55" s="966"/>
      <c r="E55" s="966"/>
      <c r="F55" s="966"/>
      <c r="G55" s="22"/>
    </row>
    <row r="56" spans="1:7" s="39" customFormat="1">
      <c r="A56" s="282"/>
      <c r="B56" s="282"/>
      <c r="C56" s="282"/>
      <c r="D56" s="460"/>
      <c r="E56" s="133"/>
      <c r="F56" s="133"/>
      <c r="G56" s="133"/>
    </row>
    <row r="57" spans="1:7" ht="14.25">
      <c r="A57" s="270"/>
      <c r="B57" s="703" t="s">
        <v>329</v>
      </c>
      <c r="D57" s="966" t="s">
        <v>1292</v>
      </c>
      <c r="E57" s="966"/>
      <c r="F57" s="966"/>
    </row>
    <row r="58" spans="1:7">
      <c r="D58" s="966"/>
      <c r="E58" s="966"/>
      <c r="F58" s="966"/>
    </row>
    <row r="59" spans="1:7">
      <c r="D59" s="966"/>
      <c r="E59" s="966"/>
      <c r="F59" s="966"/>
    </row>
    <row r="60" spans="1:7" s="706" customFormat="1">
      <c r="A60" s="723"/>
      <c r="B60" s="723"/>
      <c r="C60" s="723"/>
      <c r="D60" s="702"/>
      <c r="E60" s="7"/>
      <c r="F60" s="7"/>
      <c r="G60" s="7"/>
    </row>
    <row r="61" spans="1:7" ht="14.25">
      <c r="A61" s="270"/>
      <c r="B61" s="703" t="s">
        <v>329</v>
      </c>
      <c r="D61" s="966" t="s">
        <v>1293</v>
      </c>
      <c r="E61" s="966"/>
      <c r="F61" s="966"/>
    </row>
    <row r="62" spans="1:7">
      <c r="D62" s="966"/>
      <c r="E62" s="966"/>
      <c r="F62" s="966"/>
    </row>
    <row r="63" spans="1:7"/>
    <row r="64" spans="1:7" ht="14.25">
      <c r="A64" s="270"/>
      <c r="B64" s="703" t="s">
        <v>329</v>
      </c>
      <c r="D64" s="966" t="s">
        <v>1294</v>
      </c>
      <c r="E64" s="966"/>
      <c r="F64" s="966"/>
    </row>
    <row r="65" spans="1:7">
      <c r="D65" s="966"/>
      <c r="E65" s="966"/>
      <c r="F65" s="966"/>
    </row>
    <row r="66" spans="1:7">
      <c r="A66" s="579"/>
      <c r="C66" s="579"/>
      <c r="D66" s="966"/>
      <c r="E66" s="966"/>
      <c r="F66" s="966"/>
    </row>
    <row r="67" spans="1:7">
      <c r="D67" s="12"/>
    </row>
    <row r="68" spans="1:7" ht="14.25">
      <c r="A68" s="270"/>
      <c r="B68" s="703" t="s">
        <v>329</v>
      </c>
      <c r="D68" s="965" t="s">
        <v>1295</v>
      </c>
      <c r="E68" s="965"/>
      <c r="F68" s="965"/>
    </row>
    <row r="69" spans="1:7">
      <c r="D69" s="965"/>
      <c r="E69" s="965"/>
      <c r="F69" s="965"/>
    </row>
    <row r="70" spans="1:7" ht="14.25">
      <c r="A70" s="270"/>
      <c r="B70" s="270"/>
      <c r="D70" s="138"/>
    </row>
    <row r="71" spans="1:7">
      <c r="A71" s="985" t="s">
        <v>1202</v>
      </c>
      <c r="B71" s="985"/>
      <c r="C71" s="985"/>
      <c r="D71" s="985"/>
      <c r="E71" s="985"/>
      <c r="F71" s="985"/>
      <c r="G71" s="985"/>
    </row>
    <row r="72" spans="1:7"/>
    <row r="73" spans="1:7">
      <c r="C73" s="271"/>
      <c r="D73" s="1014" t="s">
        <v>1300</v>
      </c>
      <c r="E73" s="1014"/>
      <c r="F73" s="1014"/>
    </row>
    <row r="74" spans="1:7">
      <c r="A74" s="138"/>
      <c r="B74" s="138"/>
      <c r="D74" s="965" t="s">
        <v>1327</v>
      </c>
      <c r="E74" s="965"/>
      <c r="F74" s="965"/>
    </row>
    <row r="75" spans="1:7">
      <c r="A75" s="138"/>
      <c r="B75" s="138"/>
    </row>
    <row r="76" spans="1:7" ht="14.25">
      <c r="A76" s="270"/>
      <c r="B76" s="703" t="s">
        <v>329</v>
      </c>
      <c r="D76" s="965" t="s">
        <v>1301</v>
      </c>
      <c r="E76" s="965"/>
      <c r="F76" s="965"/>
    </row>
    <row r="77" spans="1:7" ht="14.25">
      <c r="A77" s="270"/>
      <c r="B77" s="270"/>
      <c r="D77" s="965"/>
      <c r="E77" s="965"/>
      <c r="F77" s="965"/>
    </row>
    <row r="78" spans="1:7" ht="14.25">
      <c r="A78" s="270"/>
      <c r="B78" s="270"/>
      <c r="D78" s="965"/>
      <c r="E78" s="965"/>
      <c r="F78" s="965"/>
    </row>
    <row r="79" spans="1:7" ht="14.25">
      <c r="A79" s="270"/>
      <c r="B79" s="270"/>
      <c r="D79" s="965"/>
      <c r="E79" s="965"/>
      <c r="F79" s="965"/>
    </row>
    <row r="80" spans="1:7" ht="14.25">
      <c r="A80" s="270"/>
      <c r="B80" s="270"/>
      <c r="D80" s="965"/>
      <c r="E80" s="965"/>
      <c r="F80" s="965"/>
    </row>
    <row r="81" spans="1:7" ht="14.25">
      <c r="A81" s="270"/>
      <c r="B81" s="270"/>
      <c r="D81" s="965"/>
      <c r="E81" s="965"/>
      <c r="F81" s="965"/>
    </row>
    <row r="82" spans="1:7" s="730" customFormat="1" ht="14.25">
      <c r="A82" s="731"/>
      <c r="B82" s="731"/>
      <c r="C82" s="729"/>
      <c r="D82" s="733"/>
      <c r="E82" s="733"/>
      <c r="F82" s="733"/>
      <c r="G82" s="7"/>
    </row>
    <row r="83" spans="1:7" s="730" customFormat="1" ht="14.45" customHeight="1">
      <c r="A83" s="731"/>
      <c r="B83" s="736" t="s">
        <v>329</v>
      </c>
      <c r="C83" s="729"/>
      <c r="D83" s="994" t="s">
        <v>1400</v>
      </c>
      <c r="E83" s="994"/>
      <c r="F83" s="994"/>
      <c r="G83" s="7"/>
    </row>
    <row r="84" spans="1:7" s="730" customFormat="1" ht="14.25">
      <c r="A84" s="731"/>
      <c r="B84" s="731"/>
      <c r="C84" s="729"/>
      <c r="D84" s="994"/>
      <c r="E84" s="994"/>
      <c r="F84" s="994"/>
      <c r="G84" s="7"/>
    </row>
    <row r="85" spans="1:7" s="730" customFormat="1" ht="14.25">
      <c r="A85" s="731"/>
      <c r="B85" s="731"/>
      <c r="C85" s="729"/>
      <c r="D85" s="994"/>
      <c r="E85" s="994"/>
      <c r="F85" s="994"/>
      <c r="G85" s="7"/>
    </row>
    <row r="86" spans="1:7" s="730" customFormat="1" ht="14.25">
      <c r="A86" s="731"/>
      <c r="B86" s="731"/>
      <c r="C86" s="729"/>
      <c r="D86" s="994"/>
      <c r="E86" s="994"/>
      <c r="F86" s="994"/>
      <c r="G86" s="7"/>
    </row>
    <row r="87" spans="1:7" s="730" customFormat="1" ht="14.25">
      <c r="A87" s="731"/>
      <c r="B87" s="731"/>
      <c r="C87" s="729"/>
      <c r="D87" s="994"/>
      <c r="E87" s="994"/>
      <c r="F87" s="994"/>
      <c r="G87" s="7"/>
    </row>
    <row r="88" spans="1:7" s="743" customFormat="1" ht="14.25">
      <c r="A88" s="738"/>
      <c r="B88" s="738"/>
      <c r="C88" s="769"/>
      <c r="D88" s="994"/>
      <c r="E88" s="994"/>
      <c r="F88" s="994"/>
      <c r="G88" s="7"/>
    </row>
    <row r="89" spans="1:7" s="743" customFormat="1" ht="14.25">
      <c r="A89" s="738"/>
      <c r="B89" s="738"/>
      <c r="C89" s="769"/>
      <c r="D89" s="994"/>
      <c r="E89" s="994"/>
      <c r="F89" s="994"/>
      <c r="G89" s="7"/>
    </row>
    <row r="90" spans="1:7" s="743" customFormat="1" ht="14.25">
      <c r="A90" s="738"/>
      <c r="B90" s="738"/>
      <c r="C90" s="769"/>
      <c r="D90" s="994"/>
      <c r="E90" s="994"/>
      <c r="F90" s="994"/>
      <c r="G90" s="7"/>
    </row>
    <row r="91" spans="1:7" ht="14.25">
      <c r="A91" s="270"/>
      <c r="B91" s="270"/>
      <c r="D91" s="994"/>
      <c r="E91" s="994"/>
      <c r="F91" s="994"/>
    </row>
    <row r="92" spans="1:7" ht="14.25">
      <c r="A92" s="270"/>
      <c r="B92" s="270"/>
      <c r="D92" s="994"/>
      <c r="E92" s="994"/>
      <c r="F92" s="994"/>
    </row>
    <row r="93" spans="1:7" ht="14.25">
      <c r="A93" s="270"/>
      <c r="B93" s="270"/>
      <c r="D93" s="994"/>
      <c r="E93" s="994"/>
      <c r="F93" s="994"/>
    </row>
    <row r="94" spans="1:7" ht="14.25">
      <c r="A94" s="270"/>
      <c r="B94" s="270"/>
      <c r="D94" s="994"/>
      <c r="E94" s="994"/>
      <c r="F94" s="994"/>
    </row>
    <row r="95" spans="1:7" ht="14.25">
      <c r="A95" s="270"/>
      <c r="B95" s="270"/>
      <c r="D95" s="994"/>
      <c r="E95" s="994"/>
      <c r="F95" s="994"/>
    </row>
    <row r="96" spans="1:7" ht="14.25">
      <c r="A96" s="270"/>
      <c r="B96" s="270"/>
      <c r="D96" s="994"/>
      <c r="E96" s="994"/>
      <c r="F96" s="994"/>
    </row>
    <row r="97" spans="1:11" s="734" customFormat="1" ht="14.25">
      <c r="A97" s="735"/>
      <c r="B97" s="739" t="s">
        <v>329</v>
      </c>
      <c r="C97" s="729"/>
      <c r="D97" s="965" t="s">
        <v>1302</v>
      </c>
      <c r="E97" s="965"/>
      <c r="F97" s="965"/>
      <c r="G97" s="7"/>
    </row>
    <row r="98" spans="1:11" s="734" customFormat="1" ht="14.25">
      <c r="A98" s="735"/>
      <c r="B98" s="735"/>
      <c r="C98" s="729"/>
      <c r="D98" s="965"/>
      <c r="E98" s="965"/>
      <c r="F98" s="965"/>
      <c r="G98" s="7"/>
    </row>
    <row r="99" spans="1:11" s="734" customFormat="1" ht="14.25">
      <c r="A99" s="735"/>
      <c r="B99" s="735"/>
      <c r="C99" s="729"/>
      <c r="D99" s="965"/>
      <c r="E99" s="965"/>
      <c r="F99" s="965"/>
      <c r="G99" s="7"/>
    </row>
    <row r="100" spans="1:11" s="734" customFormat="1" ht="14.25">
      <c r="A100" s="735"/>
      <c r="B100" s="735"/>
      <c r="C100" s="729"/>
      <c r="D100" s="965"/>
      <c r="E100" s="965"/>
      <c r="F100" s="965"/>
      <c r="G100" s="7"/>
    </row>
    <row r="101" spans="1:11" s="734" customFormat="1" ht="14.25">
      <c r="A101" s="735"/>
      <c r="B101" s="735"/>
      <c r="C101" s="729"/>
      <c r="D101" s="965"/>
      <c r="E101" s="965"/>
      <c r="F101" s="965"/>
      <c r="G101" s="7"/>
    </row>
    <row r="102" spans="1:11" s="734" customFormat="1" ht="14.25">
      <c r="A102" s="735"/>
      <c r="B102" s="735"/>
      <c r="C102" s="729"/>
      <c r="D102" s="965"/>
      <c r="E102" s="965"/>
      <c r="F102" s="965"/>
      <c r="G102" s="7"/>
    </row>
    <row r="103" spans="1:11" s="734" customFormat="1" ht="14.25">
      <c r="A103" s="735"/>
      <c r="B103" s="735"/>
      <c r="C103" s="729"/>
      <c r="D103" s="965"/>
      <c r="E103" s="965"/>
      <c r="F103" s="965"/>
      <c r="G103" s="7"/>
    </row>
    <row r="104" spans="1:11" s="734" customFormat="1" ht="14.25">
      <c r="A104" s="735"/>
      <c r="B104" s="735"/>
      <c r="C104" s="729"/>
      <c r="D104" s="965"/>
      <c r="E104" s="965"/>
      <c r="F104" s="965"/>
      <c r="G104" s="7"/>
    </row>
    <row r="105" spans="1:11" s="737" customFormat="1" ht="14.25">
      <c r="A105" s="738"/>
      <c r="B105" s="738"/>
      <c r="C105" s="729"/>
      <c r="D105" s="740"/>
      <c r="E105" s="740"/>
      <c r="F105" s="740"/>
      <c r="G105" s="7"/>
    </row>
    <row r="106" spans="1:11" ht="14.25">
      <c r="A106" s="420"/>
      <c r="B106" s="732" t="s">
        <v>329</v>
      </c>
      <c r="C106" s="486"/>
      <c r="D106" s="1022" t="s">
        <v>1303</v>
      </c>
      <c r="E106" s="1022"/>
      <c r="F106" s="1022"/>
      <c r="G106" s="487"/>
      <c r="H106" s="485"/>
      <c r="I106" s="485"/>
      <c r="J106" s="485"/>
      <c r="K106" s="485"/>
    </row>
    <row r="107" spans="1:11" ht="14.25">
      <c r="A107" s="270"/>
      <c r="B107" s="270"/>
      <c r="C107" s="325"/>
      <c r="D107" s="1022"/>
      <c r="E107" s="1022"/>
      <c r="F107" s="1022"/>
      <c r="G107" s="487"/>
      <c r="H107" s="485"/>
      <c r="I107" s="485"/>
      <c r="J107" s="485"/>
      <c r="K107" s="485"/>
    </row>
    <row r="108" spans="1:11" ht="14.25">
      <c r="A108" s="270"/>
      <c r="B108" s="270"/>
      <c r="C108" s="325"/>
      <c r="D108" s="1022"/>
      <c r="E108" s="1022"/>
      <c r="F108" s="1022"/>
      <c r="G108" s="487"/>
      <c r="H108" s="485"/>
      <c r="I108" s="485"/>
      <c r="J108" s="485"/>
      <c r="K108" s="485"/>
    </row>
    <row r="109" spans="1:11" ht="14.25">
      <c r="A109" s="270"/>
      <c r="B109" s="270"/>
      <c r="C109" s="325"/>
      <c r="D109" s="1022"/>
      <c r="E109" s="1022"/>
      <c r="F109" s="1022"/>
      <c r="G109" s="487"/>
      <c r="H109" s="485"/>
      <c r="I109" s="485"/>
      <c r="J109" s="485"/>
      <c r="K109" s="485"/>
    </row>
    <row r="110" spans="1:11" ht="14.25">
      <c r="A110" s="270"/>
      <c r="B110" s="270"/>
      <c r="C110" s="325"/>
      <c r="D110" s="1022"/>
      <c r="E110" s="1022"/>
      <c r="F110" s="1022"/>
      <c r="G110" s="487"/>
      <c r="H110" s="485"/>
      <c r="I110" s="485"/>
      <c r="J110" s="485"/>
      <c r="K110" s="485"/>
    </row>
    <row r="111" spans="1:11">
      <c r="C111"/>
      <c r="D111" s="1022"/>
      <c r="E111" s="1022"/>
      <c r="F111" s="1022"/>
      <c r="G111"/>
      <c r="H111"/>
      <c r="I111"/>
      <c r="J111"/>
      <c r="K111"/>
    </row>
    <row r="112" spans="1:11">
      <c r="C112"/>
      <c r="D112" s="1022"/>
      <c r="E112" s="1022"/>
      <c r="F112" s="1022"/>
      <c r="G112"/>
      <c r="H112"/>
      <c r="I112"/>
      <c r="J112"/>
      <c r="K112"/>
    </row>
    <row r="113" spans="1:11">
      <c r="C113"/>
      <c r="D113" s="494"/>
      <c r="E113"/>
      <c r="F113"/>
      <c r="G113"/>
      <c r="H113"/>
      <c r="I113"/>
      <c r="J113"/>
      <c r="K113"/>
    </row>
    <row r="114" spans="1:11" ht="14.25">
      <c r="A114" s="270"/>
      <c r="B114" s="703" t="s">
        <v>329</v>
      </c>
      <c r="C114"/>
      <c r="D114" s="1023" t="s">
        <v>1304</v>
      </c>
      <c r="E114" s="1023"/>
      <c r="F114" s="1023"/>
      <c r="G114"/>
      <c r="H114"/>
      <c r="I114"/>
      <c r="J114"/>
      <c r="K114"/>
    </row>
    <row r="115" spans="1:11" ht="14.25">
      <c r="A115" s="270"/>
      <c r="B115" s="270"/>
      <c r="C115"/>
      <c r="D115" s="1023"/>
      <c r="E115" s="1023"/>
      <c r="F115" s="1023"/>
      <c r="G115"/>
      <c r="H115"/>
      <c r="I115"/>
      <c r="J115"/>
      <c r="K115"/>
    </row>
    <row r="116" spans="1:11"/>
    <row r="117" spans="1:11" ht="14.25">
      <c r="A117" s="270"/>
      <c r="B117" s="703" t="s">
        <v>329</v>
      </c>
      <c r="C117" s="10"/>
      <c r="D117" s="965" t="s">
        <v>1305</v>
      </c>
      <c r="E117" s="965"/>
      <c r="F117" s="965"/>
    </row>
    <row r="118" spans="1:11">
      <c r="C118" s="10"/>
      <c r="D118" s="965"/>
      <c r="E118" s="965"/>
      <c r="F118" s="965"/>
    </row>
    <row r="119" spans="1:11">
      <c r="C119" s="10"/>
      <c r="D119" s="965"/>
      <c r="E119" s="965"/>
      <c r="F119" s="965"/>
    </row>
    <row r="120" spans="1:11">
      <c r="C120" s="10"/>
      <c r="D120" s="965"/>
      <c r="E120" s="965"/>
      <c r="F120" s="965"/>
    </row>
    <row r="121" spans="1:11">
      <c r="C121" s="10"/>
      <c r="D121" s="965"/>
      <c r="E121" s="965"/>
      <c r="F121" s="965"/>
    </row>
    <row r="122" spans="1:11">
      <c r="C122" s="10"/>
      <c r="D122" s="152"/>
      <c r="E122" s="152"/>
      <c r="F122" s="152"/>
    </row>
    <row r="123" spans="1:11" customFormat="1" ht="14.25">
      <c r="A123" s="270"/>
      <c r="B123" s="703" t="s">
        <v>329</v>
      </c>
      <c r="C123" s="10"/>
      <c r="D123" s="966" t="s">
        <v>1306</v>
      </c>
      <c r="E123" s="966"/>
      <c r="F123" s="966"/>
      <c r="G123" s="152"/>
    </row>
    <row r="124" spans="1:11" s="306" customFormat="1" ht="13.7" customHeight="1">
      <c r="A124" s="303"/>
      <c r="B124" s="303"/>
      <c r="C124" s="304"/>
      <c r="D124" s="966"/>
      <c r="E124" s="966"/>
      <c r="F124" s="966"/>
      <c r="G124" s="305"/>
    </row>
    <row r="125" spans="1:11" customFormat="1" ht="13.7" customHeight="1">
      <c r="A125" s="135"/>
      <c r="B125" s="700"/>
      <c r="C125" s="10"/>
      <c r="D125" s="966"/>
      <c r="E125" s="966"/>
      <c r="F125" s="966"/>
      <c r="G125" s="152"/>
    </row>
    <row r="126" spans="1:11" customFormat="1" ht="13.7" customHeight="1">
      <c r="A126" s="135"/>
      <c r="B126" s="700"/>
      <c r="C126" s="10"/>
      <c r="D126" s="966"/>
      <c r="E126" s="966"/>
      <c r="F126" s="966"/>
      <c r="G126" s="152"/>
    </row>
    <row r="127" spans="1:11" customFormat="1" ht="13.7" customHeight="1">
      <c r="A127" s="135"/>
      <c r="B127" s="700"/>
      <c r="C127" s="10"/>
      <c r="D127" s="966"/>
      <c r="E127" s="966"/>
      <c r="F127" s="966"/>
      <c r="G127" s="152"/>
    </row>
    <row r="128" spans="1:11" customFormat="1" ht="13.7" customHeight="1">
      <c r="A128" s="395"/>
      <c r="B128" s="395"/>
      <c r="C128" s="10"/>
      <c r="D128" s="966"/>
      <c r="E128" s="966"/>
      <c r="F128" s="966"/>
      <c r="G128" s="152"/>
    </row>
    <row r="129" spans="1:7" s="2" customFormat="1" ht="13.7" customHeight="1">
      <c r="A129" s="282"/>
      <c r="B129" s="282"/>
      <c r="C129" s="459"/>
      <c r="D129" s="966"/>
      <c r="E129" s="966"/>
      <c r="F129" s="966"/>
      <c r="G129" s="187"/>
    </row>
    <row r="130" spans="1:7" s="2" customFormat="1" ht="13.7" customHeight="1">
      <c r="A130" s="282"/>
      <c r="B130" s="282"/>
      <c r="C130" s="459"/>
      <c r="D130" s="966"/>
      <c r="E130" s="966"/>
      <c r="F130" s="966"/>
      <c r="G130" s="187"/>
    </row>
    <row r="131" spans="1:7" customFormat="1" ht="13.7" customHeight="1">
      <c r="A131" s="135"/>
      <c r="B131" s="700"/>
      <c r="C131" s="10"/>
      <c r="D131" s="966"/>
      <c r="E131" s="966"/>
      <c r="F131" s="966"/>
      <c r="G131" s="152"/>
    </row>
    <row r="132" spans="1:7" customFormat="1" ht="13.7" customHeight="1">
      <c r="A132" s="135"/>
      <c r="B132" s="700"/>
      <c r="C132" s="10"/>
      <c r="D132" s="966"/>
      <c r="E132" s="966"/>
      <c r="F132" s="966"/>
      <c r="G132" s="152"/>
    </row>
    <row r="133" spans="1:7" customFormat="1" ht="13.7" customHeight="1">
      <c r="A133" s="135"/>
      <c r="B133" s="700"/>
      <c r="C133" s="10"/>
      <c r="D133" s="966"/>
      <c r="E133" s="966"/>
      <c r="F133" s="966"/>
      <c r="G133" s="152"/>
    </row>
    <row r="134" spans="1:7" customFormat="1" ht="13.7" customHeight="1">
      <c r="A134" s="135"/>
      <c r="B134" s="700"/>
      <c r="C134" s="10"/>
      <c r="D134" s="966"/>
      <c r="E134" s="966"/>
      <c r="F134" s="966"/>
      <c r="G134" s="152"/>
    </row>
    <row r="135" spans="1:7" customFormat="1" ht="13.7" customHeight="1">
      <c r="A135" s="135"/>
      <c r="B135" s="700"/>
      <c r="C135" s="10"/>
      <c r="D135" s="337"/>
      <c r="E135" s="154"/>
      <c r="F135" s="154"/>
      <c r="G135" s="152"/>
    </row>
    <row r="136" spans="1:7" s="741" customFormat="1" ht="13.7" customHeight="1">
      <c r="A136" s="729"/>
      <c r="B136" s="742" t="s">
        <v>329</v>
      </c>
      <c r="C136" s="10"/>
      <c r="D136" s="965" t="s">
        <v>1414</v>
      </c>
      <c r="E136" s="965"/>
      <c r="F136" s="965"/>
      <c r="G136" s="152"/>
    </row>
    <row r="137" spans="1:7" s="741" customFormat="1" ht="13.7" customHeight="1">
      <c r="A137" s="729"/>
      <c r="B137" s="729"/>
      <c r="C137" s="10"/>
      <c r="D137" s="965"/>
      <c r="E137" s="965"/>
      <c r="F137" s="965"/>
      <c r="G137" s="152"/>
    </row>
    <row r="138" spans="1:7" s="741" customFormat="1" ht="13.7" customHeight="1">
      <c r="A138" s="729"/>
      <c r="B138" s="729"/>
      <c r="C138" s="10"/>
      <c r="D138" s="965"/>
      <c r="E138" s="965"/>
      <c r="F138" s="965"/>
      <c r="G138" s="152"/>
    </row>
    <row r="139" spans="1:7" s="741" customFormat="1" ht="13.7" customHeight="1">
      <c r="A139" s="729"/>
      <c r="B139" s="729"/>
      <c r="C139" s="10"/>
      <c r="D139" s="965"/>
      <c r="E139" s="965"/>
      <c r="F139" s="965"/>
      <c r="G139" s="152"/>
    </row>
    <row r="140" spans="1:7" s="741" customFormat="1" ht="13.7" customHeight="1">
      <c r="A140" s="729"/>
      <c r="B140" s="729"/>
      <c r="C140" s="10"/>
      <c r="D140" s="965"/>
      <c r="E140" s="965"/>
      <c r="F140" s="965"/>
      <c r="G140" s="152"/>
    </row>
    <row r="141" spans="1:7" s="741" customFormat="1" ht="13.7" customHeight="1">
      <c r="A141" s="729"/>
      <c r="B141" s="729"/>
      <c r="C141" s="10"/>
      <c r="D141" s="965"/>
      <c r="E141" s="965"/>
      <c r="F141" s="965"/>
      <c r="G141" s="152"/>
    </row>
    <row r="142" spans="1:7" s="741" customFormat="1" ht="13.7" customHeight="1">
      <c r="A142" s="729"/>
      <c r="B142" s="729"/>
      <c r="C142" s="10"/>
      <c r="D142" s="965"/>
      <c r="E142" s="965"/>
      <c r="F142" s="965"/>
      <c r="G142" s="152"/>
    </row>
    <row r="143" spans="1:7" s="741" customFormat="1" ht="13.7" customHeight="1">
      <c r="A143" s="729"/>
      <c r="B143" s="729"/>
      <c r="C143" s="10"/>
      <c r="D143" s="965"/>
      <c r="E143" s="965"/>
      <c r="F143" s="965"/>
      <c r="G143" s="152"/>
    </row>
    <row r="144" spans="1:7" s="741" customFormat="1" ht="13.7" customHeight="1">
      <c r="A144" s="729"/>
      <c r="B144" s="729"/>
      <c r="C144" s="10"/>
      <c r="D144" s="965"/>
      <c r="E144" s="965"/>
      <c r="F144" s="965"/>
      <c r="G144" s="152"/>
    </row>
    <row r="145" spans="1:7" s="741" customFormat="1" ht="13.7" customHeight="1">
      <c r="A145" s="729"/>
      <c r="B145" s="729"/>
      <c r="C145" s="10"/>
      <c r="D145" s="965"/>
      <c r="E145" s="965"/>
      <c r="F145" s="965"/>
      <c r="G145" s="152"/>
    </row>
    <row r="146" spans="1:7" s="741" customFormat="1" ht="13.7" customHeight="1">
      <c r="A146" s="771"/>
      <c r="B146" s="771"/>
      <c r="C146" s="10"/>
      <c r="D146" s="965"/>
      <c r="E146" s="965"/>
      <c r="F146" s="965"/>
      <c r="G146" s="152"/>
    </row>
    <row r="147" spans="1:7" s="741" customFormat="1" ht="13.7" customHeight="1">
      <c r="A147" s="771"/>
      <c r="B147" s="771"/>
      <c r="C147" s="10"/>
      <c r="D147" s="965"/>
      <c r="E147" s="965"/>
      <c r="F147" s="965"/>
      <c r="G147" s="152"/>
    </row>
    <row r="148" spans="1:7" s="741" customFormat="1" ht="13.7" customHeight="1">
      <c r="A148" s="729"/>
      <c r="B148" s="729"/>
      <c r="C148" s="10"/>
      <c r="D148" s="965"/>
      <c r="E148" s="965"/>
      <c r="F148" s="965"/>
      <c r="G148" s="152"/>
    </row>
    <row r="149" spans="1:7" s="741" customFormat="1" ht="13.7" customHeight="1">
      <c r="A149" s="729"/>
      <c r="B149" s="729"/>
      <c r="C149" s="10"/>
      <c r="D149" s="965"/>
      <c r="E149" s="965"/>
      <c r="F149" s="965"/>
      <c r="G149" s="152"/>
    </row>
    <row r="150" spans="1:7" s="741" customFormat="1" ht="13.7" customHeight="1">
      <c r="A150" s="729"/>
      <c r="B150" s="729"/>
      <c r="C150" s="10"/>
      <c r="D150" s="965"/>
      <c r="E150" s="965"/>
      <c r="F150" s="965"/>
      <c r="G150" s="152"/>
    </row>
    <row r="151" spans="1:7" s="741" customFormat="1" ht="13.7" customHeight="1">
      <c r="A151" s="729"/>
      <c r="B151" s="729"/>
      <c r="C151" s="10"/>
      <c r="D151" s="965"/>
      <c r="E151" s="965"/>
      <c r="F151" s="965"/>
      <c r="G151" s="152"/>
    </row>
    <row r="152" spans="1:7" s="741" customFormat="1" ht="13.7" customHeight="1">
      <c r="A152" s="729"/>
      <c r="B152" s="729"/>
      <c r="C152" s="10"/>
      <c r="D152" s="965"/>
      <c r="E152" s="965"/>
      <c r="F152" s="965"/>
      <c r="G152" s="152"/>
    </row>
    <row r="153" spans="1:7" s="741" customFormat="1" ht="13.7" customHeight="1">
      <c r="A153" s="729"/>
      <c r="B153" s="729"/>
      <c r="C153" s="10"/>
      <c r="D153" s="965"/>
      <c r="E153" s="965"/>
      <c r="F153" s="965"/>
      <c r="G153" s="152"/>
    </row>
    <row r="154" spans="1:7" s="741" customFormat="1" ht="13.7" customHeight="1">
      <c r="A154" s="729"/>
      <c r="B154" s="729"/>
      <c r="C154" s="10"/>
      <c r="D154" s="965"/>
      <c r="E154" s="965"/>
      <c r="F154" s="965"/>
      <c r="G154" s="152"/>
    </row>
    <row r="155" spans="1:7" s="741" customFormat="1" ht="13.7" customHeight="1">
      <c r="A155" s="729"/>
      <c r="B155" s="729"/>
      <c r="C155" s="10"/>
      <c r="D155" s="337"/>
      <c r="E155" s="154"/>
      <c r="F155" s="154"/>
      <c r="G155" s="152"/>
    </row>
    <row r="156" spans="1:7" customFormat="1" ht="13.7" customHeight="1">
      <c r="A156" s="395"/>
      <c r="B156" s="703" t="s">
        <v>329</v>
      </c>
      <c r="C156" s="335"/>
      <c r="D156" s="977" t="s">
        <v>1307</v>
      </c>
      <c r="E156" s="977"/>
      <c r="F156" s="977"/>
      <c r="G156" s="461"/>
    </row>
    <row r="157" spans="1:7" customFormat="1" ht="13.7" customHeight="1">
      <c r="A157" s="395"/>
      <c r="B157" s="395"/>
      <c r="C157" s="335"/>
      <c r="D157" s="977"/>
      <c r="E157" s="977"/>
      <c r="F157" s="977"/>
      <c r="G157" s="461"/>
    </row>
    <row r="158" spans="1:7" customFormat="1" ht="13.7" customHeight="1">
      <c r="A158" s="395"/>
      <c r="B158" s="395"/>
      <c r="C158" s="335"/>
      <c r="D158" s="337"/>
      <c r="E158" s="335"/>
      <c r="F158" s="335"/>
      <c r="G158" s="461"/>
    </row>
    <row r="159" spans="1:7" customFormat="1" ht="13.7" customHeight="1">
      <c r="A159" s="395"/>
      <c r="B159" s="703" t="s">
        <v>329</v>
      </c>
      <c r="C159" s="335"/>
      <c r="D159" s="973" t="s">
        <v>1308</v>
      </c>
      <c r="E159" s="973"/>
      <c r="F159" s="973"/>
      <c r="G159" s="461"/>
    </row>
    <row r="160" spans="1:7" customFormat="1" ht="13.7" customHeight="1">
      <c r="A160" s="395"/>
      <c r="B160" s="395"/>
      <c r="C160" s="335"/>
      <c r="D160" s="973"/>
      <c r="E160" s="973"/>
      <c r="F160" s="973"/>
      <c r="G160" s="461"/>
    </row>
    <row r="161" spans="1:7" customFormat="1" ht="13.7" customHeight="1">
      <c r="A161" s="395"/>
      <c r="B161" s="395"/>
      <c r="C161" s="335"/>
      <c r="D161" s="973"/>
      <c r="E161" s="973"/>
      <c r="F161" s="973"/>
      <c r="G161" s="461"/>
    </row>
    <row r="162" spans="1:7" customFormat="1" ht="13.7" customHeight="1">
      <c r="A162" s="395"/>
      <c r="B162" s="395"/>
      <c r="C162" s="335"/>
      <c r="D162" s="973"/>
      <c r="E162" s="973"/>
      <c r="F162" s="973"/>
      <c r="G162" s="461"/>
    </row>
    <row r="163" spans="1:7" customFormat="1" ht="13.7" customHeight="1">
      <c r="A163" s="135"/>
      <c r="B163" s="700"/>
      <c r="C163" s="10"/>
      <c r="D163" s="154"/>
      <c r="E163" s="154"/>
      <c r="F163" s="154"/>
      <c r="G163" s="152"/>
    </row>
    <row r="164" spans="1:7" customFormat="1" ht="13.7" customHeight="1">
      <c r="A164" s="135"/>
      <c r="B164" s="703" t="s">
        <v>329</v>
      </c>
      <c r="C164" s="10"/>
      <c r="D164" s="1008" t="s">
        <v>1309</v>
      </c>
      <c r="E164" s="1008"/>
      <c r="F164" s="1008"/>
      <c r="G164" s="152"/>
    </row>
    <row r="165" spans="1:7" customFormat="1" ht="13.7" customHeight="1">
      <c r="A165" s="135"/>
      <c r="B165" s="700"/>
      <c r="C165" s="10"/>
      <c r="D165" s="1008"/>
      <c r="E165" s="1008"/>
      <c r="F165" s="1008"/>
      <c r="G165" s="152"/>
    </row>
    <row r="166" spans="1:7" customFormat="1" ht="13.7" customHeight="1">
      <c r="A166" s="135"/>
      <c r="B166" s="700"/>
      <c r="C166" s="10"/>
      <c r="D166" s="1008"/>
      <c r="E166" s="1008"/>
      <c r="F166" s="1008"/>
      <c r="G166" s="152"/>
    </row>
    <row r="167" spans="1:7" customFormat="1" ht="13.7" customHeight="1">
      <c r="A167" s="23"/>
      <c r="B167" s="699"/>
      <c r="C167" s="10"/>
      <c r="D167" s="7"/>
      <c r="E167" s="154"/>
      <c r="F167" s="154"/>
      <c r="G167" s="152"/>
    </row>
    <row r="168" spans="1:7">
      <c r="A168" s="985" t="s">
        <v>1203</v>
      </c>
      <c r="B168" s="985"/>
      <c r="C168" s="985"/>
      <c r="D168" s="985"/>
      <c r="E168" s="985"/>
      <c r="F168" s="985"/>
      <c r="G168" s="985"/>
    </row>
    <row r="169" spans="1:7" ht="12" customHeight="1">
      <c r="D169" s="138"/>
      <c r="E169" s="138"/>
      <c r="F169" s="138"/>
    </row>
    <row r="170" spans="1:7">
      <c r="B170" s="1013" t="s">
        <v>484</v>
      </c>
      <c r="C170" s="1013"/>
      <c r="D170" s="1013"/>
      <c r="E170" s="1013"/>
      <c r="F170" s="1013"/>
    </row>
    <row r="171" spans="1:7" ht="12" customHeight="1">
      <c r="A171" s="264"/>
      <c r="B171" s="697"/>
      <c r="C171" s="264"/>
    </row>
    <row r="172" spans="1:7">
      <c r="A172" s="985" t="s">
        <v>1204</v>
      </c>
      <c r="B172" s="985"/>
      <c r="C172" s="985"/>
      <c r="D172" s="985"/>
      <c r="E172" s="985"/>
      <c r="F172" s="985"/>
      <c r="G172" s="985"/>
    </row>
    <row r="173" spans="1:7" ht="12" customHeight="1">
      <c r="A173" s="273"/>
      <c r="B173" s="273"/>
      <c r="C173" s="274"/>
      <c r="D173" s="57"/>
      <c r="E173" s="49"/>
      <c r="F173" s="57"/>
      <c r="G173" s="57"/>
    </row>
    <row r="174" spans="1:7" ht="13.15" customHeight="1">
      <c r="A174" s="273"/>
      <c r="B174" s="273"/>
      <c r="C174" s="274"/>
      <c r="D174" s="1009" t="s">
        <v>1312</v>
      </c>
      <c r="E174" s="1009"/>
      <c r="F174" s="1009"/>
      <c r="G174" s="57"/>
    </row>
    <row r="175" spans="1:7">
      <c r="A175" s="273"/>
      <c r="B175" s="273"/>
      <c r="C175" s="274"/>
      <c r="D175" s="1009"/>
      <c r="E175" s="1009"/>
      <c r="F175" s="1009"/>
      <c r="G175" s="57"/>
    </row>
    <row r="176" spans="1:7" s="743" customFormat="1">
      <c r="A176" s="745"/>
      <c r="B176" s="745"/>
      <c r="C176" s="274"/>
      <c r="D176" s="1010" t="s">
        <v>1313</v>
      </c>
      <c r="E176" s="1010"/>
      <c r="F176" s="1010"/>
      <c r="G176" s="57"/>
    </row>
    <row r="177" spans="1:7" ht="12" customHeight="1">
      <c r="A177" s="273"/>
      <c r="B177" s="273"/>
      <c r="C177" s="274"/>
      <c r="D177" s="57"/>
      <c r="E177" s="49"/>
      <c r="F177" s="57"/>
      <c r="G177" s="57"/>
    </row>
    <row r="178" spans="1:7" ht="14.25">
      <c r="A178" s="270"/>
      <c r="B178" s="703" t="s">
        <v>329</v>
      </c>
      <c r="C178" s="274"/>
      <c r="D178" s="1003" t="s">
        <v>1311</v>
      </c>
      <c r="E178" s="1003"/>
      <c r="F178" s="1003"/>
      <c r="G178" s="57"/>
    </row>
    <row r="179" spans="1:7" ht="14.25">
      <c r="A179" s="270"/>
      <c r="B179" s="270"/>
      <c r="C179" s="274"/>
      <c r="D179" s="1003"/>
      <c r="E179" s="1003"/>
      <c r="F179" s="1003"/>
      <c r="G179" s="57"/>
    </row>
    <row r="180" spans="1:7" ht="14.25">
      <c r="A180" s="270"/>
      <c r="B180" s="270"/>
      <c r="C180" s="274"/>
      <c r="D180" s="1003"/>
      <c r="E180" s="1003"/>
      <c r="F180" s="1003"/>
      <c r="G180" s="57"/>
    </row>
    <row r="181" spans="1:7">
      <c r="A181" s="274"/>
      <c r="B181" s="274"/>
      <c r="C181" s="274"/>
      <c r="D181" s="1003"/>
      <c r="E181" s="1003"/>
      <c r="F181" s="1003"/>
    </row>
    <row r="182" spans="1:7">
      <c r="A182" s="274"/>
      <c r="B182" s="274"/>
      <c r="C182" s="274"/>
      <c r="D182" s="421"/>
      <c r="E182" s="57"/>
      <c r="F182" s="57"/>
    </row>
    <row r="183" spans="1:7">
      <c r="A183" s="274"/>
      <c r="B183" s="274"/>
      <c r="C183" s="274"/>
      <c r="D183" s="1012" t="s">
        <v>1220</v>
      </c>
      <c r="E183" s="1012"/>
      <c r="F183" s="1012"/>
    </row>
    <row r="184" spans="1:7">
      <c r="A184" s="274"/>
      <c r="B184" s="274"/>
      <c r="C184" s="274"/>
      <c r="D184" s="1012"/>
      <c r="E184" s="1012"/>
      <c r="F184" s="1012"/>
    </row>
    <row r="185" spans="1:7" s="706" customFormat="1">
      <c r="A185" s="274"/>
      <c r="B185" s="274"/>
      <c r="C185" s="274"/>
      <c r="D185" s="720"/>
      <c r="E185" s="720"/>
      <c r="F185" s="720"/>
      <c r="G185" s="7"/>
    </row>
    <row r="186" spans="1:7" s="701" customFormat="1" ht="14.25">
      <c r="A186" s="270"/>
      <c r="B186" s="703" t="s">
        <v>329</v>
      </c>
      <c r="C186" s="581"/>
      <c r="D186" s="965" t="s">
        <v>1310</v>
      </c>
      <c r="E186" s="965"/>
      <c r="F186" s="965"/>
      <c r="G186" s="702"/>
    </row>
    <row r="187" spans="1:7" s="701" customFormat="1" ht="14.45" customHeight="1">
      <c r="A187" s="270"/>
      <c r="C187" s="581"/>
      <c r="D187" s="965"/>
      <c r="E187" s="965"/>
      <c r="F187" s="965"/>
      <c r="G187" s="702"/>
    </row>
    <row r="188" spans="1:7" s="701" customFormat="1" ht="14.25">
      <c r="A188" s="270"/>
      <c r="B188" s="721"/>
      <c r="C188" s="581"/>
      <c r="D188" s="965"/>
      <c r="E188" s="965"/>
      <c r="F188" s="965"/>
      <c r="G188" s="702"/>
    </row>
    <row r="189" spans="1:7" s="701" customFormat="1" ht="14.25">
      <c r="A189" s="270"/>
      <c r="B189" s="721"/>
      <c r="C189" s="581"/>
      <c r="D189" s="965"/>
      <c r="E189" s="965"/>
      <c r="F189" s="965"/>
      <c r="G189" s="702"/>
    </row>
    <row r="190" spans="1:7" s="706" customFormat="1">
      <c r="A190" s="274"/>
      <c r="B190" s="274"/>
      <c r="C190" s="274"/>
      <c r="D190" s="720"/>
      <c r="E190" s="720"/>
      <c r="F190" s="720"/>
      <c r="G190" s="7"/>
    </row>
    <row r="191" spans="1:7">
      <c r="A191" s="985" t="s">
        <v>1205</v>
      </c>
      <c r="B191" s="985"/>
      <c r="C191" s="985"/>
      <c r="D191" s="985"/>
      <c r="E191" s="985"/>
      <c r="F191" s="985"/>
      <c r="G191" s="985"/>
    </row>
    <row r="192" spans="1:7" ht="12" customHeight="1">
      <c r="D192" s="138"/>
      <c r="E192" s="138"/>
      <c r="F192" s="138"/>
    </row>
    <row r="193" spans="1:6">
      <c r="C193" s="271"/>
      <c r="D193" s="1011" t="s">
        <v>222</v>
      </c>
      <c r="E193" s="1011"/>
      <c r="F193" s="1011"/>
    </row>
    <row r="194" spans="1:6">
      <c r="A194" s="264"/>
      <c r="B194" s="697"/>
      <c r="C194" s="264"/>
      <c r="D194" s="980" t="s">
        <v>1334</v>
      </c>
      <c r="E194" s="990"/>
      <c r="F194" s="990"/>
    </row>
    <row r="195" spans="1:6" ht="12" customHeight="1">
      <c r="A195" s="23"/>
      <c r="B195" s="699"/>
      <c r="C195" s="23"/>
    </row>
    <row r="196" spans="1:6" ht="13.15" customHeight="1">
      <c r="A196" s="23"/>
      <c r="C196" s="23"/>
      <c r="D196" s="988" t="s">
        <v>593</v>
      </c>
      <c r="E196" s="988"/>
      <c r="F196" s="988"/>
    </row>
    <row r="197" spans="1:6" ht="14.25">
      <c r="A197" s="270"/>
      <c r="B197" s="703" t="s">
        <v>329</v>
      </c>
      <c r="D197" s="965" t="s">
        <v>1328</v>
      </c>
      <c r="E197" s="965"/>
      <c r="F197" s="965"/>
    </row>
    <row r="198" spans="1:6" ht="14.25">
      <c r="A198" s="270"/>
      <c r="B198" s="270"/>
      <c r="D198" s="965"/>
      <c r="E198" s="965"/>
      <c r="F198" s="965"/>
    </row>
    <row r="199" spans="1:6"/>
    <row r="200" spans="1:6" ht="14.25">
      <c r="A200" s="270"/>
      <c r="B200" s="703" t="s">
        <v>329</v>
      </c>
      <c r="D200" s="965" t="s">
        <v>1329</v>
      </c>
      <c r="E200" s="965"/>
      <c r="F200" s="965"/>
    </row>
    <row r="201" spans="1:6" ht="14.25">
      <c r="A201" s="270"/>
      <c r="B201" s="270"/>
      <c r="D201" s="965"/>
      <c r="E201" s="965"/>
      <c r="F201" s="965"/>
    </row>
    <row r="202" spans="1:6" ht="14.25">
      <c r="A202" s="270"/>
      <c r="B202" s="270"/>
      <c r="D202" s="965"/>
      <c r="E202" s="965"/>
      <c r="F202" s="965"/>
    </row>
    <row r="203" spans="1:6" ht="5.0999999999999996" customHeight="1">
      <c r="A203" s="270"/>
      <c r="B203" s="270"/>
      <c r="D203" s="154"/>
      <c r="E203" s="138"/>
      <c r="F203" s="138"/>
    </row>
    <row r="204" spans="1:6" ht="14.25">
      <c r="A204" s="270"/>
      <c r="B204" s="270"/>
      <c r="D204" s="965" t="s">
        <v>1330</v>
      </c>
      <c r="E204" s="965"/>
      <c r="F204" s="965"/>
    </row>
    <row r="205" spans="1:6" ht="14.25">
      <c r="A205" s="270"/>
      <c r="B205" s="270"/>
      <c r="D205" s="965"/>
      <c r="E205" s="965"/>
      <c r="F205" s="965"/>
    </row>
    <row r="206" spans="1:6" ht="14.25">
      <c r="A206" s="270"/>
      <c r="B206" s="270"/>
      <c r="D206" s="965"/>
      <c r="E206" s="965"/>
      <c r="F206" s="965"/>
    </row>
    <row r="207" spans="1:6" ht="14.25">
      <c r="A207" s="270"/>
      <c r="B207" s="270"/>
      <c r="D207" s="965"/>
      <c r="E207" s="965"/>
      <c r="F207" s="965"/>
    </row>
    <row r="208" spans="1:6" ht="14.25">
      <c r="A208" s="270"/>
      <c r="B208" s="270"/>
      <c r="D208" s="965"/>
      <c r="E208" s="965"/>
      <c r="F208" s="965"/>
    </row>
    <row r="209" spans="1:7" ht="14.25">
      <c r="A209" s="270"/>
      <c r="B209" s="270"/>
      <c r="D209" s="138"/>
      <c r="E209" s="138"/>
      <c r="F209" s="138"/>
    </row>
    <row r="210" spans="1:7" ht="14.25">
      <c r="A210" s="270"/>
      <c r="B210" s="703" t="s">
        <v>329</v>
      </c>
      <c r="D210" s="979" t="s">
        <v>1331</v>
      </c>
      <c r="E210" s="979"/>
      <c r="F210" s="979"/>
    </row>
    <row r="211" spans="1:7" ht="14.25">
      <c r="A211" s="270"/>
      <c r="B211" s="270"/>
      <c r="D211" s="979"/>
      <c r="E211" s="979"/>
      <c r="F211" s="979"/>
    </row>
    <row r="212" spans="1:7" ht="14.25">
      <c r="A212" s="270"/>
      <c r="B212" s="270"/>
      <c r="D212" s="1013" t="s">
        <v>993</v>
      </c>
      <c r="E212" s="1013"/>
      <c r="F212" s="1013"/>
    </row>
    <row r="213" spans="1:7" ht="14.25">
      <c r="A213" s="270"/>
      <c r="B213" s="270"/>
      <c r="D213" s="138"/>
      <c r="E213" s="138"/>
      <c r="F213" s="138"/>
    </row>
    <row r="214" spans="1:7" ht="14.45" customHeight="1">
      <c r="A214" s="270"/>
      <c r="B214" s="703" t="s">
        <v>329</v>
      </c>
      <c r="D214" s="979" t="s">
        <v>1333</v>
      </c>
      <c r="E214" s="979"/>
      <c r="F214" s="979"/>
    </row>
    <row r="215" spans="1:7" ht="14.25">
      <c r="A215" s="270"/>
      <c r="B215" s="270"/>
      <c r="D215" s="979"/>
      <c r="E215" s="979"/>
      <c r="F215" s="979"/>
    </row>
    <row r="216" spans="1:7" ht="14.25">
      <c r="A216" s="270"/>
      <c r="B216" s="270"/>
      <c r="D216" s="979"/>
      <c r="E216" s="979"/>
      <c r="F216" s="979"/>
    </row>
    <row r="217" spans="1:7" ht="14.25">
      <c r="A217" s="270"/>
      <c r="B217" s="270"/>
      <c r="D217" s="979"/>
      <c r="E217" s="979"/>
      <c r="F217" s="979"/>
    </row>
    <row r="218" spans="1:7" ht="14.25">
      <c r="A218" s="270"/>
      <c r="B218" s="270"/>
      <c r="D218" s="979"/>
      <c r="E218" s="979"/>
      <c r="F218" s="979"/>
    </row>
    <row r="219" spans="1:7">
      <c r="D219" s="138"/>
      <c r="E219" s="138"/>
      <c r="F219" s="138"/>
    </row>
    <row r="220" spans="1:7" ht="14.25">
      <c r="A220" s="270"/>
      <c r="B220" s="703" t="s">
        <v>329</v>
      </c>
      <c r="D220" s="965" t="s">
        <v>1332</v>
      </c>
      <c r="E220" s="965"/>
      <c r="F220" s="965"/>
    </row>
    <row r="221" spans="1:7" ht="14.25">
      <c r="A221" s="270"/>
      <c r="B221" s="270"/>
      <c r="D221" s="965"/>
      <c r="E221" s="965"/>
      <c r="F221" s="965"/>
    </row>
    <row r="222" spans="1:7">
      <c r="D222" s="29"/>
    </row>
    <row r="223" spans="1:7">
      <c r="A223" s="985" t="s">
        <v>1206</v>
      </c>
      <c r="B223" s="985"/>
      <c r="C223" s="985"/>
      <c r="D223" s="985"/>
      <c r="E223" s="985"/>
      <c r="F223" s="985"/>
      <c r="G223" s="985"/>
    </row>
    <row r="224" spans="1:7">
      <c r="D224" s="29"/>
    </row>
    <row r="225" spans="1:6">
      <c r="C225" s="271"/>
      <c r="D225" s="988" t="s">
        <v>1335</v>
      </c>
      <c r="E225" s="988"/>
      <c r="F225" s="988"/>
    </row>
    <row r="226" spans="1:6">
      <c r="A226" s="264"/>
      <c r="B226" s="697"/>
      <c r="C226" s="264"/>
      <c r="D226" s="138"/>
      <c r="E226" s="138"/>
      <c r="F226" s="138"/>
    </row>
    <row r="227" spans="1:6">
      <c r="A227" s="269"/>
      <c r="B227" s="269"/>
      <c r="C227" s="269"/>
      <c r="D227" s="988" t="s">
        <v>285</v>
      </c>
      <c r="E227" s="988"/>
      <c r="F227" s="988"/>
    </row>
    <row r="228" spans="1:6" ht="14.25">
      <c r="A228" s="270"/>
      <c r="B228" s="703" t="s">
        <v>329</v>
      </c>
      <c r="D228" s="989" t="s">
        <v>1336</v>
      </c>
      <c r="E228" s="989"/>
      <c r="F228" s="989"/>
    </row>
    <row r="229" spans="1:6" ht="14.25">
      <c r="A229" s="270"/>
      <c r="B229" s="270"/>
      <c r="D229" s="989"/>
      <c r="E229" s="989"/>
      <c r="F229" s="989"/>
    </row>
    <row r="230" spans="1:6">
      <c r="D230" s="138"/>
      <c r="E230" s="138"/>
      <c r="F230" s="138"/>
    </row>
    <row r="231" spans="1:6" ht="14.45" customHeight="1">
      <c r="A231" s="270"/>
      <c r="B231" s="703" t="s">
        <v>329</v>
      </c>
      <c r="D231" s="979" t="s">
        <v>1337</v>
      </c>
      <c r="E231" s="979"/>
      <c r="F231" s="979"/>
    </row>
    <row r="232" spans="1:6">
      <c r="D232" s="979"/>
      <c r="E232" s="979"/>
      <c r="F232" s="979"/>
    </row>
    <row r="233" spans="1:6">
      <c r="D233" s="990" t="s">
        <v>984</v>
      </c>
      <c r="E233" s="990"/>
      <c r="F233" s="990"/>
    </row>
    <row r="234" spans="1:6">
      <c r="D234" s="138"/>
      <c r="E234" s="138"/>
      <c r="F234" s="138"/>
    </row>
    <row r="235" spans="1:6" ht="14.45" customHeight="1">
      <c r="A235" s="270"/>
      <c r="B235" s="703" t="s">
        <v>329</v>
      </c>
      <c r="D235" s="979" t="s">
        <v>1339</v>
      </c>
      <c r="E235" s="979"/>
      <c r="F235" s="979"/>
    </row>
    <row r="236" spans="1:6">
      <c r="D236" s="979"/>
      <c r="E236" s="979"/>
      <c r="F236" s="979"/>
    </row>
    <row r="237" spans="1:6">
      <c r="D237" s="979"/>
      <c r="E237" s="979"/>
      <c r="F237" s="979"/>
    </row>
    <row r="238" spans="1:6">
      <c r="D238" s="979"/>
      <c r="E238" s="979"/>
      <c r="F238" s="979"/>
    </row>
    <row r="239" spans="1:6">
      <c r="D239" s="979"/>
      <c r="E239" s="979"/>
      <c r="F239" s="979"/>
    </row>
    <row r="240" spans="1:6">
      <c r="D240" s="138"/>
      <c r="E240" s="138"/>
      <c r="F240" s="138"/>
    </row>
    <row r="241" spans="1:7" ht="14.25">
      <c r="A241" s="270"/>
      <c r="B241" s="703" t="s">
        <v>329</v>
      </c>
      <c r="D241" s="965" t="s">
        <v>1338</v>
      </c>
      <c r="E241" s="965"/>
      <c r="F241" s="965"/>
    </row>
    <row r="242" spans="1:7">
      <c r="D242" s="965"/>
      <c r="E242" s="965"/>
      <c r="F242" s="965"/>
    </row>
    <row r="243" spans="1:7">
      <c r="D243" s="965"/>
      <c r="E243" s="965"/>
      <c r="F243" s="965"/>
    </row>
    <row r="244" spans="1:7">
      <c r="D244" s="272"/>
      <c r="E244" s="138"/>
      <c r="F244" s="138"/>
    </row>
    <row r="245" spans="1:7">
      <c r="A245" s="985" t="s">
        <v>1207</v>
      </c>
      <c r="B245" s="985"/>
      <c r="C245" s="985"/>
      <c r="D245" s="985"/>
      <c r="E245" s="985"/>
      <c r="F245" s="985"/>
      <c r="G245" s="985"/>
    </row>
    <row r="246" spans="1:7">
      <c r="D246" s="272"/>
      <c r="E246" s="138"/>
      <c r="F246" s="138"/>
    </row>
    <row r="247" spans="1:7">
      <c r="C247" s="264"/>
      <c r="D247" s="1014" t="s">
        <v>1340</v>
      </c>
      <c r="E247" s="1014"/>
      <c r="F247" s="1014"/>
    </row>
    <row r="248" spans="1:7">
      <c r="C248" s="264"/>
      <c r="D248" s="1014"/>
      <c r="E248" s="1014"/>
      <c r="F248" s="1014"/>
    </row>
    <row r="249" spans="1:7">
      <c r="A249" s="269"/>
      <c r="B249" s="269"/>
      <c r="C249" s="269"/>
      <c r="D249" s="5"/>
      <c r="E249" s="6"/>
      <c r="F249" s="6"/>
    </row>
    <row r="250" spans="1:7">
      <c r="C250" s="269"/>
      <c r="D250" s="988" t="s">
        <v>223</v>
      </c>
      <c r="E250" s="988"/>
      <c r="F250" s="988"/>
    </row>
    <row r="251" spans="1:7" ht="15.75" customHeight="1">
      <c r="A251" s="270"/>
      <c r="B251" s="270"/>
      <c r="D251" s="996" t="s">
        <v>1341</v>
      </c>
      <c r="E251" s="996"/>
      <c r="F251" s="996"/>
    </row>
    <row r="252" spans="1:7">
      <c r="E252" s="138"/>
      <c r="F252" s="138"/>
    </row>
    <row r="253" spans="1:7" ht="14.25">
      <c r="A253" s="270"/>
      <c r="B253" s="703" t="s">
        <v>329</v>
      </c>
      <c r="D253" s="965" t="s">
        <v>1342</v>
      </c>
      <c r="E253" s="965"/>
      <c r="F253" s="965"/>
    </row>
    <row r="254" spans="1:7" ht="14.25">
      <c r="A254" s="270"/>
      <c r="B254" s="270"/>
      <c r="D254" s="965"/>
      <c r="E254" s="965"/>
      <c r="F254" s="965"/>
    </row>
    <row r="255" spans="1:7">
      <c r="D255" s="138"/>
      <c r="E255" s="138"/>
      <c r="F255" s="138"/>
    </row>
    <row r="256" spans="1:7" ht="14.25">
      <c r="A256" s="270"/>
      <c r="B256" s="703" t="s">
        <v>329</v>
      </c>
      <c r="D256" s="979" t="s">
        <v>1343</v>
      </c>
      <c r="E256" s="979"/>
      <c r="F256" s="979"/>
    </row>
    <row r="257" spans="1:7" ht="14.25">
      <c r="A257" s="270"/>
      <c r="B257" s="270"/>
      <c r="D257" s="979"/>
      <c r="E257" s="979"/>
      <c r="F257" s="979"/>
    </row>
    <row r="258" spans="1:7" ht="14.25">
      <c r="A258" s="270"/>
      <c r="B258" s="270"/>
      <c r="D258" s="979"/>
      <c r="E258" s="979"/>
      <c r="F258" s="979"/>
    </row>
    <row r="259" spans="1:7">
      <c r="D259" s="138"/>
      <c r="E259" s="138"/>
      <c r="F259" s="138"/>
    </row>
    <row r="260" spans="1:7" ht="14.25">
      <c r="A260" s="270"/>
      <c r="B260" s="703" t="s">
        <v>329</v>
      </c>
      <c r="D260" s="965" t="s">
        <v>1344</v>
      </c>
      <c r="E260" s="965"/>
      <c r="F260" s="965"/>
    </row>
    <row r="261" spans="1:7" ht="14.25">
      <c r="A261" s="270"/>
      <c r="B261" s="270"/>
      <c r="D261" s="965"/>
      <c r="E261" s="965"/>
      <c r="F261" s="965"/>
    </row>
    <row r="262" spans="1:7">
      <c r="A262" s="23"/>
      <c r="B262" s="699"/>
      <c r="E262" s="138"/>
      <c r="F262" s="138"/>
    </row>
    <row r="263" spans="1:7">
      <c r="A263" s="985" t="s">
        <v>1208</v>
      </c>
      <c r="B263" s="985"/>
      <c r="C263" s="985"/>
      <c r="D263" s="985"/>
      <c r="E263" s="985"/>
      <c r="F263" s="985"/>
      <c r="G263" s="985"/>
    </row>
    <row r="264" spans="1:7">
      <c r="A264" s="23"/>
      <c r="B264" s="699"/>
      <c r="D264" s="138"/>
      <c r="E264" s="138"/>
      <c r="F264" s="138"/>
    </row>
    <row r="265" spans="1:7">
      <c r="C265" s="23"/>
      <c r="D265" s="988" t="s">
        <v>736</v>
      </c>
      <c r="E265" s="988"/>
      <c r="F265" s="988"/>
    </row>
    <row r="266" spans="1:7">
      <c r="C266" s="23"/>
      <c r="D266" s="978" t="s">
        <v>1345</v>
      </c>
      <c r="E266" s="978"/>
      <c r="F266" s="978"/>
    </row>
    <row r="267" spans="1:7">
      <c r="C267" s="23"/>
      <c r="D267" s="268"/>
    </row>
    <row r="268" spans="1:7">
      <c r="A268" s="282"/>
      <c r="B268" s="703" t="s">
        <v>329</v>
      </c>
      <c r="D268" s="978" t="s">
        <v>1346</v>
      </c>
      <c r="E268" s="978"/>
      <c r="F268" s="978"/>
    </row>
    <row r="269" spans="1:7" s="39" customFormat="1" ht="14.25">
      <c r="A269" s="420"/>
      <c r="B269" s="420"/>
      <c r="C269" s="282"/>
      <c r="D269" s="514"/>
      <c r="E269" s="515"/>
      <c r="F269" s="515"/>
      <c r="G269" s="133"/>
    </row>
    <row r="270" spans="1:7" s="39" customFormat="1" ht="13.15" customHeight="1">
      <c r="A270" s="282"/>
      <c r="B270" s="703" t="s">
        <v>329</v>
      </c>
      <c r="C270" s="282"/>
      <c r="D270" s="991" t="s">
        <v>1347</v>
      </c>
      <c r="E270" s="991"/>
      <c r="F270" s="991"/>
      <c r="G270" s="133"/>
    </row>
    <row r="271" spans="1:7" s="39" customFormat="1" ht="14.25">
      <c r="A271" s="420"/>
      <c r="B271" s="420"/>
      <c r="C271" s="282"/>
      <c r="D271" s="991"/>
      <c r="E271" s="991"/>
      <c r="F271" s="991"/>
      <c r="G271" s="133"/>
    </row>
    <row r="272" spans="1:7" s="39" customFormat="1" ht="14.25">
      <c r="A272" s="420"/>
      <c r="B272" s="420"/>
      <c r="C272" s="282"/>
      <c r="D272" s="991"/>
      <c r="E272" s="991"/>
      <c r="F272" s="991"/>
      <c r="G272" s="133"/>
    </row>
    <row r="273" spans="1:7" s="39" customFormat="1" ht="14.25">
      <c r="A273" s="420"/>
      <c r="B273" s="420"/>
      <c r="C273" s="282"/>
      <c r="D273" s="991"/>
      <c r="E273" s="991"/>
      <c r="F273" s="991"/>
      <c r="G273" s="133"/>
    </row>
    <row r="274" spans="1:7" s="39" customFormat="1" ht="14.25">
      <c r="A274" s="420"/>
      <c r="B274" s="420"/>
      <c r="C274" s="282"/>
      <c r="D274" s="991"/>
      <c r="E274" s="991"/>
      <c r="F274" s="991"/>
      <c r="G274" s="133"/>
    </row>
    <row r="275" spans="1:7" s="39" customFormat="1" ht="14.25">
      <c r="A275" s="420"/>
      <c r="B275" s="420"/>
      <c r="C275" s="282"/>
      <c r="D275" s="514"/>
      <c r="E275" s="515"/>
      <c r="F275" s="515"/>
      <c r="G275" s="133"/>
    </row>
    <row r="276" spans="1:7" s="39" customFormat="1" ht="13.15" customHeight="1">
      <c r="A276" s="282"/>
      <c r="B276" s="703" t="s">
        <v>329</v>
      </c>
      <c r="C276" s="282"/>
      <c r="D276" s="991" t="s">
        <v>1348</v>
      </c>
      <c r="E276" s="991"/>
      <c r="F276" s="991"/>
      <c r="G276" s="133"/>
    </row>
    <row r="277" spans="1:7" s="39" customFormat="1">
      <c r="A277" s="282"/>
      <c r="B277" s="282"/>
      <c r="C277" s="282"/>
      <c r="D277" s="991"/>
      <c r="E277" s="991"/>
      <c r="F277" s="991"/>
      <c r="G277" s="133"/>
    </row>
    <row r="278" spans="1:7" s="39" customFormat="1" ht="14.25">
      <c r="A278" s="420"/>
      <c r="B278" s="420"/>
      <c r="C278" s="282"/>
      <c r="D278" s="514"/>
      <c r="E278" s="515"/>
      <c r="F278" s="515"/>
      <c r="G278" s="133"/>
    </row>
    <row r="279" spans="1:7">
      <c r="A279" s="282"/>
      <c r="B279" s="703" t="s">
        <v>329</v>
      </c>
      <c r="D279" s="978" t="s">
        <v>1349</v>
      </c>
      <c r="E279" s="978"/>
      <c r="F279" s="978"/>
    </row>
    <row r="280" spans="1:7">
      <c r="E280" s="138"/>
      <c r="F280" s="138"/>
    </row>
    <row r="281" spans="1:7" ht="14.25">
      <c r="A281" s="270"/>
      <c r="B281" s="703" t="s">
        <v>329</v>
      </c>
      <c r="D281" s="979" t="s">
        <v>1350</v>
      </c>
      <c r="E281" s="979"/>
      <c r="F281" s="979"/>
    </row>
    <row r="282" spans="1:7" ht="14.25">
      <c r="A282" s="270"/>
      <c r="B282" s="270"/>
      <c r="D282" s="979"/>
      <c r="E282" s="979"/>
      <c r="F282" s="979"/>
    </row>
    <row r="283" spans="1:7" s="743" customFormat="1" ht="14.25">
      <c r="A283" s="738"/>
      <c r="B283" s="738"/>
      <c r="C283" s="755"/>
      <c r="D283" s="979"/>
      <c r="E283" s="979"/>
      <c r="F283" s="979"/>
      <c r="G283" s="7"/>
    </row>
    <row r="284" spans="1:7" s="743" customFormat="1" ht="14.25">
      <c r="A284" s="738"/>
      <c r="B284" s="738"/>
      <c r="C284" s="755"/>
      <c r="D284" s="979"/>
      <c r="E284" s="979"/>
      <c r="F284" s="979"/>
      <c r="G284" s="7"/>
    </row>
    <row r="285" spans="1:7" s="743" customFormat="1" ht="14.25">
      <c r="A285" s="738"/>
      <c r="B285" s="738"/>
      <c r="C285" s="755"/>
      <c r="D285" s="979"/>
      <c r="E285" s="979"/>
      <c r="F285" s="979"/>
      <c r="G285" s="7"/>
    </row>
    <row r="286" spans="1:7" s="743" customFormat="1" ht="14.25">
      <c r="A286" s="738"/>
      <c r="B286" s="738"/>
      <c r="C286" s="755"/>
      <c r="D286" s="979"/>
      <c r="E286" s="979"/>
      <c r="F286" s="979"/>
      <c r="G286" s="7"/>
    </row>
    <row r="287" spans="1:7" s="743" customFormat="1" ht="14.25">
      <c r="A287" s="738"/>
      <c r="B287" s="738"/>
      <c r="C287" s="755"/>
      <c r="D287" s="979"/>
      <c r="E287" s="979"/>
      <c r="F287" s="979"/>
      <c r="G287" s="7"/>
    </row>
    <row r="288" spans="1:7" s="743" customFormat="1" ht="14.25">
      <c r="A288" s="738"/>
      <c r="B288" s="738"/>
      <c r="C288" s="755"/>
      <c r="D288" s="979"/>
      <c r="E288" s="979"/>
      <c r="F288" s="979"/>
      <c r="G288" s="7"/>
    </row>
    <row r="289" spans="1:7" s="743" customFormat="1" ht="14.25">
      <c r="A289" s="738"/>
      <c r="B289" s="738"/>
      <c r="C289" s="755"/>
      <c r="D289" s="979"/>
      <c r="E289" s="979"/>
      <c r="F289" s="979"/>
      <c r="G289" s="7"/>
    </row>
    <row r="290" spans="1:7" s="743" customFormat="1" ht="14.25">
      <c r="A290" s="738"/>
      <c r="B290" s="738"/>
      <c r="C290" s="755"/>
      <c r="D290" s="979"/>
      <c r="E290" s="979"/>
      <c r="F290" s="979"/>
      <c r="G290" s="7"/>
    </row>
    <row r="291" spans="1:7" s="743" customFormat="1" ht="14.25">
      <c r="A291" s="738"/>
      <c r="B291" s="738"/>
      <c r="C291" s="755"/>
      <c r="D291" s="979"/>
      <c r="E291" s="979"/>
      <c r="F291" s="979"/>
      <c r="G291" s="7"/>
    </row>
    <row r="292" spans="1:7" s="743" customFormat="1" ht="14.25">
      <c r="A292" s="738"/>
      <c r="B292" s="738"/>
      <c r="C292" s="755"/>
      <c r="D292" s="979"/>
      <c r="E292" s="979"/>
      <c r="F292" s="979"/>
      <c r="G292" s="7"/>
    </row>
    <row r="293" spans="1:7" ht="14.25">
      <c r="A293" s="270"/>
      <c r="B293" s="270"/>
      <c r="D293" s="979"/>
      <c r="E293" s="979"/>
      <c r="F293" s="979"/>
    </row>
    <row r="294" spans="1:7" ht="14.25">
      <c r="A294" s="270"/>
      <c r="B294" s="270"/>
      <c r="D294" s="979"/>
      <c r="E294" s="979"/>
      <c r="F294" s="979"/>
    </row>
    <row r="295" spans="1:7" ht="14.25">
      <c r="A295" s="270"/>
      <c r="B295" s="270"/>
      <c r="D295" s="979"/>
      <c r="E295" s="979"/>
      <c r="F295" s="979"/>
    </row>
    <row r="296" spans="1:7">
      <c r="D296" s="138"/>
      <c r="E296" s="138"/>
      <c r="F296" s="138"/>
    </row>
    <row r="297" spans="1:7" ht="14.25">
      <c r="A297" s="270"/>
      <c r="B297" s="703" t="s">
        <v>329</v>
      </c>
      <c r="D297" s="979" t="s">
        <v>1351</v>
      </c>
      <c r="E297" s="979"/>
      <c r="F297" s="979"/>
    </row>
    <row r="298" spans="1:7">
      <c r="D298" s="979"/>
      <c r="E298" s="979"/>
      <c r="F298" s="979"/>
    </row>
    <row r="299" spans="1:7">
      <c r="D299" s="979"/>
      <c r="E299" s="979"/>
      <c r="F299" s="979"/>
    </row>
    <row r="300" spans="1:7">
      <c r="D300" s="979"/>
      <c r="E300" s="979"/>
      <c r="F300" s="979"/>
    </row>
    <row r="301" spans="1:7">
      <c r="D301" s="979"/>
      <c r="E301" s="979"/>
      <c r="F301" s="979"/>
    </row>
    <row r="302" spans="1:7">
      <c r="D302" s="979"/>
      <c r="E302" s="979"/>
      <c r="F302" s="979"/>
    </row>
    <row r="303" spans="1:7">
      <c r="D303" s="979"/>
      <c r="E303" s="979"/>
      <c r="F303" s="979"/>
    </row>
    <row r="304" spans="1:7">
      <c r="D304" s="979"/>
      <c r="E304" s="979"/>
      <c r="F304" s="979"/>
    </row>
    <row r="305" spans="1:7">
      <c r="D305" s="979"/>
      <c r="E305" s="979"/>
      <c r="F305" s="979"/>
    </row>
    <row r="306" spans="1:7">
      <c r="D306" s="138"/>
      <c r="E306" s="138"/>
      <c r="F306" s="138"/>
    </row>
    <row r="307" spans="1:7" ht="14.25">
      <c r="A307" s="270"/>
      <c r="B307" s="703" t="s">
        <v>329</v>
      </c>
      <c r="D307" s="965" t="s">
        <v>1352</v>
      </c>
      <c r="E307" s="965"/>
      <c r="F307" s="965"/>
    </row>
    <row r="308" spans="1:7">
      <c r="D308" s="965"/>
      <c r="E308" s="965"/>
      <c r="F308" s="965"/>
      <c r="G308" s="12"/>
    </row>
    <row r="309" spans="1:7">
      <c r="D309" s="965"/>
      <c r="E309" s="965"/>
      <c r="F309" s="965"/>
      <c r="G309" s="12"/>
    </row>
    <row r="310" spans="1:7">
      <c r="D310" s="965"/>
      <c r="E310" s="965"/>
      <c r="F310" s="965"/>
      <c r="G310" s="12"/>
    </row>
    <row r="311" spans="1:7">
      <c r="D311" s="965"/>
      <c r="E311" s="965"/>
      <c r="F311" s="965"/>
      <c r="G311" s="12"/>
    </row>
    <row r="312" spans="1:7">
      <c r="D312" s="965"/>
      <c r="E312" s="965"/>
      <c r="F312" s="965"/>
      <c r="G312" s="12"/>
    </row>
    <row r="313" spans="1:7" s="743" customFormat="1">
      <c r="A313" s="755"/>
      <c r="B313" s="755"/>
      <c r="C313" s="755"/>
      <c r="D313" s="752"/>
      <c r="E313" s="752"/>
      <c r="F313" s="752"/>
    </row>
    <row r="314" spans="1:7" ht="13.5" thickBot="1">
      <c r="D314" s="997" t="s">
        <v>1094</v>
      </c>
      <c r="E314" s="997"/>
      <c r="F314" s="997"/>
      <c r="G314" s="12"/>
    </row>
    <row r="315" spans="1:7" s="743" customFormat="1" ht="13.5" thickTop="1">
      <c r="A315" s="755"/>
      <c r="B315" s="755"/>
      <c r="C315" s="755"/>
      <c r="D315" s="998" t="s">
        <v>1353</v>
      </c>
      <c r="E315" s="998"/>
      <c r="F315" s="998"/>
    </row>
    <row r="316" spans="1:7">
      <c r="A316" s="335"/>
      <c r="B316" s="335"/>
      <c r="C316" s="335"/>
      <c r="D316" s="484"/>
      <c r="E316" s="484"/>
      <c r="F316" s="138"/>
      <c r="G316" s="12"/>
    </row>
    <row r="317" spans="1:7" ht="14.25">
      <c r="A317" s="270"/>
      <c r="B317" s="703" t="s">
        <v>329</v>
      </c>
      <c r="C317" s="335"/>
      <c r="D317" s="999" t="s">
        <v>1354</v>
      </c>
      <c r="E317" s="999"/>
      <c r="F317" s="999"/>
      <c r="G317" s="12"/>
    </row>
    <row r="318" spans="1:7">
      <c r="A318" s="335"/>
      <c r="B318" s="335"/>
      <c r="C318" s="335"/>
      <c r="D318" s="484"/>
      <c r="E318" s="484"/>
      <c r="F318" s="138"/>
      <c r="G318" s="12"/>
    </row>
    <row r="319" spans="1:7">
      <c r="A319" s="335"/>
      <c r="B319" s="703" t="s">
        <v>329</v>
      </c>
      <c r="C319" s="335"/>
      <c r="D319" s="994" t="s">
        <v>1355</v>
      </c>
      <c r="E319" s="994"/>
      <c r="F319" s="994"/>
      <c r="G319" s="12"/>
    </row>
    <row r="320" spans="1:7">
      <c r="A320" s="335"/>
      <c r="B320" s="335"/>
      <c r="C320" s="335"/>
      <c r="D320" s="994"/>
      <c r="E320" s="994"/>
      <c r="F320" s="994"/>
      <c r="G320" s="12"/>
    </row>
    <row r="321" spans="1:7">
      <c r="A321" s="335"/>
      <c r="B321" s="335"/>
      <c r="C321" s="335"/>
      <c r="D321" s="994"/>
      <c r="E321" s="994"/>
      <c r="F321" s="994"/>
      <c r="G321" s="12"/>
    </row>
    <row r="322" spans="1:7">
      <c r="A322" s="335"/>
      <c r="B322" s="335"/>
      <c r="C322" s="335"/>
      <c r="D322" s="994"/>
      <c r="E322" s="994"/>
      <c r="F322" s="994"/>
      <c r="G322" s="12"/>
    </row>
    <row r="323" spans="1:7" s="743" customFormat="1">
      <c r="A323" s="335"/>
      <c r="B323" s="335"/>
      <c r="C323" s="335"/>
      <c r="D323" s="994"/>
      <c r="E323" s="994"/>
      <c r="F323" s="994"/>
    </row>
    <row r="324" spans="1:7" s="743" customFormat="1">
      <c r="A324" s="335"/>
      <c r="B324" s="335"/>
      <c r="C324" s="335"/>
      <c r="D324" s="994"/>
      <c r="E324" s="994"/>
      <c r="F324" s="994"/>
    </row>
    <row r="325" spans="1:7" s="743" customFormat="1">
      <c r="A325" s="335"/>
      <c r="B325" s="335"/>
      <c r="C325" s="335"/>
      <c r="D325" s="994"/>
      <c r="E325" s="994"/>
      <c r="F325" s="994"/>
    </row>
    <row r="326" spans="1:7" s="743" customFormat="1">
      <c r="A326" s="335"/>
      <c r="B326" s="335"/>
      <c r="C326" s="335"/>
      <c r="D326" s="994"/>
      <c r="E326" s="994"/>
      <c r="F326" s="994"/>
    </row>
    <row r="327" spans="1:7">
      <c r="A327" s="335"/>
      <c r="B327" s="335"/>
      <c r="C327" s="335"/>
      <c r="D327" s="994"/>
      <c r="E327" s="994"/>
      <c r="F327" s="994"/>
      <c r="G327" s="12"/>
    </row>
    <row r="328" spans="1:7">
      <c r="A328" s="335"/>
      <c r="B328" s="335"/>
      <c r="C328" s="335"/>
      <c r="D328" s="994"/>
      <c r="E328" s="994"/>
      <c r="F328" s="994"/>
      <c r="G328" s="12"/>
    </row>
    <row r="329" spans="1:7">
      <c r="A329" s="335"/>
      <c r="B329" s="335"/>
      <c r="C329" s="335"/>
      <c r="D329" s="994"/>
      <c r="E329" s="994"/>
      <c r="F329" s="994"/>
      <c r="G329" s="12"/>
    </row>
    <row r="330" spans="1:7">
      <c r="A330" s="335"/>
      <c r="B330" s="335"/>
      <c r="C330" s="335"/>
      <c r="D330" s="12"/>
      <c r="E330" s="484"/>
      <c r="F330" s="138"/>
      <c r="G330" s="12"/>
    </row>
    <row r="331" spans="1:7" ht="14.25">
      <c r="A331" s="270"/>
      <c r="B331" s="703" t="s">
        <v>329</v>
      </c>
      <c r="C331" s="335"/>
      <c r="D331" s="992" t="s">
        <v>1356</v>
      </c>
      <c r="E331" s="992"/>
      <c r="F331" s="992"/>
      <c r="G331" s="12"/>
    </row>
    <row r="332" spans="1:7">
      <c r="A332" s="335"/>
      <c r="B332" s="335"/>
      <c r="C332" s="335"/>
      <c r="D332" s="992"/>
      <c r="E332" s="992"/>
      <c r="F332" s="992"/>
      <c r="G332" s="12"/>
    </row>
    <row r="333" spans="1:7">
      <c r="A333" s="335"/>
      <c r="B333" s="335"/>
      <c r="C333" s="335"/>
      <c r="D333" s="992"/>
      <c r="E333" s="992"/>
      <c r="F333" s="992"/>
      <c r="G333" s="12"/>
    </row>
    <row r="334" spans="1:7">
      <c r="A334" s="335"/>
      <c r="B334" s="335"/>
      <c r="C334" s="335"/>
      <c r="D334" s="992"/>
      <c r="E334" s="992"/>
      <c r="F334" s="992"/>
      <c r="G334" s="12"/>
    </row>
    <row r="335" spans="1:7">
      <c r="A335" s="335"/>
      <c r="B335" s="335"/>
      <c r="C335" s="335"/>
      <c r="D335" s="526"/>
      <c r="E335" s="484"/>
      <c r="F335" s="138"/>
      <c r="G335" s="12"/>
    </row>
    <row r="336" spans="1:7">
      <c r="A336" s="335"/>
      <c r="B336" s="335"/>
      <c r="C336" s="335"/>
      <c r="D336" s="992" t="s">
        <v>1357</v>
      </c>
      <c r="E336" s="992"/>
      <c r="F336" s="992"/>
      <c r="G336" s="12"/>
    </row>
    <row r="337" spans="1:7">
      <c r="A337" s="335"/>
      <c r="B337" s="335"/>
      <c r="C337" s="335"/>
      <c r="D337" s="992"/>
      <c r="E337" s="992"/>
      <c r="F337" s="992"/>
      <c r="G337" s="12"/>
    </row>
    <row r="338" spans="1:7">
      <c r="A338" s="335"/>
      <c r="B338" s="335"/>
      <c r="C338" s="335"/>
      <c r="D338" s="992"/>
      <c r="E338" s="992"/>
      <c r="F338" s="992"/>
      <c r="G338" s="12"/>
    </row>
    <row r="339" spans="1:7">
      <c r="A339" s="335"/>
      <c r="B339" s="335"/>
      <c r="C339" s="335"/>
      <c r="D339" s="992"/>
      <c r="E339" s="992"/>
      <c r="F339" s="992"/>
      <c r="G339" s="12"/>
    </row>
    <row r="340" spans="1:7" ht="18" customHeight="1">
      <c r="A340" s="335"/>
      <c r="B340" s="335"/>
      <c r="C340" s="335"/>
      <c r="D340" s="992"/>
      <c r="E340" s="992"/>
      <c r="F340" s="992"/>
      <c r="G340" s="12"/>
    </row>
    <row r="341" spans="1:7">
      <c r="A341" s="335"/>
      <c r="B341" s="335"/>
      <c r="C341" s="335"/>
      <c r="D341" s="992"/>
      <c r="E341" s="992"/>
      <c r="F341" s="992"/>
      <c r="G341" s="12"/>
    </row>
    <row r="342" spans="1:7">
      <c r="A342" s="335"/>
      <c r="B342" s="335"/>
      <c r="C342" s="335"/>
      <c r="D342" s="992"/>
      <c r="E342" s="992"/>
      <c r="F342" s="992"/>
      <c r="G342" s="12"/>
    </row>
    <row r="343" spans="1:7">
      <c r="A343" s="335"/>
      <c r="B343" s="335"/>
      <c r="C343" s="335"/>
      <c r="D343" s="992"/>
      <c r="E343" s="992"/>
      <c r="F343" s="992"/>
      <c r="G343" s="12"/>
    </row>
    <row r="344" spans="1:7" ht="8.25" customHeight="1">
      <c r="A344" s="335"/>
      <c r="B344" s="335"/>
      <c r="C344" s="335"/>
      <c r="D344" s="992"/>
      <c r="E344" s="992"/>
      <c r="F344" s="992"/>
      <c r="G344" s="12"/>
    </row>
    <row r="345" spans="1:7" ht="13.15" customHeight="1">
      <c r="A345" s="335"/>
      <c r="B345" s="335"/>
      <c r="C345" s="335"/>
      <c r="D345" s="993" t="s">
        <v>1358</v>
      </c>
      <c r="E345" s="993"/>
      <c r="F345" s="993"/>
      <c r="G345" s="12"/>
    </row>
    <row r="346" spans="1:7">
      <c r="A346" s="335"/>
      <c r="B346" s="335"/>
      <c r="C346" s="335"/>
      <c r="D346" s="993"/>
      <c r="E346" s="993"/>
      <c r="F346" s="993"/>
      <c r="G346" s="12"/>
    </row>
    <row r="347" spans="1:7">
      <c r="A347" s="335"/>
      <c r="B347" s="335"/>
      <c r="C347" s="335"/>
      <c r="D347" s="993"/>
      <c r="E347" s="993"/>
      <c r="F347" s="993"/>
      <c r="G347" s="12"/>
    </row>
    <row r="348" spans="1:7" s="743" customFormat="1">
      <c r="A348" s="335"/>
      <c r="B348" s="335"/>
      <c r="C348" s="335"/>
      <c r="D348" s="993"/>
      <c r="E348" s="993"/>
      <c r="F348" s="993"/>
    </row>
    <row r="349" spans="1:7" s="743" customFormat="1">
      <c r="A349" s="335"/>
      <c r="B349" s="335"/>
      <c r="C349" s="335"/>
      <c r="D349" s="993"/>
      <c r="E349" s="993"/>
      <c r="F349" s="993"/>
    </row>
    <row r="350" spans="1:7" s="743" customFormat="1">
      <c r="A350" s="335"/>
      <c r="B350" s="335"/>
      <c r="C350" s="335"/>
      <c r="D350" s="993"/>
      <c r="E350" s="993"/>
      <c r="F350" s="993"/>
    </row>
    <row r="351" spans="1:7" s="743" customFormat="1">
      <c r="A351" s="335"/>
      <c r="B351" s="335"/>
      <c r="C351" s="335"/>
      <c r="D351" s="993"/>
      <c r="E351" s="993"/>
      <c r="F351" s="993"/>
    </row>
    <row r="352" spans="1:7" s="743" customFormat="1">
      <c r="A352" s="335"/>
      <c r="B352" s="335"/>
      <c r="C352" s="335"/>
      <c r="D352" s="993"/>
      <c r="E352" s="993"/>
      <c r="F352" s="993"/>
    </row>
    <row r="353" spans="1:7">
      <c r="A353" s="335"/>
      <c r="B353" s="335"/>
      <c r="C353" s="335"/>
      <c r="D353" s="993"/>
      <c r="E353" s="993"/>
      <c r="F353" s="993"/>
      <c r="G353" s="12"/>
    </row>
    <row r="354" spans="1:7">
      <c r="A354" s="335"/>
      <c r="B354" s="335"/>
      <c r="C354" s="335"/>
      <c r="D354" s="993"/>
      <c r="E354" s="993"/>
      <c r="F354" s="993"/>
      <c r="G354" s="12"/>
    </row>
    <row r="355" spans="1:7">
      <c r="A355" s="335"/>
      <c r="B355" s="335"/>
      <c r="C355" s="335"/>
      <c r="D355" s="993"/>
      <c r="E355" s="993"/>
      <c r="F355" s="993"/>
      <c r="G355" s="12"/>
    </row>
    <row r="356" spans="1:7">
      <c r="A356" s="335"/>
      <c r="B356" s="335"/>
      <c r="C356" s="335"/>
      <c r="D356" s="993"/>
      <c r="E356" s="993"/>
      <c r="F356" s="993"/>
      <c r="G356" s="12"/>
    </row>
    <row r="357" spans="1:7">
      <c r="A357" s="335"/>
      <c r="B357" s="335"/>
      <c r="C357" s="528"/>
      <c r="D357" s="993"/>
      <c r="E357" s="993"/>
      <c r="F357" s="993"/>
      <c r="G357" s="12"/>
    </row>
    <row r="358" spans="1:7">
      <c r="A358" s="335"/>
      <c r="B358" s="335"/>
      <c r="C358" s="528"/>
      <c r="D358" s="993"/>
      <c r="E358" s="993"/>
      <c r="F358" s="993"/>
      <c r="G358" s="12"/>
    </row>
    <row r="359" spans="1:7">
      <c r="A359" s="335"/>
      <c r="B359" s="335"/>
      <c r="C359" s="335"/>
      <c r="D359" s="993"/>
      <c r="E359" s="993"/>
      <c r="F359" s="993"/>
      <c r="G359" s="12"/>
    </row>
    <row r="360" spans="1:7">
      <c r="A360" s="335"/>
      <c r="B360" s="335"/>
      <c r="C360" s="528"/>
      <c r="D360" s="993"/>
      <c r="E360" s="993"/>
      <c r="F360" s="993"/>
      <c r="G360" s="12"/>
    </row>
    <row r="361" spans="1:7">
      <c r="A361" s="335"/>
      <c r="B361" s="335"/>
      <c r="C361" s="528"/>
      <c r="D361" s="993"/>
      <c r="E361" s="993"/>
      <c r="F361" s="993"/>
      <c r="G361" s="12"/>
    </row>
    <row r="362" spans="1:7">
      <c r="A362" s="335"/>
      <c r="B362" s="335"/>
      <c r="C362" s="528"/>
      <c r="D362" s="993"/>
      <c r="E362" s="993"/>
      <c r="F362" s="993"/>
      <c r="G362" s="12"/>
    </row>
    <row r="363" spans="1:7">
      <c r="A363" s="335"/>
      <c r="B363" s="335"/>
      <c r="C363" s="335"/>
      <c r="D363" s="526"/>
      <c r="E363" s="484"/>
      <c r="F363" s="138"/>
      <c r="G363" s="12"/>
    </row>
    <row r="364" spans="1:7">
      <c r="A364" s="335"/>
      <c r="B364" s="703" t="s">
        <v>329</v>
      </c>
      <c r="C364" s="335"/>
      <c r="D364" s="993" t="s">
        <v>1359</v>
      </c>
      <c r="E364" s="993"/>
      <c r="F364" s="993"/>
      <c r="G364" s="12"/>
    </row>
    <row r="365" spans="1:7">
      <c r="A365" s="335"/>
      <c r="B365" s="335"/>
      <c r="C365" s="335"/>
      <c r="D365" s="993"/>
      <c r="E365" s="993"/>
      <c r="F365" s="993"/>
      <c r="G365" s="12"/>
    </row>
    <row r="366" spans="1:7">
      <c r="A366" s="335"/>
      <c r="B366" s="335"/>
      <c r="C366" s="335"/>
      <c r="D366" s="484"/>
      <c r="E366" s="484"/>
      <c r="F366" s="138"/>
      <c r="G366" s="12"/>
    </row>
    <row r="367" spans="1:7" ht="14.25">
      <c r="A367" s="270"/>
      <c r="B367" s="703" t="s">
        <v>329</v>
      </c>
      <c r="C367" s="335"/>
      <c r="D367" s="994" t="s">
        <v>1360</v>
      </c>
      <c r="E367" s="994"/>
      <c r="F367" s="994"/>
      <c r="G367" s="12"/>
    </row>
    <row r="368" spans="1:7" ht="14.25">
      <c r="A368" s="527"/>
      <c r="B368" s="527"/>
      <c r="C368" s="335"/>
      <c r="D368" s="994"/>
      <c r="E368" s="994"/>
      <c r="F368" s="994"/>
      <c r="G368" s="12"/>
    </row>
    <row r="369" spans="1:7" ht="14.25">
      <c r="A369" s="527"/>
      <c r="B369" s="527"/>
      <c r="C369" s="335"/>
      <c r="D369" s="994"/>
      <c r="E369" s="994"/>
      <c r="F369" s="994"/>
      <c r="G369" s="12"/>
    </row>
    <row r="370" spans="1:7" ht="14.25">
      <c r="A370" s="527"/>
      <c r="B370" s="527"/>
      <c r="C370" s="335"/>
      <c r="D370" s="994"/>
      <c r="E370" s="994"/>
      <c r="F370" s="994"/>
      <c r="G370" s="12"/>
    </row>
    <row r="371" spans="1:7" ht="14.25">
      <c r="A371" s="527"/>
      <c r="B371" s="527"/>
      <c r="C371" s="335"/>
      <c r="D371" s="994"/>
      <c r="E371" s="994"/>
      <c r="F371" s="994"/>
      <c r="G371" s="12"/>
    </row>
    <row r="372" spans="1:7">
      <c r="D372" s="138"/>
      <c r="E372" s="138"/>
      <c r="F372" s="138"/>
      <c r="G372" s="12"/>
    </row>
    <row r="373" spans="1:7" ht="14.25">
      <c r="A373" s="270"/>
      <c r="B373" s="703" t="s">
        <v>329</v>
      </c>
      <c r="C373" s="275"/>
      <c r="D373" s="965" t="s">
        <v>1361</v>
      </c>
      <c r="E373" s="965"/>
      <c r="F373" s="965"/>
      <c r="G373" s="12"/>
    </row>
    <row r="374" spans="1:7" ht="14.25">
      <c r="A374" s="270"/>
      <c r="B374" s="270"/>
      <c r="D374" s="965"/>
      <c r="E374" s="965"/>
      <c r="F374" s="965"/>
      <c r="G374" s="12"/>
    </row>
    <row r="375" spans="1:7">
      <c r="D375" s="965"/>
      <c r="E375" s="965"/>
      <c r="F375" s="965"/>
      <c r="G375" s="12"/>
    </row>
    <row r="376" spans="1:7">
      <c r="D376" s="965"/>
      <c r="E376" s="965"/>
      <c r="F376" s="965"/>
      <c r="G376" s="12"/>
    </row>
    <row r="377" spans="1:7">
      <c r="D377" s="965"/>
      <c r="E377" s="965"/>
      <c r="F377" s="965"/>
      <c r="G377" s="12"/>
    </row>
    <row r="378" spans="1:7">
      <c r="D378" s="965"/>
      <c r="E378" s="965"/>
      <c r="F378" s="965"/>
      <c r="G378" s="12"/>
    </row>
    <row r="379" spans="1:7">
      <c r="D379" s="965"/>
      <c r="E379" s="965"/>
      <c r="F379" s="965"/>
      <c r="G379" s="12"/>
    </row>
    <row r="380" spans="1:7">
      <c r="D380" s="965"/>
      <c r="E380" s="965"/>
      <c r="F380" s="965"/>
      <c r="G380" s="12"/>
    </row>
    <row r="381" spans="1:7">
      <c r="D381" s="965"/>
      <c r="E381" s="965"/>
      <c r="F381" s="965"/>
      <c r="G381" s="12"/>
    </row>
    <row r="382" spans="1:7">
      <c r="D382" s="965"/>
      <c r="E382" s="965"/>
      <c r="F382" s="965"/>
      <c r="G382" s="12"/>
    </row>
    <row r="383" spans="1:7">
      <c r="D383" s="965"/>
      <c r="E383" s="965"/>
      <c r="F383" s="965"/>
      <c r="G383" s="12"/>
    </row>
    <row r="384" spans="1:7">
      <c r="D384" s="965"/>
      <c r="E384" s="965"/>
      <c r="F384" s="965"/>
      <c r="G384" s="12"/>
    </row>
    <row r="385" spans="1:7">
      <c r="D385" s="965"/>
      <c r="E385" s="965"/>
      <c r="F385" s="965"/>
      <c r="G385" s="12"/>
    </row>
    <row r="386" spans="1:7">
      <c r="A386" s="12"/>
      <c r="B386" s="12"/>
      <c r="C386" s="12"/>
      <c r="D386" s="965"/>
      <c r="E386" s="965"/>
      <c r="F386" s="965"/>
      <c r="G386" s="12"/>
    </row>
    <row r="387" spans="1:7">
      <c r="A387" s="12"/>
      <c r="B387" s="12"/>
      <c r="C387" s="12"/>
      <c r="D387" s="965"/>
      <c r="E387" s="965"/>
      <c r="F387" s="965"/>
      <c r="G387" s="12"/>
    </row>
    <row r="388" spans="1:7">
      <c r="A388" s="12"/>
      <c r="B388" s="12"/>
      <c r="C388" s="12"/>
      <c r="D388" s="965"/>
      <c r="E388" s="965"/>
      <c r="F388" s="965"/>
      <c r="G388" s="12"/>
    </row>
    <row r="389" spans="1:7">
      <c r="A389" s="12"/>
      <c r="B389" s="12"/>
      <c r="C389" s="12"/>
      <c r="D389" s="965"/>
      <c r="E389" s="965"/>
      <c r="F389" s="965"/>
      <c r="G389" s="12"/>
    </row>
    <row r="390" spans="1:7">
      <c r="A390" s="12"/>
      <c r="B390" s="12"/>
      <c r="C390" s="12"/>
      <c r="D390" s="965"/>
      <c r="E390" s="965"/>
      <c r="F390" s="965"/>
      <c r="G390" s="12"/>
    </row>
    <row r="391" spans="1:7">
      <c r="A391" s="12"/>
      <c r="B391" s="12"/>
      <c r="C391" s="12"/>
      <c r="D391" s="965"/>
      <c r="E391" s="965"/>
      <c r="F391" s="965"/>
      <c r="G391" s="12"/>
    </row>
    <row r="392" spans="1:7">
      <c r="A392" s="12"/>
      <c r="B392" s="12"/>
      <c r="C392" s="12"/>
      <c r="D392" s="965"/>
      <c r="E392" s="965"/>
      <c r="F392" s="965"/>
      <c r="G392" s="12"/>
    </row>
    <row r="393" spans="1:7">
      <c r="A393" s="12"/>
      <c r="B393" s="12"/>
      <c r="C393" s="12"/>
      <c r="D393" s="965"/>
      <c r="E393" s="965"/>
      <c r="F393" s="965"/>
      <c r="G393" s="12"/>
    </row>
    <row r="394" spans="1:7">
      <c r="A394" s="12"/>
      <c r="B394" s="12"/>
      <c r="C394" s="12"/>
      <c r="D394" s="965"/>
      <c r="E394" s="965"/>
      <c r="F394" s="965"/>
      <c r="G394" s="12"/>
    </row>
    <row r="395" spans="1:7">
      <c r="A395" s="12"/>
      <c r="B395" s="12"/>
      <c r="C395" s="12"/>
      <c r="D395" s="965"/>
      <c r="E395" s="965"/>
      <c r="F395" s="965"/>
      <c r="G395" s="12"/>
    </row>
    <row r="396" spans="1:7">
      <c r="A396" s="12"/>
      <c r="B396" s="12"/>
      <c r="C396" s="12"/>
      <c r="D396" s="965"/>
      <c r="E396" s="965"/>
      <c r="F396" s="965"/>
      <c r="G396" s="12"/>
    </row>
    <row r="397" spans="1:7">
      <c r="A397" s="12"/>
      <c r="B397" s="12"/>
      <c r="C397" s="12"/>
      <c r="D397" s="965"/>
      <c r="E397" s="965"/>
      <c r="F397" s="965"/>
      <c r="G397" s="12"/>
    </row>
    <row r="398" spans="1:7">
      <c r="A398" s="12"/>
      <c r="B398" s="12"/>
      <c r="C398" s="12"/>
      <c r="D398" s="965"/>
      <c r="E398" s="965"/>
      <c r="F398" s="965"/>
      <c r="G398" s="12"/>
    </row>
    <row r="399" spans="1:7">
      <c r="A399" s="12"/>
      <c r="B399" s="12"/>
      <c r="C399" s="12"/>
      <c r="D399" s="965"/>
      <c r="E399" s="965"/>
      <c r="F399" s="965"/>
      <c r="G399" s="12"/>
    </row>
    <row r="400" spans="1:7">
      <c r="A400" s="12"/>
      <c r="B400" s="12"/>
      <c r="C400" s="12"/>
      <c r="D400" s="965"/>
      <c r="E400" s="965"/>
      <c r="F400" s="965"/>
      <c r="G400" s="12"/>
    </row>
    <row r="401" spans="1:7">
      <c r="A401" s="12"/>
      <c r="B401" s="12"/>
      <c r="C401" s="12"/>
      <c r="D401" s="965"/>
      <c r="E401" s="965"/>
      <c r="F401" s="965"/>
      <c r="G401" s="12"/>
    </row>
    <row r="402" spans="1:7" s="32" customFormat="1">
      <c r="A402" s="135"/>
      <c r="B402" s="700"/>
      <c r="C402" s="135"/>
      <c r="D402" s="965"/>
      <c r="E402" s="965"/>
      <c r="F402" s="965"/>
      <c r="G402" s="30"/>
    </row>
    <row r="403" spans="1:7" s="32" customFormat="1" ht="40.700000000000003" customHeight="1">
      <c r="A403" s="135"/>
      <c r="B403" s="700"/>
      <c r="C403" s="135"/>
      <c r="D403" s="965"/>
      <c r="E403" s="965"/>
      <c r="F403" s="965"/>
      <c r="G403" s="30"/>
    </row>
    <row r="404" spans="1:7" s="32" customFormat="1">
      <c r="A404" s="135"/>
      <c r="B404" s="700"/>
      <c r="C404" s="135"/>
      <c r="D404" s="138"/>
      <c r="E404" s="138"/>
      <c r="F404" s="138"/>
      <c r="G404" s="30"/>
    </row>
    <row r="405" spans="1:7" ht="14.25">
      <c r="A405" s="270"/>
      <c r="B405" s="703" t="s">
        <v>329</v>
      </c>
      <c r="C405" s="275"/>
      <c r="D405" s="978" t="s">
        <v>1362</v>
      </c>
      <c r="E405" s="978"/>
      <c r="F405" s="978"/>
    </row>
    <row r="406" spans="1:7">
      <c r="D406" s="995" t="s">
        <v>1119</v>
      </c>
      <c r="E406" s="995"/>
      <c r="F406" s="995"/>
    </row>
    <row r="407" spans="1:7">
      <c r="D407" s="979" t="s">
        <v>1363</v>
      </c>
      <c r="E407" s="979"/>
      <c r="F407" s="979"/>
    </row>
    <row r="408" spans="1:7">
      <c r="D408" s="979"/>
      <c r="E408" s="979"/>
      <c r="F408" s="979"/>
    </row>
    <row r="409" spans="1:7">
      <c r="D409" s="979"/>
      <c r="E409" s="979"/>
      <c r="F409" s="979"/>
    </row>
    <row r="410" spans="1:7">
      <c r="D410" s="979"/>
      <c r="E410" s="979"/>
      <c r="F410" s="979"/>
    </row>
    <row r="411" spans="1:7">
      <c r="D411" s="138"/>
      <c r="E411" s="138"/>
      <c r="F411" s="138"/>
      <c r="G411" s="12"/>
    </row>
    <row r="412" spans="1:7" ht="14.25">
      <c r="A412" s="270"/>
      <c r="B412" s="703" t="s">
        <v>329</v>
      </c>
      <c r="C412" s="275"/>
      <c r="D412" s="965" t="s">
        <v>1364</v>
      </c>
      <c r="E412" s="965"/>
      <c r="F412" s="965"/>
      <c r="G412" s="12"/>
    </row>
    <row r="413" spans="1:7">
      <c r="D413" s="965"/>
      <c r="E413" s="965"/>
      <c r="F413" s="965"/>
      <c r="G413" s="12"/>
    </row>
    <row r="414" spans="1:7">
      <c r="D414" s="965"/>
      <c r="E414" s="965"/>
      <c r="F414" s="965"/>
      <c r="G414" s="12"/>
    </row>
    <row r="415" spans="1:7" s="743" customFormat="1">
      <c r="A415" s="755"/>
      <c r="B415" s="755"/>
      <c r="C415" s="755"/>
      <c r="D415" s="752"/>
      <c r="E415" s="752"/>
      <c r="F415" s="752"/>
    </row>
    <row r="416" spans="1:7" ht="14.25">
      <c r="B416" s="703" t="s">
        <v>329</v>
      </c>
      <c r="C416" s="270"/>
      <c r="D416" s="979" t="s">
        <v>1365</v>
      </c>
      <c r="E416" s="979"/>
      <c r="F416" s="979"/>
      <c r="G416" s="12"/>
    </row>
    <row r="417" spans="1:7">
      <c r="D417" s="979"/>
      <c r="E417" s="979"/>
      <c r="F417" s="979"/>
      <c r="G417" s="12"/>
    </row>
    <row r="418" spans="1:7">
      <c r="D418" s="138"/>
      <c r="E418" s="138"/>
      <c r="F418" s="138"/>
      <c r="G418" s="12"/>
    </row>
    <row r="419" spans="1:7" ht="14.25">
      <c r="B419" s="703" t="s">
        <v>329</v>
      </c>
      <c r="C419" s="270"/>
      <c r="D419" s="979" t="s">
        <v>1366</v>
      </c>
      <c r="E419" s="979"/>
      <c r="F419" s="979"/>
      <c r="G419" s="12"/>
    </row>
    <row r="420" spans="1:7">
      <c r="D420" s="979"/>
      <c r="E420" s="979"/>
      <c r="F420" s="979"/>
      <c r="G420" s="12"/>
    </row>
    <row r="421" spans="1:7">
      <c r="D421" s="979"/>
      <c r="E421" s="979"/>
      <c r="F421" s="979"/>
      <c r="G421" s="12"/>
    </row>
    <row r="422" spans="1:7">
      <c r="D422" s="979"/>
      <c r="E422" s="979"/>
      <c r="F422" s="979"/>
      <c r="G422" s="12"/>
    </row>
    <row r="423" spans="1:7">
      <c r="B423" s="703" t="s">
        <v>329</v>
      </c>
      <c r="D423" s="979"/>
      <c r="E423" s="979"/>
      <c r="F423" s="979"/>
      <c r="G423" s="12"/>
    </row>
    <row r="424" spans="1:7">
      <c r="A424" s="12"/>
      <c r="B424" s="12"/>
      <c r="C424" s="12"/>
      <c r="D424" s="979"/>
      <c r="E424" s="979"/>
      <c r="F424" s="979"/>
      <c r="G424" s="12"/>
    </row>
    <row r="425" spans="1:7">
      <c r="A425" s="12"/>
      <c r="C425" s="12"/>
      <c r="D425" s="979"/>
      <c r="E425" s="979"/>
      <c r="F425" s="979"/>
      <c r="G425" s="12"/>
    </row>
    <row r="426" spans="1:7">
      <c r="A426" s="12"/>
      <c r="B426" s="703" t="s">
        <v>329</v>
      </c>
      <c r="C426" s="12"/>
      <c r="D426" s="979"/>
      <c r="E426" s="979"/>
      <c r="F426" s="979"/>
      <c r="G426" s="12"/>
    </row>
    <row r="427" spans="1:7">
      <c r="A427" s="12"/>
      <c r="B427" s="12"/>
      <c r="C427" s="12"/>
      <c r="D427" s="979"/>
      <c r="E427" s="979"/>
      <c r="F427" s="979"/>
      <c r="G427" s="12"/>
    </row>
    <row r="428" spans="1:7">
      <c r="A428" s="12"/>
      <c r="C428" s="12"/>
      <c r="D428" s="979"/>
      <c r="E428" s="979"/>
      <c r="F428" s="979"/>
      <c r="G428" s="12"/>
    </row>
    <row r="429" spans="1:7">
      <c r="A429" s="12"/>
      <c r="C429" s="12"/>
      <c r="D429" s="979"/>
      <c r="E429" s="979"/>
      <c r="F429" s="979"/>
      <c r="G429" s="12"/>
    </row>
    <row r="430" spans="1:7">
      <c r="A430" s="12"/>
      <c r="B430" s="703" t="s">
        <v>329</v>
      </c>
      <c r="C430" s="12"/>
      <c r="D430" s="979"/>
      <c r="E430" s="979"/>
      <c r="F430" s="979"/>
      <c r="G430" s="12"/>
    </row>
    <row r="431" spans="1:7">
      <c r="A431" s="12"/>
      <c r="B431" s="12"/>
      <c r="C431" s="12"/>
      <c r="D431" s="979"/>
      <c r="E431" s="979"/>
      <c r="F431" s="979"/>
      <c r="G431" s="12"/>
    </row>
    <row r="432" spans="1:7">
      <c r="A432" s="12"/>
      <c r="B432" s="703" t="s">
        <v>329</v>
      </c>
      <c r="C432" s="12"/>
      <c r="D432" s="979"/>
      <c r="E432" s="979"/>
      <c r="F432" s="979"/>
      <c r="G432" s="12"/>
    </row>
    <row r="433" spans="1:7" s="743" customFormat="1">
      <c r="D433" s="753"/>
      <c r="E433" s="753"/>
      <c r="F433" s="753"/>
    </row>
    <row r="434" spans="1:7">
      <c r="A434" s="12"/>
      <c r="B434" s="742" t="s">
        <v>329</v>
      </c>
      <c r="C434" s="12"/>
      <c r="D434" s="979" t="s">
        <v>1367</v>
      </c>
      <c r="E434" s="979"/>
      <c r="F434" s="979"/>
      <c r="G434" s="12"/>
    </row>
    <row r="435" spans="1:7">
      <c r="A435" s="12"/>
      <c r="B435" s="12"/>
      <c r="C435" s="12"/>
      <c r="D435" s="979"/>
      <c r="E435" s="979"/>
      <c r="F435" s="979"/>
      <c r="G435" s="12"/>
    </row>
    <row r="436" spans="1:7">
      <c r="A436" s="12"/>
      <c r="B436" s="12"/>
      <c r="C436" s="12"/>
      <c r="D436" s="979"/>
      <c r="E436" s="979"/>
      <c r="F436" s="979"/>
      <c r="G436" s="12"/>
    </row>
    <row r="437" spans="1:7">
      <c r="A437" s="12"/>
      <c r="B437" s="12"/>
      <c r="C437" s="12"/>
      <c r="D437" s="979"/>
      <c r="E437" s="979"/>
      <c r="F437" s="979"/>
      <c r="G437" s="12"/>
    </row>
    <row r="438" spans="1:7">
      <c r="D438" s="979"/>
      <c r="E438" s="979"/>
      <c r="F438" s="979"/>
    </row>
    <row r="439" spans="1:7">
      <c r="D439" s="138"/>
      <c r="E439" s="138"/>
      <c r="F439" s="138"/>
    </row>
    <row r="440" spans="1:7">
      <c r="B440" s="703" t="s">
        <v>329</v>
      </c>
      <c r="D440" s="980" t="s">
        <v>1368</v>
      </c>
      <c r="E440" s="980"/>
      <c r="F440" s="980"/>
    </row>
    <row r="441" spans="1:7">
      <c r="A441" s="138"/>
      <c r="B441" s="138"/>
    </row>
    <row r="442" spans="1:7">
      <c r="A442" s="985" t="s">
        <v>1209</v>
      </c>
      <c r="B442" s="985"/>
      <c r="C442" s="985"/>
      <c r="D442" s="985"/>
      <c r="E442" s="985"/>
      <c r="F442" s="985"/>
      <c r="G442" s="985"/>
    </row>
    <row r="443" spans="1:7">
      <c r="A443" s="138"/>
      <c r="B443" s="138"/>
    </row>
    <row r="444" spans="1:7">
      <c r="D444" s="981" t="s">
        <v>978</v>
      </c>
      <c r="E444" s="981"/>
      <c r="F444" s="981"/>
    </row>
    <row r="445" spans="1:7" s="39" customFormat="1" ht="14.25">
      <c r="A445" s="420"/>
      <c r="B445" s="420"/>
      <c r="C445" s="282"/>
      <c r="D445" s="982" t="s">
        <v>1369</v>
      </c>
      <c r="E445" s="982"/>
      <c r="F445" s="982"/>
      <c r="G445" s="133"/>
    </row>
    <row r="446" spans="1:7" s="39" customFormat="1" ht="14.25">
      <c r="A446" s="420"/>
      <c r="B446" s="420"/>
      <c r="C446" s="282"/>
      <c r="D446" s="756"/>
      <c r="E446" s="6"/>
      <c r="F446" s="6"/>
      <c r="G446" s="133"/>
    </row>
    <row r="447" spans="1:7" s="39" customFormat="1" ht="14.25">
      <c r="A447" s="270"/>
      <c r="B447" s="703" t="s">
        <v>329</v>
      </c>
      <c r="C447" s="282"/>
      <c r="D447" s="983" t="s">
        <v>1370</v>
      </c>
      <c r="E447" s="983"/>
      <c r="F447" s="983"/>
      <c r="G447" s="133"/>
    </row>
    <row r="448" spans="1:7" s="39" customFormat="1" ht="14.25">
      <c r="A448" s="270"/>
      <c r="B448" s="270"/>
      <c r="C448" s="282"/>
      <c r="D448" s="983"/>
      <c r="E448" s="983"/>
      <c r="F448" s="983"/>
      <c r="G448" s="133"/>
    </row>
    <row r="449" spans="1:7" s="39" customFormat="1" ht="14.25">
      <c r="A449" s="270"/>
      <c r="B449" s="270"/>
      <c r="C449" s="282"/>
      <c r="D449" s="754"/>
      <c r="E449" s="6"/>
      <c r="F449" s="6"/>
      <c r="G449" s="133"/>
    </row>
    <row r="450" spans="1:7">
      <c r="B450" s="703" t="s">
        <v>329</v>
      </c>
      <c r="D450" s="984" t="s">
        <v>1371</v>
      </c>
      <c r="E450" s="984"/>
      <c r="F450" s="984"/>
    </row>
    <row r="451" spans="1:7" ht="14.25">
      <c r="A451" s="270"/>
      <c r="D451" s="984"/>
      <c r="E451" s="984"/>
      <c r="F451" s="984"/>
    </row>
    <row r="452" spans="1:7" ht="14.25">
      <c r="A452" s="270"/>
      <c r="B452" s="270"/>
      <c r="D452" s="984"/>
      <c r="E452" s="984"/>
      <c r="F452" s="984"/>
    </row>
    <row r="453" spans="1:7" ht="14.25">
      <c r="A453" s="270"/>
      <c r="B453" s="270"/>
      <c r="D453" s="984"/>
      <c r="E453" s="984"/>
      <c r="F453" s="984"/>
    </row>
    <row r="454" spans="1:7">
      <c r="D454" s="702"/>
      <c r="E454" s="702"/>
      <c r="F454" s="702"/>
      <c r="G454" s="12"/>
    </row>
    <row r="455" spans="1:7" ht="14.25">
      <c r="A455" s="270"/>
      <c r="B455" s="703" t="s">
        <v>329</v>
      </c>
      <c r="D455" s="966" t="s">
        <v>1372</v>
      </c>
      <c r="E455" s="966"/>
      <c r="F455" s="966"/>
      <c r="G455" s="12"/>
    </row>
    <row r="456" spans="1:7" ht="14.25">
      <c r="A456" s="270"/>
      <c r="B456" s="270"/>
      <c r="D456" s="966"/>
      <c r="E456" s="966"/>
      <c r="F456" s="966"/>
      <c r="G456" s="12"/>
    </row>
    <row r="457" spans="1:7" ht="14.25">
      <c r="A457" s="270"/>
      <c r="D457" s="966"/>
      <c r="E457" s="966"/>
      <c r="F457" s="966"/>
      <c r="G457" s="12"/>
    </row>
    <row r="458" spans="1:7" ht="14.25">
      <c r="A458" s="270"/>
      <c r="B458" s="270"/>
      <c r="D458" s="702"/>
      <c r="E458" s="702"/>
      <c r="F458" s="702"/>
      <c r="G458" s="12"/>
    </row>
    <row r="459" spans="1:7" ht="14.25">
      <c r="A459" s="270"/>
      <c r="B459" s="742" t="s">
        <v>329</v>
      </c>
      <c r="D459" s="978" t="s">
        <v>1373</v>
      </c>
      <c r="E459" s="978"/>
      <c r="F459" s="978"/>
      <c r="G459" s="12"/>
    </row>
    <row r="460" spans="1:7" ht="14.25">
      <c r="A460" s="270"/>
      <c r="B460" s="270"/>
      <c r="D460" s="754"/>
      <c r="E460" s="6"/>
      <c r="F460" s="6"/>
      <c r="G460" s="12"/>
    </row>
    <row r="461" spans="1:7" ht="14.25">
      <c r="A461" s="270"/>
      <c r="B461" s="703" t="s">
        <v>329</v>
      </c>
      <c r="D461" s="965" t="s">
        <v>1374</v>
      </c>
      <c r="E461" s="965"/>
      <c r="F461" s="965"/>
      <c r="G461" s="12"/>
    </row>
    <row r="462" spans="1:7" ht="14.25">
      <c r="A462" s="270"/>
      <c r="D462" s="965"/>
      <c r="E462" s="965"/>
      <c r="F462" s="965"/>
      <c r="G462" s="12"/>
    </row>
    <row r="463" spans="1:7">
      <c r="A463" s="23"/>
      <c r="B463" s="699"/>
      <c r="D463" s="757"/>
      <c r="E463" s="6"/>
      <c r="F463" s="6"/>
      <c r="G463" s="12"/>
    </row>
    <row r="464" spans="1:7">
      <c r="A464" s="23"/>
      <c r="B464" s="742" t="s">
        <v>329</v>
      </c>
      <c r="D464" s="978" t="s">
        <v>1375</v>
      </c>
      <c r="E464" s="978"/>
      <c r="F464" s="978"/>
      <c r="G464" s="12"/>
    </row>
    <row r="465" spans="1:7" ht="14.25">
      <c r="A465" s="270"/>
      <c r="B465" s="270"/>
      <c r="D465" s="138"/>
    </row>
    <row r="466" spans="1:7">
      <c r="A466" s="985" t="s">
        <v>1210</v>
      </c>
      <c r="B466" s="985"/>
      <c r="C466" s="985"/>
      <c r="D466" s="985"/>
      <c r="E466" s="985"/>
      <c r="F466" s="985"/>
      <c r="G466" s="985"/>
    </row>
    <row r="467" spans="1:7" customFormat="1" ht="12" customHeight="1">
      <c r="A467" s="270"/>
      <c r="B467" s="270"/>
      <c r="C467" s="10"/>
      <c r="D467" s="154"/>
      <c r="E467" s="152"/>
      <c r="F467" s="152"/>
      <c r="G467" s="152"/>
    </row>
    <row r="468" spans="1:7" customFormat="1">
      <c r="A468" s="282"/>
      <c r="B468" s="282"/>
      <c r="C468" s="322"/>
      <c r="D468" s="986" t="s">
        <v>875</v>
      </c>
      <c r="E468" s="986"/>
      <c r="F468" s="986"/>
      <c r="G468" s="187"/>
    </row>
    <row r="469" spans="1:7" customFormat="1" ht="13.15" customHeight="1">
      <c r="A469" s="269"/>
      <c r="B469" s="269"/>
      <c r="C469" s="323"/>
      <c r="D469" s="987" t="s">
        <v>1253</v>
      </c>
      <c r="E469" s="987"/>
      <c r="F469" s="987"/>
      <c r="G469" s="152"/>
    </row>
    <row r="470" spans="1:7" customFormat="1">
      <c r="A470" s="269"/>
      <c r="B470" s="269"/>
      <c r="C470" s="323"/>
      <c r="D470" s="987"/>
      <c r="E470" s="987"/>
      <c r="F470" s="987"/>
      <c r="G470" s="152"/>
    </row>
    <row r="471" spans="1:7" customFormat="1">
      <c r="A471" s="269"/>
      <c r="B471" s="269"/>
      <c r="C471" s="323"/>
      <c r="D471" s="987"/>
      <c r="E471" s="987"/>
      <c r="F471" s="987"/>
      <c r="G471" s="152"/>
    </row>
    <row r="472" spans="1:7" customFormat="1">
      <c r="A472" s="269"/>
      <c r="B472" s="269"/>
      <c r="C472" s="323"/>
      <c r="D472" s="987"/>
      <c r="E472" s="987"/>
      <c r="F472" s="987"/>
      <c r="G472" s="152"/>
    </row>
    <row r="473" spans="1:7" customFormat="1">
      <c r="A473" s="269"/>
      <c r="B473" s="269"/>
      <c r="C473" s="323"/>
      <c r="D473" s="987"/>
      <c r="E473" s="987"/>
      <c r="F473" s="987"/>
      <c r="G473" s="152"/>
    </row>
    <row r="474" spans="1:7" customFormat="1">
      <c r="A474" s="269"/>
      <c r="B474" s="269"/>
      <c r="C474" s="323"/>
      <c r="D474" s="488"/>
      <c r="E474" s="152"/>
      <c r="F474" s="154"/>
      <c r="G474" s="152"/>
    </row>
    <row r="475" spans="1:7" customFormat="1" ht="14.45" customHeight="1">
      <c r="A475" s="270"/>
      <c r="B475" s="703" t="s">
        <v>329</v>
      </c>
      <c r="C475" s="323"/>
      <c r="D475" s="1027" t="s">
        <v>1244</v>
      </c>
      <c r="E475" s="1027"/>
      <c r="F475" s="1027"/>
      <c r="G475" s="152"/>
    </row>
    <row r="476" spans="1:7" customFormat="1">
      <c r="A476" s="269"/>
      <c r="B476" s="269"/>
      <c r="C476" s="323"/>
      <c r="D476" s="1027"/>
      <c r="E476" s="1027"/>
      <c r="F476" s="1027"/>
      <c r="G476" s="152"/>
    </row>
    <row r="477" spans="1:7" s="704" customFormat="1">
      <c r="A477" s="269"/>
      <c r="B477" s="269"/>
      <c r="C477" s="323"/>
      <c r="D477" s="1027"/>
      <c r="E477" s="1027"/>
      <c r="F477" s="1027"/>
      <c r="G477" s="152"/>
    </row>
    <row r="478" spans="1:7" s="704" customFormat="1">
      <c r="A478" s="269"/>
      <c r="B478" s="269"/>
      <c r="C478" s="323"/>
      <c r="D478" s="1027"/>
      <c r="E478" s="1027"/>
      <c r="F478" s="1027"/>
      <c r="G478" s="152"/>
    </row>
    <row r="479" spans="1:7" customFormat="1">
      <c r="A479" s="269"/>
      <c r="B479" s="269"/>
      <c r="C479" s="323"/>
      <c r="D479" s="1027"/>
      <c r="E479" s="1027"/>
      <c r="F479" s="1027"/>
      <c r="G479" s="152"/>
    </row>
    <row r="480" spans="1:7" customFormat="1">
      <c r="A480" s="269"/>
      <c r="B480" s="269"/>
      <c r="C480" s="323"/>
      <c r="D480" s="460"/>
      <c r="E480" s="152"/>
      <c r="F480" s="154"/>
      <c r="G480" s="152"/>
    </row>
    <row r="481" spans="1:7" customFormat="1" ht="14.45" customHeight="1">
      <c r="A481" s="270"/>
      <c r="B481" s="703" t="s">
        <v>329</v>
      </c>
      <c r="C481" s="323"/>
      <c r="D481" s="1027" t="s">
        <v>1247</v>
      </c>
      <c r="E481" s="1027"/>
      <c r="F481" s="1027"/>
      <c r="G481" s="152"/>
    </row>
    <row r="482" spans="1:7" customFormat="1">
      <c r="A482" s="269"/>
      <c r="B482" s="269"/>
      <c r="C482" s="323"/>
      <c r="D482" s="1027"/>
      <c r="E482" s="1027"/>
      <c r="F482" s="1027"/>
      <c r="G482" s="152"/>
    </row>
    <row r="483" spans="1:7" s="704" customFormat="1">
      <c r="A483" s="269"/>
      <c r="B483" s="269"/>
      <c r="C483" s="323"/>
      <c r="D483" s="1027"/>
      <c r="E483" s="1027"/>
      <c r="F483" s="1027"/>
      <c r="G483" s="152"/>
    </row>
    <row r="484" spans="1:7" customFormat="1">
      <c r="A484" s="269"/>
      <c r="B484" s="269"/>
      <c r="C484" s="323"/>
      <c r="D484" s="1027"/>
      <c r="E484" s="1027"/>
      <c r="F484" s="1027"/>
      <c r="G484" s="152"/>
    </row>
    <row r="485" spans="1:7" customFormat="1" ht="9.9499999999999993" customHeight="1">
      <c r="A485" s="269"/>
      <c r="B485" s="269"/>
      <c r="C485" s="323"/>
      <c r="D485" s="460"/>
      <c r="E485" s="152"/>
      <c r="F485" s="154"/>
      <c r="G485" s="152"/>
    </row>
    <row r="486" spans="1:7" customFormat="1" ht="14.45" customHeight="1">
      <c r="A486" s="270"/>
      <c r="B486" s="703" t="s">
        <v>329</v>
      </c>
      <c r="C486" s="323"/>
      <c r="D486" s="1027" t="s">
        <v>1245</v>
      </c>
      <c r="E486" s="1027"/>
      <c r="F486" s="1027"/>
      <c r="G486" s="152"/>
    </row>
    <row r="487" spans="1:7" customFormat="1">
      <c r="A487" s="269"/>
      <c r="B487" s="269"/>
      <c r="C487" s="323"/>
      <c r="D487" s="1027"/>
      <c r="E487" s="1027"/>
      <c r="F487" s="1027"/>
      <c r="G487" s="152"/>
    </row>
    <row r="488" spans="1:7" customFormat="1">
      <c r="A488" s="269"/>
      <c r="B488" s="269"/>
      <c r="C488" s="323"/>
      <c r="D488" s="1027"/>
      <c r="E488" s="1027"/>
      <c r="F488" s="1027"/>
      <c r="G488" s="152"/>
    </row>
    <row r="489" spans="1:7" s="704" customFormat="1">
      <c r="A489" s="269"/>
      <c r="B489" s="269"/>
      <c r="C489" s="323"/>
      <c r="D489" s="724"/>
      <c r="E489" s="724"/>
      <c r="F489" s="724"/>
      <c r="G489" s="152"/>
    </row>
    <row r="490" spans="1:7" customFormat="1" ht="14.45" customHeight="1">
      <c r="A490" s="270"/>
      <c r="B490" s="703" t="s">
        <v>329</v>
      </c>
      <c r="C490" s="323"/>
      <c r="D490" s="1027" t="s">
        <v>1246</v>
      </c>
      <c r="E490" s="1027"/>
      <c r="F490" s="1027"/>
      <c r="G490" s="152"/>
    </row>
    <row r="491" spans="1:7" customFormat="1">
      <c r="A491" s="269"/>
      <c r="B491" s="269"/>
      <c r="C491" s="323"/>
      <c r="D491" s="1027"/>
      <c r="E491" s="1027"/>
      <c r="F491" s="1027"/>
      <c r="G491" s="152"/>
    </row>
    <row r="492" spans="1:7" customFormat="1">
      <c r="A492" s="269"/>
      <c r="B492" s="269"/>
      <c r="C492" s="323"/>
      <c r="D492" s="1027"/>
      <c r="E492" s="1027"/>
      <c r="F492" s="1027"/>
      <c r="G492" s="152"/>
    </row>
    <row r="493" spans="1:7" customFormat="1">
      <c r="A493" s="269"/>
      <c r="B493" s="269"/>
      <c r="C493" s="323"/>
      <c r="D493" s="1027"/>
      <c r="E493" s="1027"/>
      <c r="F493" s="1027"/>
      <c r="G493" s="152"/>
    </row>
    <row r="494" spans="1:7" customFormat="1">
      <c r="A494" s="269"/>
      <c r="B494" s="269"/>
      <c r="C494" s="323"/>
      <c r="D494" s="1027"/>
      <c r="E494" s="1027"/>
      <c r="F494" s="1027"/>
      <c r="G494" s="152"/>
    </row>
    <row r="495" spans="1:7" customFormat="1">
      <c r="A495" s="269"/>
      <c r="B495" s="269"/>
      <c r="C495" s="323"/>
      <c r="D495" s="1027"/>
      <c r="E495" s="1027"/>
      <c r="F495" s="1027"/>
      <c r="G495" s="152"/>
    </row>
    <row r="496" spans="1:7" customFormat="1">
      <c r="A496" s="269"/>
      <c r="B496" s="269"/>
      <c r="C496" s="323"/>
      <c r="D496" s="1027"/>
      <c r="E496" s="1027"/>
      <c r="F496" s="1027"/>
      <c r="G496" s="152"/>
    </row>
    <row r="497" spans="1:7" customFormat="1">
      <c r="A497" s="504"/>
      <c r="B497" s="504"/>
      <c r="C497" s="503"/>
      <c r="D497" s="1027"/>
      <c r="E497" s="1027"/>
      <c r="F497" s="1027"/>
      <c r="G497" s="152"/>
    </row>
    <row r="498" spans="1:7" customFormat="1">
      <c r="A498" s="504"/>
      <c r="B498" s="504"/>
      <c r="C498" s="503"/>
      <c r="D498" s="1027"/>
      <c r="E498" s="1027"/>
      <c r="F498" s="1027"/>
      <c r="G498" s="152"/>
    </row>
    <row r="499" spans="1:7" customFormat="1">
      <c r="A499" s="504"/>
      <c r="B499" s="504"/>
      <c r="C499" s="503"/>
      <c r="D499" s="460"/>
      <c r="E499" s="152"/>
      <c r="F499" s="154"/>
      <c r="G499" s="152"/>
    </row>
    <row r="500" spans="1:7" customFormat="1" ht="13.15" customHeight="1">
      <c r="A500" s="504"/>
      <c r="B500" s="703" t="s">
        <v>329</v>
      </c>
      <c r="C500" s="503"/>
      <c r="D500" s="977" t="s">
        <v>1390</v>
      </c>
      <c r="E500" s="977"/>
      <c r="F500" s="977"/>
      <c r="G500" s="152"/>
    </row>
    <row r="501" spans="1:7" customFormat="1">
      <c r="A501" s="504"/>
      <c r="B501" s="504"/>
      <c r="C501" s="503"/>
      <c r="D501" s="977"/>
      <c r="E501" s="977"/>
      <c r="F501" s="977"/>
      <c r="G501" s="152"/>
    </row>
    <row r="502" spans="1:7" customFormat="1">
      <c r="A502" s="504"/>
      <c r="B502" s="504"/>
      <c r="C502" s="503"/>
      <c r="D502" s="977"/>
      <c r="E502" s="977"/>
      <c r="F502" s="977"/>
      <c r="G502" s="152"/>
    </row>
    <row r="503" spans="1:7" customFormat="1">
      <c r="A503" s="504"/>
      <c r="B503" s="504"/>
      <c r="C503" s="503"/>
      <c r="D503" s="977"/>
      <c r="E503" s="977"/>
      <c r="F503" s="977"/>
      <c r="G503" s="152"/>
    </row>
    <row r="504" spans="1:7" customFormat="1">
      <c r="A504" s="269"/>
      <c r="B504" s="269"/>
      <c r="C504" s="323"/>
      <c r="D504" s="977"/>
      <c r="E504" s="977"/>
      <c r="F504" s="977"/>
      <c r="G504" s="152"/>
    </row>
    <row r="505" spans="1:7" s="741" customFormat="1">
      <c r="A505" s="744"/>
      <c r="B505" s="744"/>
      <c r="C505" s="323"/>
      <c r="D505" s="765"/>
      <c r="E505" s="765"/>
      <c r="F505" s="765"/>
      <c r="G505" s="152"/>
    </row>
    <row r="506" spans="1:7" customFormat="1" ht="14.45" customHeight="1">
      <c r="A506" s="270"/>
      <c r="B506" s="703" t="s">
        <v>329</v>
      </c>
      <c r="C506" s="10"/>
      <c r="D506" s="1027" t="s">
        <v>1248</v>
      </c>
      <c r="E506" s="1027"/>
      <c r="F506" s="1027"/>
      <c r="G506" s="152"/>
    </row>
    <row r="507" spans="1:7" customFormat="1">
      <c r="A507" s="135"/>
      <c r="B507" s="700"/>
      <c r="C507" s="10"/>
      <c r="D507" s="1027"/>
      <c r="E507" s="1027"/>
      <c r="F507" s="1027"/>
      <c r="G507" s="152"/>
    </row>
    <row r="508" spans="1:7" customFormat="1">
      <c r="A508" s="135"/>
      <c r="B508" s="700"/>
      <c r="C508" s="10"/>
      <c r="D508" s="1027"/>
      <c r="E508" s="1027"/>
      <c r="F508" s="1027"/>
      <c r="G508" s="152"/>
    </row>
    <row r="509" spans="1:7" customFormat="1" ht="12" customHeight="1">
      <c r="A509" s="138"/>
      <c r="B509" s="138"/>
      <c r="C509" s="325"/>
      <c r="D509" s="138"/>
      <c r="E509" s="152"/>
      <c r="F509" s="324"/>
      <c r="G509" s="152"/>
    </row>
    <row r="510" spans="1:7">
      <c r="A510" s="985" t="s">
        <v>1211</v>
      </c>
      <c r="B510" s="985"/>
      <c r="C510" s="985"/>
      <c r="D510" s="985"/>
      <c r="E510" s="985"/>
      <c r="F510" s="985"/>
      <c r="G510" s="985"/>
    </row>
    <row r="511" spans="1:7">
      <c r="A511" s="138"/>
      <c r="B511" s="138"/>
      <c r="C511" s="275"/>
      <c r="F511" s="137"/>
    </row>
    <row r="512" spans="1:7">
      <c r="B512" s="1013" t="s">
        <v>484</v>
      </c>
      <c r="C512" s="1013"/>
      <c r="D512" s="1013"/>
      <c r="E512" s="1013"/>
      <c r="F512" s="1013"/>
    </row>
    <row r="513" spans="1:7">
      <c r="A513" s="138"/>
      <c r="B513" s="138"/>
      <c r="C513" s="275"/>
      <c r="D513" s="138"/>
      <c r="F513" s="138"/>
    </row>
    <row r="514" spans="1:7">
      <c r="A514" s="1035" t="s">
        <v>1212</v>
      </c>
      <c r="B514" s="1035"/>
      <c r="C514" s="1035"/>
      <c r="D514" s="1035"/>
      <c r="E514" s="1035"/>
      <c r="F514" s="1035"/>
      <c r="G514" s="1035"/>
    </row>
    <row r="515" spans="1:7">
      <c r="A515" s="138"/>
      <c r="B515" s="138"/>
      <c r="C515" s="275"/>
      <c r="D515" s="138"/>
      <c r="F515" s="138"/>
    </row>
    <row r="516" spans="1:7">
      <c r="C516" s="275"/>
      <c r="D516" s="988" t="s">
        <v>737</v>
      </c>
      <c r="E516" s="988"/>
      <c r="F516" s="988"/>
    </row>
    <row r="517" spans="1:7" s="706" customFormat="1">
      <c r="A517" s="723"/>
      <c r="B517" s="723"/>
      <c r="C517" s="275"/>
      <c r="D517" s="978" t="s">
        <v>1269</v>
      </c>
      <c r="E517" s="978"/>
      <c r="F517" s="978"/>
      <c r="G517" s="7"/>
    </row>
    <row r="518" spans="1:7" s="706" customFormat="1">
      <c r="A518" s="723"/>
      <c r="B518" s="723"/>
      <c r="C518" s="275"/>
      <c r="D518" s="728"/>
      <c r="E518" s="728"/>
      <c r="F518" s="728"/>
      <c r="G518" s="7"/>
    </row>
    <row r="519" spans="1:7" ht="13.15" customHeight="1">
      <c r="A519" s="270"/>
      <c r="B519" s="703" t="s">
        <v>329</v>
      </c>
      <c r="C519" s="275"/>
      <c r="D519" s="978" t="s">
        <v>979</v>
      </c>
      <c r="E519" s="978"/>
      <c r="F519" s="978"/>
      <c r="G519" s="12"/>
    </row>
    <row r="520" spans="1:7" ht="13.15" customHeight="1">
      <c r="A520" s="275"/>
      <c r="B520" s="275"/>
      <c r="C520" s="275"/>
      <c r="D520" s="728"/>
      <c r="E520" s="701"/>
      <c r="F520" s="701"/>
      <c r="G520" s="12"/>
    </row>
    <row r="521" spans="1:7" ht="14.25">
      <c r="A521" s="270"/>
      <c r="B521" s="703" t="s">
        <v>329</v>
      </c>
      <c r="C521" s="275"/>
      <c r="D521" s="965" t="s">
        <v>1270</v>
      </c>
      <c r="E521" s="965"/>
      <c r="F521" s="965"/>
      <c r="G521" s="12"/>
    </row>
    <row r="522" spans="1:7">
      <c r="A522" s="275"/>
      <c r="B522" s="275"/>
      <c r="C522" s="275"/>
      <c r="D522" s="965"/>
      <c r="E522" s="965"/>
      <c r="F522" s="965"/>
      <c r="G522" s="12"/>
    </row>
    <row r="523" spans="1:7">
      <c r="A523" s="275"/>
      <c r="B523" s="275"/>
      <c r="C523" s="275"/>
      <c r="D523" s="138"/>
      <c r="E523" s="138"/>
      <c r="F523" s="138"/>
      <c r="G523" s="12"/>
    </row>
    <row r="524" spans="1:7" ht="14.25">
      <c r="A524" s="270"/>
      <c r="B524" s="703" t="s">
        <v>329</v>
      </c>
      <c r="C524" s="275"/>
      <c r="D524" s="965" t="s">
        <v>1271</v>
      </c>
      <c r="E524" s="965"/>
      <c r="F524" s="965"/>
      <c r="G524" s="12"/>
    </row>
    <row r="525" spans="1:7">
      <c r="A525" s="275"/>
      <c r="B525" s="275"/>
      <c r="C525" s="275"/>
      <c r="D525" s="965"/>
      <c r="E525" s="965"/>
      <c r="F525" s="965"/>
      <c r="G525" s="12"/>
    </row>
    <row r="526" spans="1:7">
      <c r="A526" s="275"/>
      <c r="B526" s="275"/>
      <c r="C526" s="275"/>
      <c r="D526" s="138"/>
      <c r="E526" s="138"/>
      <c r="F526" s="138"/>
      <c r="G526" s="12"/>
    </row>
    <row r="527" spans="1:7" ht="14.25">
      <c r="A527" s="270"/>
      <c r="B527" s="703" t="s">
        <v>329</v>
      </c>
      <c r="C527" s="275"/>
      <c r="D527" s="965" t="s">
        <v>1272</v>
      </c>
      <c r="E527" s="965"/>
      <c r="F527" s="965"/>
      <c r="G527" s="12"/>
    </row>
    <row r="528" spans="1:7">
      <c r="A528" s="275"/>
      <c r="B528" s="275"/>
      <c r="C528" s="275"/>
      <c r="D528" s="965"/>
      <c r="E528" s="965"/>
      <c r="F528" s="965"/>
      <c r="G528" s="12"/>
    </row>
    <row r="529" spans="1:7">
      <c r="A529" s="275"/>
      <c r="B529" s="275"/>
      <c r="C529" s="275"/>
      <c r="D529" s="138"/>
      <c r="E529" s="138"/>
      <c r="F529" s="138"/>
      <c r="G529" s="12"/>
    </row>
    <row r="530" spans="1:7" ht="14.25">
      <c r="A530" s="270"/>
      <c r="B530" s="703" t="s">
        <v>329</v>
      </c>
      <c r="C530" s="275"/>
      <c r="D530" s="965" t="s">
        <v>1273</v>
      </c>
      <c r="E530" s="965"/>
      <c r="F530" s="965"/>
      <c r="G530" s="12"/>
    </row>
    <row r="531" spans="1:7">
      <c r="A531" s="275"/>
      <c r="B531" s="275"/>
      <c r="C531" s="275"/>
      <c r="D531" s="965"/>
      <c r="E531" s="965"/>
      <c r="F531" s="965"/>
      <c r="G531" s="12"/>
    </row>
    <row r="532" spans="1:7">
      <c r="A532" s="275"/>
      <c r="B532" s="275"/>
      <c r="C532" s="275"/>
      <c r="D532" s="965"/>
      <c r="E532" s="965"/>
      <c r="F532" s="965"/>
      <c r="G532" s="12"/>
    </row>
    <row r="533" spans="1:7">
      <c r="A533" s="275"/>
      <c r="B533" s="275"/>
      <c r="C533" s="275"/>
      <c r="D533" s="138"/>
      <c r="E533" s="138"/>
      <c r="F533" s="138"/>
    </row>
    <row r="534" spans="1:7" ht="14.25">
      <c r="A534" s="270"/>
      <c r="B534" s="703" t="s">
        <v>329</v>
      </c>
      <c r="C534" s="275"/>
      <c r="D534" s="1000" t="s">
        <v>1391</v>
      </c>
      <c r="E534" s="1000"/>
      <c r="F534" s="1000"/>
    </row>
    <row r="535" spans="1:7">
      <c r="A535" s="275"/>
      <c r="B535" s="275"/>
      <c r="C535" s="275"/>
      <c r="D535" s="1000"/>
      <c r="E535" s="1000"/>
      <c r="F535" s="1000"/>
    </row>
    <row r="536" spans="1:7">
      <c r="A536" s="275"/>
      <c r="B536" s="275"/>
      <c r="C536" s="275"/>
      <c r="D536" s="138"/>
      <c r="E536" s="138"/>
      <c r="F536" s="138"/>
    </row>
    <row r="537" spans="1:7" ht="14.25">
      <c r="A537" s="270"/>
      <c r="B537" s="703" t="s">
        <v>329</v>
      </c>
      <c r="C537" s="275"/>
      <c r="D537" s="1000" t="s">
        <v>1274</v>
      </c>
      <c r="E537" s="1000"/>
      <c r="F537" s="1000"/>
    </row>
    <row r="538" spans="1:7">
      <c r="A538" s="275"/>
      <c r="B538" s="275"/>
      <c r="C538" s="275"/>
      <c r="D538" s="1000"/>
      <c r="E538" s="1000"/>
      <c r="F538" s="1000"/>
    </row>
    <row r="539" spans="1:7">
      <c r="A539" s="275"/>
      <c r="B539" s="275"/>
      <c r="C539" s="275"/>
      <c r="D539" s="138"/>
      <c r="E539" s="138"/>
      <c r="F539" s="138"/>
    </row>
    <row r="540" spans="1:7" ht="14.25">
      <c r="A540" s="270"/>
      <c r="B540" s="703" t="s">
        <v>329</v>
      </c>
      <c r="C540" s="275"/>
      <c r="D540" s="965" t="s">
        <v>1275</v>
      </c>
      <c r="E540" s="965"/>
      <c r="F540" s="965"/>
    </row>
    <row r="541" spans="1:7">
      <c r="A541" s="275"/>
      <c r="B541" s="275"/>
      <c r="C541" s="275"/>
      <c r="D541" s="965"/>
      <c r="E541" s="965"/>
      <c r="F541" s="965"/>
      <c r="G541" s="57"/>
    </row>
    <row r="542" spans="1:7">
      <c r="A542" s="275"/>
      <c r="B542" s="275"/>
      <c r="C542" s="275"/>
      <c r="D542" s="138"/>
      <c r="E542" s="138"/>
      <c r="F542" s="138"/>
      <c r="G542" s="57"/>
    </row>
    <row r="543" spans="1:7" ht="14.25">
      <c r="A543" s="270"/>
      <c r="B543" s="703" t="s">
        <v>329</v>
      </c>
      <c r="C543" s="275"/>
      <c r="D543" s="978" t="s">
        <v>1276</v>
      </c>
      <c r="E543" s="978"/>
      <c r="F543" s="978"/>
      <c r="G543" s="57"/>
    </row>
    <row r="544" spans="1:7">
      <c r="A544" s="23"/>
      <c r="B544" s="699"/>
      <c r="C544" s="275"/>
      <c r="D544" s="978" t="s">
        <v>905</v>
      </c>
      <c r="E544" s="978"/>
      <c r="F544" s="978"/>
      <c r="G544" s="57"/>
    </row>
    <row r="545" spans="1:7">
      <c r="A545" s="23"/>
      <c r="B545" s="699"/>
      <c r="C545" s="275"/>
      <c r="D545" s="6"/>
      <c r="E545" s="996" t="s">
        <v>1277</v>
      </c>
      <c r="F545" s="996"/>
      <c r="G545" s="57"/>
    </row>
    <row r="546" spans="1:7" ht="14.25">
      <c r="A546" s="270"/>
      <c r="B546" s="270"/>
      <c r="C546" s="275"/>
      <c r="E546" s="138"/>
      <c r="F546" s="138"/>
      <c r="G546" s="57"/>
    </row>
    <row r="547" spans="1:7" ht="14.25">
      <c r="A547" s="270"/>
      <c r="B547" s="703" t="s">
        <v>329</v>
      </c>
      <c r="C547" s="275"/>
      <c r="D547" s="1040" t="s">
        <v>1278</v>
      </c>
      <c r="E547" s="1040"/>
      <c r="F547" s="1040"/>
      <c r="G547" s="57"/>
    </row>
    <row r="548" spans="1:7">
      <c r="C548" s="275"/>
      <c r="D548" s="965" t="s">
        <v>1279</v>
      </c>
      <c r="E548" s="965"/>
      <c r="F548" s="965"/>
      <c r="G548" s="57"/>
    </row>
    <row r="549" spans="1:7">
      <c r="A549" s="275"/>
      <c r="B549" s="275"/>
      <c r="C549" s="275"/>
      <c r="D549" s="965"/>
      <c r="E549" s="965"/>
      <c r="F549" s="965"/>
      <c r="G549" s="57"/>
    </row>
    <row r="550" spans="1:7">
      <c r="A550" s="275"/>
      <c r="B550" s="275"/>
      <c r="C550" s="275"/>
      <c r="D550" s="965"/>
      <c r="E550" s="965"/>
      <c r="F550" s="965"/>
      <c r="G550" s="57"/>
    </row>
    <row r="551" spans="1:7">
      <c r="A551" s="275"/>
      <c r="B551" s="275"/>
      <c r="C551" s="275"/>
      <c r="D551" s="138"/>
      <c r="E551" s="138"/>
      <c r="F551" s="138"/>
      <c r="G551" s="57"/>
    </row>
    <row r="552" spans="1:7" ht="14.25">
      <c r="A552" s="270"/>
      <c r="B552" s="703" t="s">
        <v>329</v>
      </c>
      <c r="C552" s="275"/>
      <c r="D552" s="965" t="s">
        <v>1280</v>
      </c>
      <c r="E552" s="965"/>
      <c r="F552" s="965"/>
      <c r="G552" s="57"/>
    </row>
    <row r="553" spans="1:7" ht="14.25">
      <c r="A553" s="270"/>
      <c r="B553" s="270"/>
      <c r="C553" s="275"/>
      <c r="D553" s="965"/>
      <c r="E553" s="965"/>
      <c r="F553" s="965"/>
      <c r="G553" s="57"/>
    </row>
    <row r="554" spans="1:7" ht="14.25">
      <c r="A554" s="270"/>
      <c r="B554" s="270"/>
      <c r="C554" s="275"/>
      <c r="D554" s="965"/>
      <c r="E554" s="965"/>
      <c r="F554" s="965"/>
      <c r="G554" s="57"/>
    </row>
    <row r="555" spans="1:7" ht="14.25">
      <c r="A555" s="270"/>
      <c r="B555" s="270"/>
      <c r="C555" s="275"/>
      <c r="D555" s="965"/>
      <c r="E555" s="965"/>
      <c r="F555" s="965"/>
      <c r="G555" s="57"/>
    </row>
    <row r="556" spans="1:7" ht="14.25">
      <c r="A556" s="270"/>
      <c r="B556" s="270"/>
      <c r="C556" s="275"/>
      <c r="D556" s="138"/>
      <c r="E556" s="138"/>
      <c r="F556" s="138"/>
      <c r="G556" s="57"/>
    </row>
    <row r="557" spans="1:7">
      <c r="A557" s="985" t="s">
        <v>1213</v>
      </c>
      <c r="B557" s="985"/>
      <c r="C557" s="985"/>
      <c r="D557" s="985"/>
      <c r="E557" s="985"/>
      <c r="F557" s="985"/>
      <c r="G557" s="985"/>
    </row>
    <row r="558" spans="1:7">
      <c r="A558" s="275"/>
      <c r="B558" s="275"/>
      <c r="C558" s="275"/>
      <c r="E558" s="138"/>
      <c r="F558" s="138"/>
      <c r="G558" s="57"/>
    </row>
    <row r="559" spans="1:7" ht="12.75" customHeight="1">
      <c r="C559" s="264"/>
      <c r="D559" s="1014" t="s">
        <v>225</v>
      </c>
      <c r="E559" s="1014"/>
      <c r="F559" s="1014"/>
      <c r="G559" s="57"/>
    </row>
    <row r="560" spans="1:7">
      <c r="A560" s="269"/>
      <c r="B560" s="269"/>
      <c r="C560" s="269"/>
      <c r="D560" s="1008" t="s">
        <v>1229</v>
      </c>
      <c r="E560" s="1008"/>
      <c r="F560" s="1008"/>
      <c r="G560" s="57"/>
    </row>
    <row r="561" spans="1:7">
      <c r="A561" s="12"/>
      <c r="B561" s="12"/>
      <c r="C561" s="269"/>
      <c r="D561" s="393"/>
      <c r="G561" s="57"/>
    </row>
    <row r="562" spans="1:7">
      <c r="A562" s="269"/>
      <c r="B562" s="703" t="s">
        <v>329</v>
      </c>
      <c r="D562" s="1008" t="s">
        <v>985</v>
      </c>
      <c r="E562" s="1008"/>
      <c r="F562" s="1008"/>
      <c r="G562" s="57"/>
    </row>
    <row r="563" spans="1:7">
      <c r="A563" s="23"/>
      <c r="B563" s="699"/>
      <c r="D563" s="335"/>
    </row>
    <row r="564" spans="1:7">
      <c r="A564" s="23"/>
      <c r="B564" s="703" t="s">
        <v>329</v>
      </c>
      <c r="D564" s="984" t="s">
        <v>1230</v>
      </c>
      <c r="E564" s="984"/>
      <c r="F564" s="984"/>
    </row>
    <row r="565" spans="1:7">
      <c r="A565" s="23"/>
      <c r="B565" s="699"/>
      <c r="D565" s="984"/>
      <c r="E565" s="984"/>
      <c r="F565" s="984"/>
    </row>
    <row r="566" spans="1:7">
      <c r="A566" s="23"/>
      <c r="B566" s="712"/>
      <c r="D566" s="984"/>
      <c r="E566" s="984"/>
      <c r="F566" s="984"/>
    </row>
    <row r="567" spans="1:7">
      <c r="A567" s="23"/>
      <c r="B567" s="699"/>
      <c r="D567" s="495"/>
    </row>
    <row r="568" spans="1:7" s="706" customFormat="1">
      <c r="A568" s="712"/>
      <c r="B568" s="703" t="s">
        <v>329</v>
      </c>
      <c r="C568" s="713"/>
      <c r="D568" s="984" t="s">
        <v>1231</v>
      </c>
      <c r="E568" s="984"/>
      <c r="F568" s="984"/>
      <c r="G568" s="7"/>
    </row>
    <row r="569" spans="1:7" s="706" customFormat="1">
      <c r="A569" s="712"/>
      <c r="B569" s="712"/>
      <c r="C569" s="713"/>
      <c r="D569" s="984"/>
      <c r="E569" s="984"/>
      <c r="F569" s="984"/>
      <c r="G569" s="7"/>
    </row>
    <row r="570" spans="1:7" s="706" customFormat="1">
      <c r="A570" s="712"/>
      <c r="B570" s="712"/>
      <c r="C570" s="713"/>
      <c r="D570" s="984"/>
      <c r="E570" s="984"/>
      <c r="F570" s="984"/>
      <c r="G570" s="7"/>
    </row>
    <row r="571" spans="1:7" s="706" customFormat="1">
      <c r="A571" s="712"/>
      <c r="B571" s="712"/>
      <c r="C571" s="713"/>
      <c r="D571" s="984"/>
      <c r="E571" s="984"/>
      <c r="F571" s="984"/>
      <c r="G571" s="7"/>
    </row>
    <row r="572" spans="1:7" s="706" customFormat="1">
      <c r="A572" s="712"/>
      <c r="B572" s="712"/>
      <c r="C572" s="713"/>
      <c r="D572" s="718"/>
      <c r="E572" s="718"/>
      <c r="F572" s="718"/>
      <c r="G572" s="7"/>
    </row>
    <row r="573" spans="1:7">
      <c r="A573" s="23"/>
      <c r="B573" s="703" t="s">
        <v>329</v>
      </c>
      <c r="D573" s="984" t="s">
        <v>1232</v>
      </c>
      <c r="E573" s="984"/>
      <c r="F573" s="984"/>
    </row>
    <row r="574" spans="1:7">
      <c r="A574" s="23"/>
      <c r="B574" s="699"/>
      <c r="D574" s="984"/>
      <c r="E574" s="984"/>
      <c r="F574" s="984"/>
    </row>
    <row r="575" spans="1:7">
      <c r="A575" s="23"/>
      <c r="B575" s="699"/>
      <c r="D575" s="393"/>
    </row>
    <row r="576" spans="1:7" s="706" customFormat="1">
      <c r="A576" s="712"/>
      <c r="B576" s="703" t="s">
        <v>329</v>
      </c>
      <c r="C576" s="713"/>
      <c r="D576" s="1008" t="s">
        <v>1233</v>
      </c>
      <c r="E576" s="1008"/>
      <c r="F576" s="1008"/>
      <c r="G576" s="7"/>
    </row>
    <row r="577" spans="1:7" s="706" customFormat="1">
      <c r="A577" s="712"/>
      <c r="B577" s="712"/>
      <c r="C577" s="713"/>
      <c r="D577" s="1008"/>
      <c r="E577" s="1008"/>
      <c r="F577" s="1008"/>
      <c r="G577" s="7"/>
    </row>
    <row r="578" spans="1:7" s="706" customFormat="1">
      <c r="A578" s="712"/>
      <c r="B578" s="712"/>
      <c r="C578" s="713"/>
      <c r="D578" s="393"/>
      <c r="E578" s="7"/>
      <c r="F578" s="7"/>
      <c r="G578" s="7"/>
    </row>
    <row r="579" spans="1:7" ht="14.25">
      <c r="A579" s="270"/>
      <c r="B579" s="703" t="s">
        <v>329</v>
      </c>
      <c r="D579" s="1008" t="s">
        <v>980</v>
      </c>
      <c r="E579" s="1008"/>
      <c r="F579" s="1008"/>
    </row>
    <row r="580" spans="1:7" ht="14.25">
      <c r="A580" s="270"/>
      <c r="B580" s="270"/>
      <c r="D580" s="393"/>
    </row>
    <row r="581" spans="1:7" ht="14.25">
      <c r="A581" s="270"/>
      <c r="B581" s="703" t="s">
        <v>329</v>
      </c>
      <c r="D581" s="1008" t="s">
        <v>1234</v>
      </c>
      <c r="E581" s="1008"/>
      <c r="F581" s="1008"/>
    </row>
    <row r="582" spans="1:7" ht="14.25">
      <c r="A582" s="270"/>
      <c r="B582" s="270"/>
      <c r="D582" s="1008"/>
      <c r="E582" s="1008"/>
      <c r="F582" s="1008"/>
    </row>
    <row r="583" spans="1:7">
      <c r="D583" s="1008"/>
      <c r="E583" s="1008"/>
      <c r="F583" s="1008"/>
    </row>
    <row r="584" spans="1:7">
      <c r="D584" s="1008"/>
      <c r="E584" s="1008"/>
      <c r="F584" s="1008"/>
    </row>
    <row r="585" spans="1:7" s="706" customFormat="1">
      <c r="A585" s="713"/>
      <c r="B585" s="713"/>
      <c r="C585" s="713"/>
      <c r="D585" s="1008"/>
      <c r="E585" s="1008"/>
      <c r="F585" s="1008"/>
      <c r="G585" s="7"/>
    </row>
    <row r="586" spans="1:7" s="706" customFormat="1">
      <c r="A586" s="713"/>
      <c r="B586" s="713"/>
      <c r="C586" s="713"/>
      <c r="D586" s="1008"/>
      <c r="E586" s="1008"/>
      <c r="F586" s="1008"/>
      <c r="G586" s="7"/>
    </row>
    <row r="587" spans="1:7"/>
    <row r="588" spans="1:7">
      <c r="A588" s="985" t="s">
        <v>1214</v>
      </c>
      <c r="B588" s="985"/>
      <c r="C588" s="985"/>
      <c r="D588" s="985"/>
      <c r="E588" s="985"/>
      <c r="F588" s="985"/>
      <c r="G588" s="985"/>
    </row>
    <row r="589" spans="1:7"/>
    <row r="590" spans="1:7">
      <c r="D590" s="1002" t="s">
        <v>1314</v>
      </c>
      <c r="E590" s="1002"/>
      <c r="F590" s="1002"/>
    </row>
    <row r="591" spans="1:7">
      <c r="D591" s="1041" t="s">
        <v>1315</v>
      </c>
      <c r="E591" s="1041"/>
      <c r="F591" s="1041"/>
    </row>
    <row r="592" spans="1:7" s="743" customFormat="1">
      <c r="A592" s="729"/>
      <c r="B592" s="729"/>
      <c r="C592" s="729"/>
      <c r="D592" s="747"/>
      <c r="E592" s="746"/>
      <c r="F592" s="746"/>
      <c r="G592" s="7"/>
    </row>
    <row r="593" spans="1:7" s="39" customFormat="1" ht="14.25">
      <c r="A593" s="420"/>
      <c r="B593" s="703" t="s">
        <v>329</v>
      </c>
      <c r="C593" s="282"/>
      <c r="D593" s="1004" t="s">
        <v>1316</v>
      </c>
      <c r="E593" s="1004"/>
      <c r="F593" s="1004"/>
      <c r="G593" s="133"/>
    </row>
    <row r="594" spans="1:7">
      <c r="D594" s="1004"/>
      <c r="E594" s="1004"/>
      <c r="F594" s="1004"/>
    </row>
    <row r="595" spans="1:7">
      <c r="D595" s="1004"/>
      <c r="E595" s="1004"/>
      <c r="F595" s="1004"/>
    </row>
    <row r="596" spans="1:7"/>
    <row r="597" spans="1:7">
      <c r="A597" s="985" t="s">
        <v>1215</v>
      </c>
      <c r="B597" s="985"/>
      <c r="C597" s="985"/>
      <c r="D597" s="985"/>
      <c r="E597" s="985"/>
      <c r="F597" s="985"/>
      <c r="G597" s="985"/>
    </row>
    <row r="598" spans="1:7">
      <c r="A598" s="138"/>
      <c r="B598" s="138"/>
      <c r="G598" s="57"/>
    </row>
    <row r="599" spans="1:7">
      <c r="A599" s="266"/>
      <c r="B599" s="698"/>
      <c r="C599" s="264"/>
      <c r="D599" s="1042" t="s">
        <v>1317</v>
      </c>
      <c r="E599" s="1042"/>
      <c r="F599" s="1042"/>
      <c r="G599" s="57"/>
    </row>
    <row r="600" spans="1:7">
      <c r="A600" s="266"/>
      <c r="B600" s="698"/>
      <c r="C600" s="264"/>
      <c r="D600" s="1042"/>
      <c r="E600" s="1042"/>
      <c r="F600" s="1042"/>
      <c r="G600" s="57"/>
    </row>
    <row r="601" spans="1:7">
      <c r="C601" s="269"/>
      <c r="D601" s="1041" t="s">
        <v>1318</v>
      </c>
      <c r="E601" s="1041"/>
      <c r="F601" s="1041"/>
      <c r="G601" s="57"/>
    </row>
    <row r="602" spans="1:7" s="743" customFormat="1">
      <c r="A602" s="729"/>
      <c r="B602" s="729"/>
      <c r="C602" s="744"/>
      <c r="D602" s="748"/>
      <c r="E602" s="748"/>
      <c r="F602" s="748"/>
      <c r="G602" s="57"/>
    </row>
    <row r="603" spans="1:7">
      <c r="A603" s="23"/>
      <c r="B603" s="703" t="s">
        <v>329</v>
      </c>
      <c r="D603" s="1041" t="s">
        <v>467</v>
      </c>
      <c r="E603" s="1041"/>
      <c r="F603" s="1041"/>
      <c r="G603" s="57"/>
    </row>
    <row r="604" spans="1:7">
      <c r="C604" s="277"/>
      <c r="E604" s="12"/>
      <c r="G604" s="57"/>
    </row>
    <row r="605" spans="1:7">
      <c r="A605" s="23"/>
      <c r="B605" s="703" t="s">
        <v>329</v>
      </c>
      <c r="D605" s="1001" t="s">
        <v>1319</v>
      </c>
      <c r="E605" s="1001"/>
      <c r="F605" s="1001"/>
      <c r="G605" s="57"/>
    </row>
    <row r="606" spans="1:7">
      <c r="D606" s="1001"/>
      <c r="E606" s="1001"/>
      <c r="F606" s="1001"/>
      <c r="G606" s="57"/>
    </row>
    <row r="607" spans="1:7">
      <c r="D607" s="12"/>
      <c r="G607" s="57"/>
    </row>
    <row r="608" spans="1:7">
      <c r="B608" s="703" t="s">
        <v>329</v>
      </c>
      <c r="D608" s="1001" t="s">
        <v>1320</v>
      </c>
      <c r="E608" s="1001"/>
      <c r="F608" s="1001"/>
      <c r="G608" s="57"/>
    </row>
    <row r="609" spans="1:7">
      <c r="C609" s="277"/>
      <c r="D609" s="1001"/>
      <c r="E609" s="1001"/>
      <c r="F609" s="1001"/>
      <c r="G609" s="57"/>
    </row>
    <row r="610" spans="1:7">
      <c r="C610" s="277"/>
      <c r="G610" s="57"/>
    </row>
    <row r="611" spans="1:7">
      <c r="B611" s="703" t="s">
        <v>329</v>
      </c>
      <c r="C611" s="277"/>
      <c r="D611" s="1001" t="s">
        <v>1321</v>
      </c>
      <c r="E611" s="1001"/>
      <c r="F611" s="1001"/>
      <c r="G611" s="57"/>
    </row>
    <row r="612" spans="1:7">
      <c r="C612" s="277"/>
      <c r="D612" s="1001"/>
      <c r="E612" s="1001"/>
      <c r="F612" s="1001"/>
      <c r="G612" s="57"/>
    </row>
    <row r="613" spans="1:7">
      <c r="C613" s="277"/>
      <c r="G613" s="57"/>
    </row>
    <row r="614" spans="1:7">
      <c r="A614" s="985" t="s">
        <v>1216</v>
      </c>
      <c r="B614" s="985"/>
      <c r="C614" s="985"/>
      <c r="D614" s="985"/>
      <c r="E614" s="985"/>
      <c r="F614" s="985"/>
      <c r="G614" s="985"/>
    </row>
    <row r="615" spans="1:7">
      <c r="A615" s="276"/>
      <c r="B615" s="276"/>
      <c r="C615" s="276"/>
      <c r="G615" s="57"/>
    </row>
    <row r="616" spans="1:7">
      <c r="C616" s="23"/>
      <c r="D616" s="1002" t="s">
        <v>1322</v>
      </c>
      <c r="E616" s="1002"/>
      <c r="F616" s="1002"/>
      <c r="G616" s="57"/>
    </row>
    <row r="617" spans="1:7">
      <c r="A617" s="23"/>
      <c r="B617" s="699"/>
      <c r="C617" s="274"/>
      <c r="D617" s="50"/>
      <c r="G617" s="57"/>
    </row>
    <row r="618" spans="1:7" ht="14.25">
      <c r="A618" s="270"/>
      <c r="B618" s="703" t="s">
        <v>329</v>
      </c>
      <c r="C618" s="274"/>
      <c r="D618" s="1003" t="s">
        <v>1323</v>
      </c>
      <c r="E618" s="1003"/>
      <c r="F618" s="1003"/>
      <c r="G618" s="57"/>
    </row>
    <row r="619" spans="1:7">
      <c r="C619" s="274"/>
      <c r="D619" s="1003"/>
      <c r="E619" s="1003"/>
      <c r="F619" s="1003"/>
      <c r="G619" s="57"/>
    </row>
    <row r="620" spans="1:7">
      <c r="C620" s="274"/>
      <c r="D620" s="1003"/>
      <c r="E620" s="1003"/>
      <c r="F620" s="1003"/>
      <c r="G620" s="57"/>
    </row>
    <row r="621" spans="1:7">
      <c r="C621" s="274"/>
      <c r="D621" s="1003"/>
      <c r="E621" s="1003"/>
      <c r="F621" s="1003"/>
      <c r="G621" s="57"/>
    </row>
    <row r="622" spans="1:7">
      <c r="C622" s="274"/>
      <c r="D622" s="1003"/>
      <c r="E622" s="1003"/>
      <c r="F622" s="1003"/>
      <c r="G622" s="57"/>
    </row>
    <row r="623" spans="1:7">
      <c r="C623" s="274"/>
      <c r="D623" s="1003"/>
      <c r="E623" s="1003"/>
      <c r="F623" s="1003"/>
      <c r="G623" s="57"/>
    </row>
    <row r="624" spans="1:7" s="743" customFormat="1">
      <c r="A624" s="729"/>
      <c r="B624" s="729"/>
      <c r="C624" s="274"/>
      <c r="D624" s="749"/>
      <c r="E624" s="749"/>
      <c r="F624" s="749"/>
      <c r="G624" s="57"/>
    </row>
    <row r="625" spans="1:7" ht="14.25">
      <c r="A625" s="270"/>
      <c r="B625" s="703" t="s">
        <v>329</v>
      </c>
      <c r="C625" s="274"/>
      <c r="D625" s="1003" t="s">
        <v>1324</v>
      </c>
      <c r="E625" s="1003"/>
      <c r="F625" s="1003"/>
      <c r="G625" s="57"/>
    </row>
    <row r="626" spans="1:7">
      <c r="A626" s="275"/>
      <c r="B626" s="275"/>
      <c r="C626" s="275"/>
      <c r="D626" s="1003"/>
      <c r="E626" s="1003"/>
      <c r="F626" s="1003"/>
      <c r="G626" s="57"/>
    </row>
    <row r="627" spans="1:7">
      <c r="A627" s="275"/>
      <c r="B627" s="275"/>
      <c r="C627" s="275"/>
      <c r="D627" s="154"/>
      <c r="E627" s="150"/>
      <c r="F627" s="150"/>
      <c r="G627" s="57"/>
    </row>
    <row r="628" spans="1:7" ht="14.25">
      <c r="A628" s="270"/>
      <c r="B628" s="703" t="s">
        <v>329</v>
      </c>
      <c r="C628" s="275"/>
      <c r="D628" s="1004" t="s">
        <v>1325</v>
      </c>
      <c r="E628" s="1004"/>
      <c r="F628" s="1004"/>
      <c r="G628" s="57"/>
    </row>
    <row r="629" spans="1:7" ht="14.25">
      <c r="A629" s="270"/>
      <c r="B629" s="270"/>
      <c r="C629" s="275"/>
      <c r="D629" s="1004"/>
      <c r="E629" s="1004"/>
      <c r="F629" s="1004"/>
      <c r="G629" s="57"/>
    </row>
    <row r="630" spans="1:7" ht="14.25">
      <c r="A630" s="270"/>
      <c r="B630" s="270"/>
      <c r="C630" s="275"/>
      <c r="D630" s="1004"/>
      <c r="E630" s="1004"/>
      <c r="F630" s="1004"/>
      <c r="G630" s="57"/>
    </row>
    <row r="631" spans="1:7">
      <c r="A631" s="275"/>
      <c r="B631" s="275"/>
      <c r="C631" s="275"/>
      <c r="D631" s="1004"/>
      <c r="E631" s="1004"/>
      <c r="F631" s="1004"/>
      <c r="G631" s="57"/>
    </row>
    <row r="632" spans="1:7" s="743" customFormat="1">
      <c r="A632" s="275"/>
      <c r="B632" s="275"/>
      <c r="C632" s="275"/>
      <c r="D632" s="750"/>
      <c r="E632" s="750"/>
      <c r="F632" s="750"/>
      <c r="G632" s="57"/>
    </row>
    <row r="633" spans="1:7">
      <c r="A633" s="275"/>
      <c r="B633" s="703" t="s">
        <v>329</v>
      </c>
      <c r="C633" s="275"/>
      <c r="D633" s="1005" t="s">
        <v>1326</v>
      </c>
      <c r="E633" s="1005"/>
      <c r="F633" s="1005"/>
      <c r="G633" s="57"/>
    </row>
    <row r="634" spans="1:7">
      <c r="A634" s="275"/>
      <c r="B634" s="275"/>
      <c r="C634" s="275"/>
      <c r="D634" s="751"/>
      <c r="E634" s="751"/>
      <c r="F634" s="751"/>
      <c r="G634" s="57"/>
    </row>
    <row r="635" spans="1:7">
      <c r="A635" s="985" t="s">
        <v>1217</v>
      </c>
      <c r="B635" s="985"/>
      <c r="C635" s="985"/>
      <c r="D635" s="985"/>
      <c r="E635" s="985"/>
      <c r="F635" s="985"/>
      <c r="G635" s="985"/>
    </row>
    <row r="636" spans="1:7">
      <c r="A636" s="138"/>
      <c r="B636" s="138"/>
      <c r="C636" s="275"/>
      <c r="D636" s="150"/>
      <c r="E636" s="150"/>
      <c r="F636" s="150"/>
      <c r="G636" s="57"/>
    </row>
    <row r="637" spans="1:7">
      <c r="C637" s="276"/>
      <c r="D637" s="1006" t="s">
        <v>1376</v>
      </c>
      <c r="E637" s="1006"/>
      <c r="F637" s="1006"/>
      <c r="G637" s="57"/>
    </row>
    <row r="638" spans="1:7">
      <c r="A638" s="269"/>
      <c r="B638" s="269"/>
      <c r="C638" s="269"/>
      <c r="D638" s="1007" t="s">
        <v>1377</v>
      </c>
      <c r="E638" s="1007"/>
      <c r="F638" s="1007"/>
      <c r="G638" s="57"/>
    </row>
    <row r="639" spans="1:7" s="743" customFormat="1">
      <c r="A639" s="744"/>
      <c r="B639" s="744"/>
      <c r="C639" s="744"/>
      <c r="D639" s="758"/>
      <c r="E639" s="758"/>
      <c r="F639" s="758"/>
      <c r="G639" s="57"/>
    </row>
    <row r="640" spans="1:7" ht="14.45" customHeight="1">
      <c r="A640" s="270"/>
      <c r="B640" s="703" t="s">
        <v>329</v>
      </c>
      <c r="C640" s="275"/>
      <c r="D640" s="963" t="s">
        <v>1378</v>
      </c>
      <c r="E640" s="963"/>
      <c r="F640" s="963"/>
      <c r="G640" s="57"/>
    </row>
    <row r="641" spans="1:11" ht="14.25">
      <c r="A641" s="270"/>
      <c r="B641" s="270"/>
      <c r="C641" s="275"/>
      <c r="D641" s="963"/>
      <c r="E641" s="963"/>
      <c r="F641" s="963"/>
      <c r="G641" s="57"/>
    </row>
    <row r="642" spans="1:11" ht="14.25">
      <c r="A642" s="270"/>
      <c r="B642" s="270"/>
      <c r="C642" s="275"/>
      <c r="D642" s="963"/>
      <c r="E642" s="963"/>
      <c r="F642" s="963"/>
      <c r="G642" s="57"/>
    </row>
    <row r="643" spans="1:11" ht="14.25">
      <c r="A643" s="270"/>
      <c r="B643" s="270"/>
      <c r="C643" s="275"/>
      <c r="D643" s="963"/>
      <c r="E643" s="963"/>
      <c r="F643" s="963"/>
      <c r="G643" s="57"/>
    </row>
    <row r="644" spans="1:11" s="706" customFormat="1" ht="14.25">
      <c r="A644" s="270"/>
      <c r="B644" s="270"/>
      <c r="C644" s="275"/>
      <c r="D644" s="963"/>
      <c r="E644" s="963"/>
      <c r="F644" s="963"/>
      <c r="G644" s="57"/>
    </row>
    <row r="645" spans="1:11" s="743" customFormat="1" ht="14.25">
      <c r="A645" s="738"/>
      <c r="B645" s="738"/>
      <c r="C645" s="275"/>
      <c r="D645" s="760"/>
      <c r="E645" s="760"/>
      <c r="F645" s="760"/>
      <c r="G645" s="57"/>
    </row>
    <row r="646" spans="1:11" s="706" customFormat="1" ht="14.25">
      <c r="A646" s="270"/>
      <c r="B646" s="703" t="s">
        <v>329</v>
      </c>
      <c r="C646" s="275"/>
      <c r="D646" s="1024" t="s">
        <v>1228</v>
      </c>
      <c r="E646" s="1024"/>
      <c r="F646" s="1024"/>
      <c r="G646" s="57"/>
    </row>
    <row r="647" spans="1:11" s="706" customFormat="1" ht="14.25">
      <c r="A647" s="270"/>
      <c r="B647" s="270"/>
      <c r="C647" s="275"/>
      <c r="D647" s="1025" t="s">
        <v>1379</v>
      </c>
      <c r="E647" s="1025"/>
      <c r="F647" s="1025"/>
      <c r="G647" s="57"/>
    </row>
    <row r="648" spans="1:11" s="706" customFormat="1" ht="14.25">
      <c r="A648" s="270"/>
      <c r="B648" s="270"/>
      <c r="C648" s="275"/>
      <c r="D648" s="1025"/>
      <c r="E648" s="1025"/>
      <c r="F648" s="1025"/>
      <c r="G648" s="57"/>
    </row>
    <row r="649" spans="1:11" s="706" customFormat="1" ht="14.25">
      <c r="A649" s="270"/>
      <c r="B649" s="270"/>
      <c r="C649" s="275"/>
      <c r="D649" s="1025"/>
      <c r="E649" s="1025"/>
      <c r="F649" s="1025"/>
      <c r="G649" s="57"/>
    </row>
    <row r="650" spans="1:11" s="706" customFormat="1" ht="14.25">
      <c r="A650" s="270"/>
      <c r="B650" s="270"/>
      <c r="C650" s="275"/>
      <c r="D650" s="1025"/>
      <c r="E650" s="1025"/>
      <c r="F650" s="1025"/>
      <c r="G650" s="57"/>
    </row>
    <row r="651" spans="1:11" s="706" customFormat="1" ht="14.25">
      <c r="A651" s="270"/>
      <c r="B651" s="270"/>
      <c r="C651" s="275"/>
      <c r="D651" s="1025"/>
      <c r="E651" s="1025"/>
      <c r="F651" s="1025"/>
      <c r="G651" s="57"/>
    </row>
    <row r="652" spans="1:11" s="706" customFormat="1" ht="14.25">
      <c r="A652" s="270"/>
      <c r="B652" s="270"/>
      <c r="C652" s="275"/>
      <c r="D652" s="1026" t="s">
        <v>1380</v>
      </c>
      <c r="E652" s="1026"/>
      <c r="F652" s="1026"/>
      <c r="G652" s="57"/>
    </row>
    <row r="653" spans="1:11">
      <c r="A653" s="275"/>
      <c r="B653" s="275"/>
      <c r="C653" s="275"/>
      <c r="D653" s="150"/>
      <c r="E653" s="150"/>
      <c r="F653" s="150"/>
      <c r="G653" s="57"/>
    </row>
    <row r="654" spans="1:11">
      <c r="A654" s="985" t="s">
        <v>1218</v>
      </c>
      <c r="B654" s="985"/>
      <c r="C654" s="985"/>
      <c r="D654" s="985"/>
      <c r="E654" s="985"/>
      <c r="F654" s="985"/>
      <c r="G654" s="985"/>
      <c r="H654" s="278"/>
      <c r="I654" s="278"/>
      <c r="J654" s="278"/>
      <c r="K654" s="278"/>
    </row>
    <row r="655" spans="1:11" s="743" customFormat="1">
      <c r="A655" s="759"/>
      <c r="B655" s="759"/>
      <c r="C655" s="759"/>
      <c r="D655" s="759"/>
      <c r="E655" s="759"/>
      <c r="F655" s="759"/>
      <c r="G655" s="759"/>
      <c r="H655" s="278"/>
      <c r="I655" s="278"/>
      <c r="J655" s="278"/>
      <c r="K655" s="278"/>
    </row>
    <row r="656" spans="1:11">
      <c r="C656" s="276"/>
      <c r="D656" s="988" t="s">
        <v>106</v>
      </c>
      <c r="E656" s="988"/>
      <c r="F656" s="988"/>
      <c r="G656" s="57"/>
      <c r="H656" s="278"/>
      <c r="I656" s="278"/>
      <c r="J656" s="278"/>
      <c r="K656" s="278"/>
    </row>
    <row r="657" spans="1:11">
      <c r="A657" s="276"/>
      <c r="B657" s="276"/>
      <c r="C657" s="276"/>
      <c r="D657" s="988" t="s">
        <v>130</v>
      </c>
      <c r="E657" s="988"/>
      <c r="F657" s="988"/>
      <c r="G657" s="57"/>
      <c r="H657" s="278"/>
      <c r="I657" s="278"/>
      <c r="J657" s="278"/>
      <c r="K657" s="278"/>
    </row>
    <row r="658" spans="1:11">
      <c r="A658" s="269"/>
      <c r="B658" s="269"/>
      <c r="C658" s="269"/>
      <c r="D658" s="978" t="s">
        <v>1254</v>
      </c>
      <c r="E658" s="978"/>
      <c r="F658" s="978"/>
      <c r="G658" s="57"/>
      <c r="H658" s="278"/>
      <c r="I658" s="278"/>
      <c r="J658" s="278"/>
      <c r="K658" s="278"/>
    </row>
    <row r="659" spans="1:11">
      <c r="A659" s="269"/>
      <c r="B659" s="269"/>
      <c r="C659" s="269"/>
      <c r="G659" s="57"/>
      <c r="H659" s="278"/>
      <c r="I659" s="278"/>
      <c r="J659" s="278"/>
      <c r="K659" s="278"/>
    </row>
    <row r="660" spans="1:11" ht="14.25">
      <c r="A660" s="270"/>
      <c r="B660" s="703" t="s">
        <v>329</v>
      </c>
      <c r="C660" s="269"/>
      <c r="D660" s="978" t="s">
        <v>981</v>
      </c>
      <c r="E660" s="978"/>
      <c r="F660" s="978"/>
      <c r="G660" s="57"/>
      <c r="H660" s="278"/>
      <c r="I660" s="278"/>
      <c r="J660" s="278"/>
      <c r="K660" s="278"/>
    </row>
    <row r="661" spans="1:11">
      <c r="A661" s="269"/>
      <c r="B661" s="269"/>
      <c r="C661" s="269"/>
      <c r="D661" s="978" t="s">
        <v>992</v>
      </c>
      <c r="E661" s="978"/>
      <c r="F661" s="978"/>
      <c r="G661" s="57"/>
      <c r="H661" s="278"/>
      <c r="I661" s="278"/>
      <c r="J661" s="278"/>
      <c r="K661" s="278"/>
    </row>
    <row r="662" spans="1:11">
      <c r="A662" s="269"/>
      <c r="B662" s="269"/>
      <c r="C662" s="269"/>
      <c r="D662" s="6"/>
      <c r="E662" s="974" t="s">
        <v>1255</v>
      </c>
      <c r="F662" s="974"/>
      <c r="G662" s="57"/>
      <c r="H662" s="278"/>
      <c r="I662" s="278"/>
      <c r="J662" s="278"/>
      <c r="K662" s="278"/>
    </row>
    <row r="663" spans="1:11">
      <c r="A663" s="269"/>
      <c r="B663" s="269"/>
      <c r="C663" s="269"/>
      <c r="D663" s="6"/>
      <c r="E663" s="974"/>
      <c r="F663" s="974"/>
      <c r="G663" s="57"/>
      <c r="H663" s="278"/>
      <c r="I663" s="278"/>
      <c r="J663" s="278"/>
      <c r="K663" s="278"/>
    </row>
    <row r="664" spans="1:11">
      <c r="A664" s="269"/>
      <c r="B664" s="269"/>
      <c r="C664" s="269"/>
      <c r="D664" s="279"/>
      <c r="E664" s="138"/>
      <c r="G664" s="57"/>
      <c r="H664" s="278"/>
      <c r="I664" s="278"/>
      <c r="J664" s="278"/>
      <c r="K664" s="278"/>
    </row>
    <row r="665" spans="1:11" ht="14.25">
      <c r="A665" s="270"/>
      <c r="B665" s="703" t="s">
        <v>329</v>
      </c>
      <c r="C665" s="269"/>
      <c r="D665" s="965" t="s">
        <v>1256</v>
      </c>
      <c r="E665" s="965"/>
      <c r="F665" s="965"/>
      <c r="G665" s="57"/>
      <c r="H665" s="278"/>
      <c r="I665" s="278"/>
      <c r="J665" s="278"/>
      <c r="K665" s="278"/>
    </row>
    <row r="666" spans="1:11">
      <c r="A666" s="23"/>
      <c r="B666" s="699"/>
      <c r="C666" s="269"/>
      <c r="D666" s="965"/>
      <c r="E666" s="965"/>
      <c r="F666" s="965"/>
      <c r="G666" s="57"/>
      <c r="H666" s="278"/>
      <c r="I666" s="278"/>
      <c r="J666" s="278"/>
      <c r="K666" s="278"/>
    </row>
    <row r="667" spans="1:11">
      <c r="A667" s="269"/>
      <c r="B667" s="269"/>
      <c r="C667" s="269"/>
      <c r="D667" s="965"/>
      <c r="E667" s="965"/>
      <c r="F667" s="965"/>
      <c r="G667" s="57"/>
      <c r="H667" s="278"/>
      <c r="I667" s="278"/>
      <c r="J667" s="278"/>
      <c r="K667" s="278"/>
    </row>
    <row r="668" spans="1:11">
      <c r="A668" s="269"/>
      <c r="B668" s="269"/>
      <c r="C668" s="269"/>
      <c r="G668" s="57"/>
      <c r="H668" s="278"/>
      <c r="I668" s="278"/>
      <c r="J668" s="278"/>
      <c r="K668" s="278"/>
    </row>
    <row r="669" spans="1:11" ht="14.25">
      <c r="A669" s="270"/>
      <c r="B669" s="703" t="s">
        <v>329</v>
      </c>
      <c r="C669" s="269"/>
      <c r="D669" s="978" t="s">
        <v>1022</v>
      </c>
      <c r="E669" s="978"/>
      <c r="F669" s="978"/>
      <c r="G669" s="57"/>
      <c r="H669" s="278"/>
      <c r="I669" s="278"/>
      <c r="J669" s="278"/>
      <c r="K669" s="278"/>
    </row>
    <row r="670" spans="1:11" ht="14.25">
      <c r="A670" s="270"/>
      <c r="B670" s="270"/>
      <c r="C670" s="269"/>
      <c r="D670" s="978" t="s">
        <v>992</v>
      </c>
      <c r="E670" s="978"/>
      <c r="F670" s="978"/>
      <c r="G670" s="57"/>
      <c r="H670" s="278"/>
      <c r="I670" s="278"/>
      <c r="J670" s="278"/>
      <c r="K670" s="278"/>
    </row>
    <row r="671" spans="1:11">
      <c r="A671" s="269"/>
      <c r="B671" s="269"/>
      <c r="C671" s="269"/>
      <c r="D671" s="6"/>
      <c r="E671" s="996" t="s">
        <v>1257</v>
      </c>
      <c r="F671" s="996"/>
      <c r="G671" s="57"/>
      <c r="H671" s="278"/>
      <c r="I671" s="278"/>
      <c r="J671" s="278"/>
      <c r="K671" s="278"/>
    </row>
    <row r="672" spans="1:11">
      <c r="A672" s="269"/>
      <c r="B672" s="269"/>
      <c r="C672" s="269"/>
      <c r="D672" s="50"/>
      <c r="G672" s="57"/>
      <c r="H672" s="278"/>
      <c r="I672" s="278"/>
      <c r="J672" s="278"/>
      <c r="K672" s="278"/>
    </row>
    <row r="673" spans="1:11" ht="14.25">
      <c r="A673" s="270"/>
      <c r="B673" s="703" t="s">
        <v>329</v>
      </c>
      <c r="C673" s="269"/>
      <c r="D673" s="1000" t="s">
        <v>1267</v>
      </c>
      <c r="E673" s="1000"/>
      <c r="F673" s="1000"/>
      <c r="G673" s="57"/>
      <c r="H673" s="278"/>
      <c r="I673" s="278"/>
      <c r="J673" s="278"/>
      <c r="K673" s="278"/>
    </row>
    <row r="674" spans="1:11">
      <c r="A674" s="269"/>
      <c r="B674" s="269"/>
      <c r="C674" s="269"/>
      <c r="D674" s="1000"/>
      <c r="E674" s="1000"/>
      <c r="F674" s="1000"/>
      <c r="G674" s="57"/>
      <c r="H674" s="278"/>
      <c r="I674" s="278"/>
      <c r="J674" s="278"/>
      <c r="K674" s="278"/>
    </row>
    <row r="675" spans="1:11">
      <c r="A675" s="269"/>
      <c r="B675" s="269"/>
      <c r="C675" s="269"/>
      <c r="D675" s="1000"/>
      <c r="E675" s="1000"/>
      <c r="F675" s="1000"/>
      <c r="G675" s="57"/>
      <c r="H675" s="278"/>
      <c r="I675" s="278"/>
      <c r="J675" s="278"/>
      <c r="K675" s="278"/>
    </row>
    <row r="676" spans="1:11">
      <c r="A676" s="269"/>
      <c r="B676" s="269"/>
      <c r="C676" s="269"/>
      <c r="D676" s="1000"/>
      <c r="E676" s="1000"/>
      <c r="F676" s="1000"/>
      <c r="G676" s="57"/>
      <c r="H676" s="278"/>
      <c r="I676" s="278"/>
      <c r="J676" s="278"/>
      <c r="K676" s="278"/>
    </row>
    <row r="677" spans="1:11">
      <c r="A677" s="269"/>
      <c r="B677" s="269"/>
      <c r="C677" s="269"/>
      <c r="D677" s="1000"/>
      <c r="E677" s="1000"/>
      <c r="F677" s="1000"/>
      <c r="G677" s="57"/>
      <c r="H677" s="278"/>
      <c r="I677" s="278"/>
      <c r="J677" s="278"/>
      <c r="K677" s="278"/>
    </row>
    <row r="678" spans="1:11" s="39" customFormat="1">
      <c r="A678" s="504"/>
      <c r="B678" s="504"/>
      <c r="C678" s="504"/>
      <c r="D678" s="1000"/>
      <c r="E678" s="1000"/>
      <c r="F678" s="1000"/>
      <c r="G678" s="60"/>
      <c r="H678" s="281"/>
      <c r="I678" s="281"/>
      <c r="J678" s="281"/>
      <c r="K678" s="281"/>
    </row>
    <row r="679" spans="1:11" s="39" customFormat="1">
      <c r="A679" s="504"/>
      <c r="B679" s="504"/>
      <c r="C679" s="504"/>
      <c r="D679" s="725"/>
      <c r="E679" s="725"/>
      <c r="F679" s="725"/>
      <c r="G679" s="60"/>
      <c r="H679" s="281"/>
      <c r="I679" s="281"/>
      <c r="J679" s="281"/>
      <c r="K679" s="281"/>
    </row>
    <row r="680" spans="1:11" ht="14.25">
      <c r="A680" s="270"/>
      <c r="B680" s="703" t="s">
        <v>329</v>
      </c>
      <c r="C680" s="269"/>
      <c r="D680" s="1000" t="s">
        <v>1258</v>
      </c>
      <c r="E680" s="1000"/>
      <c r="F680" s="1000"/>
      <c r="G680" s="57"/>
      <c r="H680" s="278"/>
      <c r="I680" s="278"/>
      <c r="J680" s="278"/>
      <c r="K680" s="278"/>
    </row>
    <row r="681" spans="1:11">
      <c r="A681" s="269"/>
      <c r="B681" s="269"/>
      <c r="C681" s="269"/>
      <c r="D681" s="1000"/>
      <c r="E681" s="1000"/>
      <c r="F681" s="1000"/>
      <c r="G681" s="57"/>
      <c r="H681" s="278"/>
      <c r="I681" s="278"/>
      <c r="J681" s="278"/>
      <c r="K681" s="278"/>
    </row>
    <row r="682" spans="1:11">
      <c r="A682" s="269"/>
      <c r="B682" s="269"/>
      <c r="C682" s="269"/>
      <c r="D682" s="1000"/>
      <c r="E682" s="1000"/>
      <c r="F682" s="1000"/>
      <c r="G682" s="57"/>
      <c r="H682" s="278"/>
      <c r="I682" s="278"/>
      <c r="J682" s="278"/>
      <c r="K682" s="278"/>
    </row>
    <row r="683" spans="1:11" ht="15" customHeight="1">
      <c r="A683" s="269"/>
      <c r="B683" s="269"/>
      <c r="C683" s="269"/>
      <c r="D683" s="1000"/>
      <c r="E683" s="1000"/>
      <c r="F683" s="1000"/>
      <c r="G683" s="57"/>
      <c r="H683" s="278"/>
      <c r="I683" s="278"/>
      <c r="J683" s="278"/>
      <c r="K683" s="278"/>
    </row>
    <row r="684" spans="1:11" ht="15" customHeight="1">
      <c r="A684" s="269"/>
      <c r="B684" s="269"/>
      <c r="C684" s="269"/>
      <c r="D684" s="1000"/>
      <c r="E684" s="1000"/>
      <c r="F684" s="1000"/>
      <c r="G684" s="57"/>
      <c r="H684" s="278"/>
      <c r="I684" s="278"/>
      <c r="J684" s="278"/>
      <c r="K684" s="278"/>
    </row>
    <row r="685" spans="1:11">
      <c r="A685" s="269"/>
      <c r="B685" s="269"/>
      <c r="C685" s="269"/>
      <c r="D685" s="1000"/>
      <c r="E685" s="1000"/>
      <c r="F685" s="1000"/>
      <c r="G685" s="57"/>
      <c r="H685" s="278"/>
      <c r="I685" s="278"/>
      <c r="J685" s="278"/>
      <c r="K685" s="278"/>
    </row>
    <row r="686" spans="1:11">
      <c r="A686" s="269"/>
      <c r="B686" s="269"/>
      <c r="C686" s="269"/>
      <c r="D686" s="1000"/>
      <c r="E686" s="1000"/>
      <c r="F686" s="1000"/>
      <c r="G686" s="57"/>
      <c r="H686" s="278"/>
      <c r="I686" s="278"/>
      <c r="J686" s="278"/>
      <c r="K686" s="278"/>
    </row>
    <row r="687" spans="1:11">
      <c r="A687" s="269"/>
      <c r="B687" s="269"/>
      <c r="C687" s="269"/>
      <c r="D687" s="1000"/>
      <c r="E687" s="1000"/>
      <c r="F687" s="1000"/>
      <c r="G687" s="57"/>
      <c r="H687" s="278"/>
      <c r="I687" s="278"/>
      <c r="J687" s="278"/>
      <c r="K687" s="278"/>
    </row>
    <row r="688" spans="1:11" ht="15" customHeight="1">
      <c r="A688" s="269"/>
      <c r="B688" s="269"/>
      <c r="C688" s="269"/>
      <c r="D688" s="1000"/>
      <c r="E688" s="1000"/>
      <c r="F688" s="1000"/>
      <c r="G688" s="57"/>
      <c r="H688" s="278"/>
      <c r="I688" s="278"/>
      <c r="J688" s="278"/>
      <c r="K688" s="278"/>
    </row>
    <row r="689" spans="1:11">
      <c r="A689" s="269"/>
      <c r="B689" s="269"/>
      <c r="C689" s="269"/>
      <c r="D689" s="1000"/>
      <c r="E689" s="1000"/>
      <c r="F689" s="1000"/>
      <c r="G689" s="57"/>
      <c r="H689" s="278"/>
      <c r="I689" s="278"/>
      <c r="J689" s="278"/>
      <c r="K689" s="278"/>
    </row>
    <row r="690" spans="1:11">
      <c r="A690" s="269"/>
      <c r="B690" s="269"/>
      <c r="C690" s="269"/>
      <c r="D690" s="1000"/>
      <c r="E690" s="1000"/>
      <c r="F690" s="1000"/>
      <c r="G690" s="57"/>
      <c r="H690" s="278"/>
      <c r="I690" s="278"/>
      <c r="J690" s="278"/>
      <c r="K690" s="278"/>
    </row>
    <row r="691" spans="1:11">
      <c r="A691" s="269"/>
      <c r="B691" s="269"/>
      <c r="C691" s="269"/>
      <c r="D691" s="1000"/>
      <c r="E691" s="1000"/>
      <c r="F691" s="1000"/>
      <c r="G691" s="57"/>
      <c r="H691" s="278"/>
      <c r="I691" s="278"/>
      <c r="J691" s="278"/>
      <c r="K691" s="278"/>
    </row>
    <row r="692" spans="1:11" s="706" customFormat="1">
      <c r="A692" s="269"/>
      <c r="B692" s="269"/>
      <c r="C692" s="269"/>
      <c r="D692" s="725"/>
      <c r="E692" s="725"/>
      <c r="F692" s="725"/>
      <c r="G692" s="57"/>
      <c r="H692" s="278"/>
      <c r="I692" s="278"/>
      <c r="J692" s="278"/>
      <c r="K692" s="278"/>
    </row>
    <row r="693" spans="1:11" ht="14.25">
      <c r="A693" s="270"/>
      <c r="B693" s="703" t="s">
        <v>329</v>
      </c>
      <c r="C693" s="269"/>
      <c r="D693" s="1000" t="s">
        <v>1268</v>
      </c>
      <c r="E693" s="1000"/>
      <c r="F693" s="1000"/>
      <c r="G693" s="57"/>
      <c r="H693" s="278"/>
      <c r="I693" s="278"/>
      <c r="J693" s="278"/>
      <c r="K693" s="278"/>
    </row>
    <row r="694" spans="1:11">
      <c r="A694" s="269"/>
      <c r="B694" s="269"/>
      <c r="C694" s="269"/>
      <c r="D694" s="1000"/>
      <c r="E694" s="1000"/>
      <c r="F694" s="1000"/>
      <c r="G694" s="57"/>
      <c r="H694" s="278"/>
      <c r="I694" s="278"/>
      <c r="J694" s="278"/>
      <c r="K694" s="278"/>
    </row>
    <row r="695" spans="1:11">
      <c r="A695" s="269"/>
      <c r="B695" s="269"/>
      <c r="C695" s="269"/>
      <c r="D695" s="1000"/>
      <c r="E695" s="1000"/>
      <c r="F695" s="1000"/>
      <c r="G695" s="57"/>
      <c r="H695" s="278"/>
      <c r="I695" s="278"/>
      <c r="J695" s="278"/>
      <c r="K695" s="278"/>
    </row>
    <row r="696" spans="1:11" s="706" customFormat="1">
      <c r="A696" s="269"/>
      <c r="B696" s="269"/>
      <c r="C696" s="269"/>
      <c r="D696" s="725"/>
      <c r="E696" s="725"/>
      <c r="F696" s="725"/>
      <c r="G696" s="57"/>
      <c r="H696" s="278"/>
      <c r="I696" s="278"/>
      <c r="J696" s="278"/>
      <c r="K696" s="278"/>
    </row>
    <row r="697" spans="1:11" s="706" customFormat="1">
      <c r="A697" s="269"/>
      <c r="B697" s="703" t="s">
        <v>329</v>
      </c>
      <c r="C697" s="269"/>
      <c r="D697" s="1000" t="s">
        <v>1265</v>
      </c>
      <c r="E697" s="1000"/>
      <c r="F697" s="1000"/>
      <c r="G697" s="57"/>
      <c r="H697" s="278"/>
      <c r="I697" s="278"/>
      <c r="J697" s="278"/>
      <c r="K697" s="278"/>
    </row>
    <row r="698" spans="1:11" s="706" customFormat="1">
      <c r="A698" s="269"/>
      <c r="B698" s="269"/>
      <c r="C698" s="269"/>
      <c r="D698" s="1000"/>
      <c r="E698" s="1000"/>
      <c r="F698" s="1000"/>
      <c r="G698" s="57"/>
      <c r="H698" s="278"/>
      <c r="I698" s="278"/>
      <c r="J698" s="278"/>
      <c r="K698" s="278"/>
    </row>
    <row r="699" spans="1:11" s="706" customFormat="1">
      <c r="A699" s="269"/>
      <c r="B699" s="269"/>
      <c r="C699" s="269"/>
      <c r="D699" s="725"/>
      <c r="E699" s="725"/>
      <c r="F699" s="725"/>
      <c r="G699" s="57"/>
      <c r="H699" s="278"/>
      <c r="I699" s="278"/>
      <c r="J699" s="278"/>
      <c r="K699" s="278"/>
    </row>
    <row r="700" spans="1:11" s="706" customFormat="1">
      <c r="A700" s="269"/>
      <c r="B700" s="703" t="s">
        <v>329</v>
      </c>
      <c r="C700" s="269"/>
      <c r="D700" s="1000" t="s">
        <v>1266</v>
      </c>
      <c r="E700" s="1000"/>
      <c r="F700" s="1000"/>
      <c r="G700" s="57"/>
      <c r="H700" s="278"/>
      <c r="I700" s="278"/>
      <c r="J700" s="278"/>
      <c r="K700" s="278"/>
    </row>
    <row r="701" spans="1:11" s="706" customFormat="1">
      <c r="A701" s="269"/>
      <c r="B701" s="269"/>
      <c r="C701" s="269"/>
      <c r="D701" s="1000"/>
      <c r="E701" s="1000"/>
      <c r="F701" s="1000"/>
      <c r="G701" s="57"/>
      <c r="H701" s="278"/>
      <c r="I701" s="278"/>
      <c r="J701" s="278"/>
      <c r="K701" s="278"/>
    </row>
    <row r="702" spans="1:11" s="706" customFormat="1">
      <c r="A702" s="269"/>
      <c r="B702" s="269"/>
      <c r="C702" s="269"/>
      <c r="D702" s="1000"/>
      <c r="E702" s="1000"/>
      <c r="F702" s="1000"/>
      <c r="G702" s="57"/>
      <c r="H702" s="278"/>
      <c r="I702" s="278"/>
      <c r="J702" s="278"/>
      <c r="K702" s="278"/>
    </row>
    <row r="703" spans="1:11" s="706" customFormat="1">
      <c r="A703" s="269"/>
      <c r="B703" s="269"/>
      <c r="C703" s="269"/>
      <c r="D703" s="725"/>
      <c r="E703" s="725"/>
      <c r="F703" s="725"/>
      <c r="G703" s="57"/>
      <c r="H703" s="278"/>
      <c r="I703" s="278"/>
      <c r="J703" s="278"/>
      <c r="K703" s="278"/>
    </row>
    <row r="704" spans="1:11">
      <c r="A704" s="269"/>
      <c r="B704" s="703" t="s">
        <v>329</v>
      </c>
      <c r="C704" s="269"/>
      <c r="D704" s="1000" t="s">
        <v>1259</v>
      </c>
      <c r="E704" s="1000"/>
      <c r="F704" s="1000"/>
      <c r="G704" s="57"/>
      <c r="H704" s="278"/>
      <c r="I704" s="278"/>
      <c r="J704" s="278"/>
      <c r="K704" s="278"/>
    </row>
    <row r="705" spans="1:11">
      <c r="A705" s="269"/>
      <c r="B705" s="269"/>
      <c r="C705" s="269"/>
      <c r="D705" s="1000"/>
      <c r="E705" s="1000"/>
      <c r="F705" s="1000"/>
      <c r="G705" s="57"/>
      <c r="H705" s="278"/>
      <c r="I705" s="278"/>
      <c r="J705" s="278"/>
      <c r="K705" s="278"/>
    </row>
    <row r="706" spans="1:11">
      <c r="A706" s="269"/>
      <c r="B706" s="269"/>
      <c r="C706" s="269"/>
      <c r="D706" s="1000"/>
      <c r="E706" s="1000"/>
      <c r="F706" s="1000"/>
      <c r="G706" s="57"/>
      <c r="H706" s="278"/>
      <c r="I706" s="278"/>
      <c r="J706" s="278"/>
      <c r="K706" s="278"/>
    </row>
    <row r="707" spans="1:11">
      <c r="A707" s="269"/>
      <c r="B707" s="269"/>
      <c r="C707" s="269"/>
      <c r="D707" s="133"/>
      <c r="G707" s="57"/>
      <c r="H707" s="278"/>
      <c r="I707" s="278"/>
      <c r="J707" s="278"/>
      <c r="K707" s="278"/>
    </row>
    <row r="708" spans="1:11">
      <c r="A708" s="269"/>
      <c r="B708" s="703" t="s">
        <v>329</v>
      </c>
      <c r="C708" s="269"/>
      <c r="D708" s="1000" t="s">
        <v>1260</v>
      </c>
      <c r="E708" s="1000"/>
      <c r="F708" s="1000"/>
      <c r="G708" s="57"/>
      <c r="H708" s="278"/>
      <c r="I708" s="278"/>
      <c r="J708" s="278"/>
      <c r="K708" s="278"/>
    </row>
    <row r="709" spans="1:11">
      <c r="A709" s="269"/>
      <c r="B709" s="269"/>
      <c r="C709" s="269"/>
      <c r="D709" s="1000"/>
      <c r="E709" s="1000"/>
      <c r="F709" s="1000"/>
      <c r="G709" s="57"/>
      <c r="H709" s="278"/>
      <c r="I709" s="278"/>
      <c r="J709" s="278"/>
      <c r="K709" s="278"/>
    </row>
    <row r="710" spans="1:11">
      <c r="A710" s="269"/>
      <c r="B710" s="269"/>
      <c r="C710" s="269"/>
      <c r="D710" s="1000"/>
      <c r="E710" s="1000"/>
      <c r="F710" s="1000"/>
      <c r="G710" s="57"/>
      <c r="H710" s="278"/>
      <c r="I710" s="278"/>
      <c r="J710" s="278"/>
      <c r="K710" s="278"/>
    </row>
    <row r="711" spans="1:11">
      <c r="A711" s="269"/>
      <c r="B711" s="269"/>
      <c r="C711" s="269"/>
      <c r="D711" s="12"/>
      <c r="G711" s="57"/>
      <c r="H711" s="278"/>
      <c r="I711" s="278"/>
      <c r="J711" s="278"/>
      <c r="K711" s="278"/>
    </row>
    <row r="712" spans="1:11" ht="14.25">
      <c r="A712" s="270"/>
      <c r="B712" s="703" t="s">
        <v>329</v>
      </c>
      <c r="C712" s="269"/>
      <c r="D712" s="965" t="s">
        <v>1261</v>
      </c>
      <c r="E712" s="965"/>
      <c r="F712" s="965"/>
      <c r="G712" s="57"/>
      <c r="H712" s="278"/>
      <c r="I712" s="278"/>
      <c r="J712" s="278"/>
      <c r="K712" s="278"/>
    </row>
    <row r="713" spans="1:11">
      <c r="A713" s="269"/>
      <c r="B713" s="269"/>
      <c r="C713" s="269"/>
      <c r="D713" s="965"/>
      <c r="E713" s="965"/>
      <c r="F713" s="965"/>
      <c r="G713" s="57"/>
      <c r="H713" s="278"/>
      <c r="I713" s="278"/>
      <c r="J713" s="278"/>
      <c r="K713" s="278"/>
    </row>
    <row r="714" spans="1:11">
      <c r="A714" s="269"/>
      <c r="B714" s="269"/>
      <c r="C714" s="269"/>
      <c r="D714" s="965"/>
      <c r="E714" s="965"/>
      <c r="F714" s="965"/>
      <c r="G714" s="57"/>
      <c r="H714" s="278"/>
      <c r="I714" s="278"/>
      <c r="J714" s="278"/>
      <c r="K714" s="278"/>
    </row>
    <row r="715" spans="1:11">
      <c r="A715" s="269"/>
      <c r="B715" s="269"/>
      <c r="C715" s="269"/>
      <c r="D715" s="965"/>
      <c r="E715" s="965"/>
      <c r="F715" s="965"/>
      <c r="G715" s="57"/>
      <c r="H715" s="278"/>
      <c r="I715" s="278"/>
      <c r="J715" s="278"/>
      <c r="K715" s="278"/>
    </row>
    <row r="716" spans="1:11">
      <c r="A716" s="269"/>
      <c r="B716" s="269"/>
      <c r="C716" s="269"/>
      <c r="D716" s="272"/>
      <c r="G716" s="57"/>
      <c r="H716" s="278"/>
      <c r="I716" s="278"/>
      <c r="J716" s="278"/>
      <c r="K716" s="278"/>
    </row>
    <row r="717" spans="1:11" ht="14.25">
      <c r="A717" s="270"/>
      <c r="B717" s="703" t="s">
        <v>329</v>
      </c>
      <c r="C717" s="269"/>
      <c r="D717" s="1000" t="s">
        <v>1394</v>
      </c>
      <c r="E717" s="1000"/>
      <c r="F717" s="1000"/>
      <c r="G717" s="57"/>
      <c r="H717" s="278"/>
      <c r="I717" s="278"/>
      <c r="J717" s="278"/>
      <c r="K717" s="278"/>
    </row>
    <row r="718" spans="1:11">
      <c r="A718" s="269"/>
      <c r="B718" s="269"/>
      <c r="C718" s="269"/>
      <c r="D718" s="1000"/>
      <c r="E718" s="1000"/>
      <c r="F718" s="1000"/>
      <c r="G718" s="57"/>
      <c r="H718" s="278"/>
      <c r="I718" s="278"/>
      <c r="J718" s="278"/>
      <c r="K718" s="278"/>
    </row>
    <row r="719" spans="1:11">
      <c r="A719" s="269"/>
      <c r="B719" s="269"/>
      <c r="C719" s="269"/>
      <c r="D719" s="1000"/>
      <c r="E719" s="1000"/>
      <c r="F719" s="1000"/>
      <c r="G719" s="57"/>
      <c r="H719" s="278"/>
      <c r="I719" s="278"/>
      <c r="J719" s="278"/>
      <c r="K719" s="278"/>
    </row>
    <row r="720" spans="1:11">
      <c r="A720" s="269"/>
      <c r="B720" s="269"/>
      <c r="C720" s="269"/>
      <c r="D720" s="1000"/>
      <c r="E720" s="1000"/>
      <c r="F720" s="1000"/>
      <c r="G720" s="57"/>
      <c r="H720" s="278"/>
      <c r="I720" s="278"/>
      <c r="J720" s="278"/>
      <c r="K720" s="278"/>
    </row>
    <row r="721" spans="1:11">
      <c r="A721" s="269"/>
      <c r="B721" s="269"/>
      <c r="C721" s="269"/>
      <c r="D721" s="1000"/>
      <c r="E721" s="1000"/>
      <c r="F721" s="1000"/>
      <c r="G721" s="57"/>
      <c r="H721" s="278"/>
      <c r="I721" s="278"/>
      <c r="J721" s="278"/>
      <c r="K721" s="278"/>
    </row>
    <row r="722" spans="1:11">
      <c r="A722" s="269"/>
      <c r="B722" s="269"/>
      <c r="C722" s="269"/>
      <c r="D722" s="1000"/>
      <c r="E722" s="1000"/>
      <c r="F722" s="1000"/>
      <c r="G722" s="57"/>
      <c r="H722" s="278"/>
      <c r="I722" s="278"/>
      <c r="J722" s="278"/>
      <c r="K722" s="278"/>
    </row>
    <row r="723" spans="1:11">
      <c r="A723" s="269"/>
      <c r="B723" s="269"/>
      <c r="C723" s="269"/>
      <c r="D723" s="1000"/>
      <c r="E723" s="1000"/>
      <c r="F723" s="1000"/>
      <c r="G723" s="57"/>
      <c r="H723" s="278"/>
      <c r="I723" s="278"/>
      <c r="J723" s="278"/>
      <c r="K723" s="278"/>
    </row>
    <row r="724" spans="1:11">
      <c r="A724" s="269"/>
      <c r="B724" s="269"/>
      <c r="C724" s="269"/>
      <c r="D724" s="1033" t="s">
        <v>1262</v>
      </c>
      <c r="E724" s="1033"/>
      <c r="F724" s="1033"/>
      <c r="G724" s="57"/>
      <c r="H724" s="278"/>
      <c r="I724" s="278"/>
      <c r="J724" s="278"/>
      <c r="K724" s="278"/>
    </row>
    <row r="725" spans="1:11" s="706" customFormat="1">
      <c r="A725" s="269"/>
      <c r="B725" s="269"/>
      <c r="C725" s="269"/>
      <c r="D725" s="557"/>
      <c r="E725" s="7"/>
      <c r="F725" s="7"/>
      <c r="G725" s="57"/>
      <c r="H725" s="278"/>
      <c r="I725" s="278"/>
      <c r="J725" s="278"/>
      <c r="K725" s="278"/>
    </row>
    <row r="726" spans="1:11">
      <c r="A726" s="1035" t="s">
        <v>1219</v>
      </c>
      <c r="B726" s="1035"/>
      <c r="C726" s="1035"/>
      <c r="D726" s="1035"/>
      <c r="E726" s="1035"/>
      <c r="F726" s="1035"/>
      <c r="G726" s="1035"/>
      <c r="H726" s="278"/>
      <c r="I726" s="278"/>
      <c r="J726" s="278"/>
      <c r="K726" s="278"/>
    </row>
    <row r="727" spans="1:11">
      <c r="A727" s="269"/>
      <c r="B727" s="269"/>
      <c r="C727" s="269"/>
      <c r="D727" s="272"/>
      <c r="G727" s="280"/>
      <c r="H727" s="278"/>
      <c r="I727" s="278"/>
      <c r="J727" s="278"/>
      <c r="K727" s="278"/>
    </row>
    <row r="728" spans="1:11" ht="13.15" customHeight="1">
      <c r="C728" s="269"/>
      <c r="D728" s="1014" t="s">
        <v>1235</v>
      </c>
      <c r="E728" s="1014"/>
      <c r="F728" s="1014"/>
      <c r="G728" s="280"/>
      <c r="H728" s="278"/>
      <c r="I728" s="278"/>
      <c r="J728" s="278"/>
      <c r="K728" s="278"/>
    </row>
    <row r="729" spans="1:11">
      <c r="A729" s="269"/>
      <c r="B729" s="269"/>
      <c r="C729" s="269"/>
      <c r="D729" s="1031" t="s">
        <v>1236</v>
      </c>
      <c r="E729" s="1031"/>
      <c r="F729" s="1031"/>
      <c r="G729" s="280"/>
      <c r="H729" s="278"/>
      <c r="I729" s="278"/>
      <c r="J729" s="278"/>
      <c r="K729" s="278"/>
    </row>
    <row r="730" spans="1:11">
      <c r="A730" s="269"/>
      <c r="B730" s="269"/>
      <c r="C730" s="269"/>
      <c r="G730" s="280"/>
      <c r="H730" s="278"/>
      <c r="I730" s="278"/>
      <c r="J730" s="278"/>
      <c r="K730" s="278"/>
    </row>
    <row r="731" spans="1:11" s="39" customFormat="1" ht="14.25">
      <c r="A731" s="270"/>
      <c r="B731" s="703" t="s">
        <v>329</v>
      </c>
      <c r="C731" s="135"/>
      <c r="D731" s="965" t="s">
        <v>1237</v>
      </c>
      <c r="E731" s="965"/>
      <c r="F731" s="965"/>
      <c r="G731" s="280"/>
      <c r="H731" s="281"/>
      <c r="I731" s="281"/>
      <c r="J731" s="281"/>
      <c r="K731" s="281"/>
    </row>
    <row r="732" spans="1:11" s="39" customFormat="1" ht="10.5" customHeight="1">
      <c r="A732" s="135"/>
      <c r="B732" s="700"/>
      <c r="C732" s="135"/>
      <c r="D732" s="965"/>
      <c r="E732" s="965"/>
      <c r="F732" s="965"/>
      <c r="G732" s="280"/>
      <c r="H732" s="281"/>
      <c r="I732" s="281"/>
      <c r="J732" s="281"/>
      <c r="K732" s="281"/>
    </row>
    <row r="733" spans="1:11" s="39" customFormat="1">
      <c r="A733" s="135"/>
      <c r="B733" s="700"/>
      <c r="C733" s="135"/>
      <c r="D733" s="965"/>
      <c r="E733" s="965"/>
      <c r="F733" s="965"/>
      <c r="G733" s="280"/>
      <c r="H733" s="281"/>
      <c r="I733" s="281"/>
      <c r="J733" s="281"/>
      <c r="K733" s="281"/>
    </row>
    <row r="734" spans="1:11">
      <c r="D734" s="965"/>
      <c r="E734" s="965"/>
      <c r="F734" s="965"/>
      <c r="G734" s="280"/>
      <c r="H734" s="278"/>
      <c r="I734" s="278"/>
      <c r="J734" s="278"/>
      <c r="K734" s="278"/>
    </row>
    <row r="735" spans="1:11">
      <c r="A735" s="282"/>
      <c r="B735" s="282"/>
      <c r="C735" s="282"/>
      <c r="D735" s="965"/>
      <c r="E735" s="965"/>
      <c r="F735" s="965"/>
      <c r="G735" s="284"/>
      <c r="H735" s="278"/>
      <c r="I735" s="278"/>
      <c r="J735" s="278"/>
      <c r="K735" s="278"/>
    </row>
    <row r="736" spans="1:11" ht="15.6" customHeight="1">
      <c r="A736" s="282"/>
      <c r="B736" s="282"/>
      <c r="C736" s="282"/>
      <c r="D736" s="965"/>
      <c r="E736" s="965"/>
      <c r="F736" s="965"/>
      <c r="G736" s="284"/>
      <c r="H736" s="278"/>
      <c r="I736" s="278"/>
      <c r="J736" s="278"/>
      <c r="K736" s="278"/>
    </row>
    <row r="737" spans="1:11">
      <c r="A737" s="282"/>
      <c r="B737" s="282"/>
      <c r="C737" s="282"/>
      <c r="D737" s="393"/>
      <c r="E737" s="283"/>
      <c r="F737" s="283"/>
      <c r="G737" s="284"/>
      <c r="H737" s="278"/>
      <c r="I737" s="278"/>
      <c r="J737" s="278"/>
      <c r="K737" s="278"/>
    </row>
    <row r="738" spans="1:11" s="426" customFormat="1" ht="14.25">
      <c r="A738" s="424"/>
      <c r="B738" s="703" t="s">
        <v>329</v>
      </c>
      <c r="C738" s="425"/>
      <c r="D738" s="966" t="s">
        <v>1238</v>
      </c>
      <c r="E738" s="966"/>
      <c r="F738" s="966"/>
      <c r="G738" s="321"/>
    </row>
    <row r="739" spans="1:11" s="426" customFormat="1">
      <c r="A739" s="425"/>
      <c r="B739" s="425"/>
      <c r="C739" s="425"/>
      <c r="D739" s="966"/>
      <c r="E739" s="966"/>
      <c r="F739" s="966"/>
      <c r="G739" s="321"/>
    </row>
    <row r="740" spans="1:11" s="426" customFormat="1">
      <c r="A740" s="425"/>
      <c r="B740" s="425"/>
      <c r="C740" s="425"/>
      <c r="D740" s="966"/>
      <c r="E740" s="966"/>
      <c r="F740" s="966"/>
      <c r="G740" s="321"/>
    </row>
    <row r="741" spans="1:11" s="426" customFormat="1">
      <c r="A741" s="425"/>
      <c r="B741" s="425"/>
      <c r="C741" s="425"/>
      <c r="D741" s="966"/>
      <c r="E741" s="966"/>
      <c r="F741" s="966"/>
      <c r="G741" s="321"/>
    </row>
    <row r="742" spans="1:11" s="426" customFormat="1">
      <c r="A742" s="425"/>
      <c r="B742" s="425"/>
      <c r="C742" s="425"/>
      <c r="D742" s="393"/>
      <c r="E742" s="321"/>
      <c r="F742" s="321"/>
      <c r="G742" s="321"/>
    </row>
    <row r="743" spans="1:11" s="426" customFormat="1" ht="14.25">
      <c r="A743" s="270"/>
      <c r="B743" s="703" t="s">
        <v>329</v>
      </c>
      <c r="C743" s="425"/>
      <c r="D743" s="1032" t="s">
        <v>1239</v>
      </c>
      <c r="E743" s="1032"/>
      <c r="F743" s="1032"/>
      <c r="G743" s="321"/>
    </row>
    <row r="744" spans="1:11" s="426" customFormat="1">
      <c r="A744" s="425"/>
      <c r="B744" s="425"/>
      <c r="C744" s="425"/>
      <c r="D744" s="1032"/>
      <c r="E744" s="1032"/>
      <c r="F744" s="1032"/>
      <c r="G744" s="321"/>
    </row>
    <row r="745" spans="1:11" s="426" customFormat="1">
      <c r="A745" s="425"/>
      <c r="B745" s="425"/>
      <c r="C745" s="425"/>
      <c r="D745" s="1032"/>
      <c r="E745" s="1032"/>
      <c r="F745" s="1032"/>
      <c r="G745" s="321"/>
    </row>
    <row r="746" spans="1:11">
      <c r="A746" s="282"/>
      <c r="B746" s="282"/>
      <c r="C746" s="282"/>
      <c r="D746" s="393"/>
      <c r="E746" s="283"/>
      <c r="F746" s="283"/>
      <c r="G746" s="284"/>
      <c r="H746" s="278"/>
      <c r="I746" s="278"/>
      <c r="J746" s="278"/>
      <c r="K746" s="278"/>
    </row>
    <row r="747" spans="1:11" ht="14.25">
      <c r="A747" s="270"/>
      <c r="B747" s="703" t="s">
        <v>329</v>
      </c>
      <c r="C747" s="282"/>
      <c r="D747" s="966" t="s">
        <v>1240</v>
      </c>
      <c r="E747" s="966"/>
      <c r="F747" s="966"/>
      <c r="G747" s="284"/>
      <c r="H747" s="278"/>
      <c r="I747" s="278"/>
      <c r="J747" s="278"/>
      <c r="K747" s="278"/>
    </row>
    <row r="748" spans="1:11">
      <c r="A748" s="282"/>
      <c r="B748" s="282"/>
      <c r="C748" s="282"/>
      <c r="D748" s="966"/>
      <c r="E748" s="966"/>
      <c r="F748" s="966"/>
      <c r="G748" s="284"/>
      <c r="H748" s="278"/>
      <c r="I748" s="278"/>
      <c r="J748" s="278"/>
      <c r="K748" s="278"/>
    </row>
    <row r="749" spans="1:11" s="706" customFormat="1">
      <c r="A749" s="282"/>
      <c r="B749" s="282"/>
      <c r="C749" s="282"/>
      <c r="D749" s="719"/>
      <c r="E749" s="719"/>
      <c r="F749" s="719"/>
      <c r="G749" s="284"/>
      <c r="H749" s="278"/>
      <c r="I749" s="278"/>
      <c r="J749" s="278"/>
      <c r="K749" s="278"/>
    </row>
    <row r="750" spans="1:11" s="706" customFormat="1">
      <c r="A750" s="282"/>
      <c r="B750" s="703" t="s">
        <v>329</v>
      </c>
      <c r="C750" s="282"/>
      <c r="D750" s="966" t="s">
        <v>1241</v>
      </c>
      <c r="E750" s="966"/>
      <c r="F750" s="966"/>
      <c r="G750" s="284"/>
      <c r="H750" s="278"/>
      <c r="I750" s="278"/>
      <c r="J750" s="278"/>
      <c r="K750" s="278"/>
    </row>
    <row r="751" spans="1:11" s="706" customFormat="1">
      <c r="A751" s="282"/>
      <c r="B751" s="282"/>
      <c r="C751" s="282"/>
      <c r="D751" s="966"/>
      <c r="E751" s="966"/>
      <c r="F751" s="966"/>
      <c r="G751" s="284"/>
      <c r="H751" s="278"/>
      <c r="I751" s="278"/>
      <c r="J751" s="278"/>
      <c r="K751" s="278"/>
    </row>
    <row r="752" spans="1:11" s="706" customFormat="1">
      <c r="A752" s="282"/>
      <c r="B752" s="282"/>
      <c r="C752" s="282"/>
      <c r="D752" s="966"/>
      <c r="E752" s="966"/>
      <c r="F752" s="966"/>
      <c r="G752" s="284"/>
      <c r="H752" s="278"/>
      <c r="I752" s="278"/>
      <c r="J752" s="278"/>
      <c r="K752" s="278"/>
    </row>
    <row r="753" spans="1:11" s="706" customFormat="1">
      <c r="A753" s="282"/>
      <c r="B753" s="282"/>
      <c r="C753" s="282"/>
      <c r="D753" s="719"/>
      <c r="E753" s="719"/>
      <c r="F753" s="719"/>
      <c r="G753" s="284"/>
      <c r="H753" s="278"/>
      <c r="I753" s="278"/>
      <c r="J753" s="278"/>
      <c r="K753" s="278"/>
    </row>
    <row r="754" spans="1:11">
      <c r="A754" s="1037" t="s">
        <v>1242</v>
      </c>
      <c r="B754" s="1037"/>
      <c r="C754" s="1037"/>
      <c r="D754" s="1037"/>
      <c r="E754" s="1037"/>
      <c r="F754" s="1037"/>
      <c r="G754" s="1037"/>
    </row>
    <row r="755" spans="1:11">
      <c r="A755" s="269"/>
      <c r="B755" s="269"/>
      <c r="C755" s="269"/>
      <c r="D755" s="285"/>
      <c r="F755" s="150"/>
      <c r="G755" s="280"/>
    </row>
    <row r="756" spans="1:11">
      <c r="A756" s="282"/>
      <c r="B756" s="282"/>
      <c r="C756" s="459"/>
      <c r="D756" s="1038" t="s">
        <v>1226</v>
      </c>
      <c r="E756" s="1038"/>
      <c r="F756" s="1038"/>
      <c r="G756" s="280"/>
    </row>
    <row r="757" spans="1:11">
      <c r="A757" s="523"/>
      <c r="B757" s="523"/>
      <c r="C757" s="522"/>
      <c r="D757" s="1028" t="s">
        <v>1243</v>
      </c>
      <c r="E757" s="1028"/>
      <c r="F757" s="1028"/>
      <c r="G757" s="280"/>
    </row>
    <row r="758" spans="1:11">
      <c r="A758" s="282"/>
      <c r="B758" s="282"/>
      <c r="C758" s="459"/>
      <c r="D758" s="717"/>
      <c r="E758" s="717"/>
      <c r="F758" s="717"/>
      <c r="G758" s="280"/>
    </row>
    <row r="759" spans="1:11" ht="14.25">
      <c r="A759" s="270"/>
      <c r="B759" s="703" t="s">
        <v>329</v>
      </c>
      <c r="C759" s="459"/>
      <c r="D759" s="1029" t="s">
        <v>1104</v>
      </c>
      <c r="E759" s="1029"/>
      <c r="F759" s="1029"/>
      <c r="G759" s="280"/>
    </row>
    <row r="760" spans="1:11">
      <c r="A760" s="282"/>
      <c r="B760" s="282"/>
      <c r="C760" s="459"/>
      <c r="D760" s="716"/>
      <c r="E760" s="1030" t="s">
        <v>1227</v>
      </c>
      <c r="F760" s="1030"/>
      <c r="G760" s="280"/>
    </row>
    <row r="761" spans="1:11">
      <c r="A761" s="276"/>
      <c r="B761" s="276"/>
      <c r="C761" s="276"/>
      <c r="D761" s="138"/>
      <c r="F761" s="57"/>
      <c r="G761" s="280"/>
    </row>
    <row r="762" spans="1:11">
      <c r="A762" s="1034" t="s">
        <v>485</v>
      </c>
      <c r="B762" s="1034"/>
      <c r="C762" s="1034"/>
      <c r="D762" s="1034"/>
      <c r="E762" s="1034"/>
      <c r="F762" s="1034"/>
      <c r="G762" s="1034"/>
    </row>
    <row r="763" spans="1:11">
      <c r="A763" s="264"/>
      <c r="B763" s="697"/>
      <c r="C763" s="275"/>
      <c r="D763" s="280"/>
      <c r="E763" s="280"/>
      <c r="F763" s="280"/>
      <c r="G763" s="280"/>
    </row>
    <row r="764" spans="1:11">
      <c r="A764" s="138"/>
      <c r="B764" s="1036" t="s">
        <v>1103</v>
      </c>
      <c r="C764" s="1036"/>
      <c r="D764" s="1036"/>
      <c r="E764" s="1036"/>
      <c r="F764" s="1036"/>
      <c r="G764" s="280"/>
    </row>
    <row r="765" spans="1:11">
      <c r="A765" s="23"/>
      <c r="B765" s="699"/>
      <c r="G765" s="280"/>
    </row>
    <row r="766" spans="1:11">
      <c r="A766" s="1034" t="s">
        <v>486</v>
      </c>
      <c r="B766" s="1034"/>
      <c r="C766" s="1034"/>
      <c r="D766" s="1034"/>
      <c r="E766" s="1034"/>
      <c r="F766" s="1034"/>
      <c r="G766" s="1034"/>
    </row>
    <row r="767" spans="1:11">
      <c r="A767" s="264"/>
      <c r="B767" s="697"/>
      <c r="C767" s="264"/>
      <c r="D767" s="272"/>
      <c r="G767" s="280"/>
    </row>
    <row r="768" spans="1:11">
      <c r="A768" s="138"/>
      <c r="B768" s="980" t="s">
        <v>484</v>
      </c>
      <c r="C768" s="980"/>
      <c r="D768" s="980"/>
      <c r="E768" s="980"/>
      <c r="F768" s="980"/>
      <c r="G768" s="280"/>
    </row>
    <row r="769" spans="1:7" ht="14.25">
      <c r="A769" s="270"/>
      <c r="B769" s="270"/>
      <c r="D769" s="138"/>
      <c r="E769" s="138"/>
      <c r="F769" s="280"/>
      <c r="G769" s="280"/>
    </row>
    <row r="770" spans="1:7">
      <c r="A770" s="1034" t="s">
        <v>487</v>
      </c>
      <c r="B770" s="1034"/>
      <c r="C770" s="1034"/>
      <c r="D770" s="1034"/>
      <c r="E770" s="1034"/>
      <c r="F770" s="1034"/>
      <c r="G770" s="1034"/>
    </row>
    <row r="771" spans="1:7">
      <c r="C771" s="269"/>
      <c r="D771" s="268"/>
      <c r="E771" s="138"/>
      <c r="F771" s="280"/>
      <c r="G771" s="280"/>
    </row>
    <row r="772" spans="1:7">
      <c r="A772" s="138"/>
      <c r="B772" s="980" t="s">
        <v>484</v>
      </c>
      <c r="C772" s="980"/>
      <c r="D772" s="980"/>
      <c r="E772" s="980"/>
      <c r="F772" s="980"/>
      <c r="G772" s="280"/>
    </row>
    <row r="773" spans="1:7">
      <c r="A773" s="138"/>
      <c r="B773" s="138"/>
      <c r="C773" s="275"/>
      <c r="D773" s="280"/>
      <c r="E773" s="280"/>
      <c r="F773" s="280"/>
      <c r="G773" s="280"/>
    </row>
    <row r="774" spans="1:7">
      <c r="A774" s="1034" t="s">
        <v>488</v>
      </c>
      <c r="B774" s="1034"/>
      <c r="C774" s="1034"/>
      <c r="D774" s="1034"/>
      <c r="E774" s="1034"/>
      <c r="F774" s="1034"/>
      <c r="G774" s="1034"/>
    </row>
    <row r="775" spans="1:7">
      <c r="A775" s="138"/>
      <c r="B775" s="138"/>
    </row>
    <row r="776" spans="1:7">
      <c r="A776" s="138"/>
      <c r="B776" s="980" t="s">
        <v>484</v>
      </c>
      <c r="C776" s="980"/>
      <c r="D776" s="980"/>
      <c r="E776" s="980"/>
      <c r="F776" s="980"/>
    </row>
    <row r="777" spans="1:7">
      <c r="A777" s="275"/>
      <c r="B777" s="275"/>
      <c r="C777" s="275"/>
      <c r="D777" s="267"/>
      <c r="F777" s="280"/>
    </row>
    <row r="778" spans="1:7">
      <c r="A778" s="1034" t="s">
        <v>489</v>
      </c>
      <c r="B778" s="1034"/>
      <c r="C778" s="1034"/>
      <c r="D778" s="1034"/>
      <c r="E778" s="1034"/>
      <c r="F778" s="1034"/>
      <c r="G778" s="1034"/>
    </row>
    <row r="779" spans="1:7">
      <c r="A779" s="138"/>
      <c r="B779" s="138"/>
    </row>
    <row r="780" spans="1:7">
      <c r="A780" s="138"/>
      <c r="B780" s="980" t="s">
        <v>484</v>
      </c>
      <c r="C780" s="980"/>
      <c r="D780" s="980"/>
      <c r="E780" s="980"/>
      <c r="F780" s="980"/>
    </row>
    <row r="781" spans="1:7">
      <c r="A781" s="275"/>
      <c r="B781" s="275"/>
      <c r="C781" s="275"/>
      <c r="D781" s="267"/>
      <c r="F781" s="280"/>
    </row>
    <row r="782" spans="1:7">
      <c r="A782" s="1034" t="s">
        <v>490</v>
      </c>
      <c r="B782" s="1034"/>
      <c r="C782" s="1034"/>
      <c r="D782" s="1034"/>
      <c r="E782" s="1034"/>
      <c r="F782" s="1034"/>
      <c r="G782" s="1034"/>
    </row>
    <row r="783" spans="1:7">
      <c r="A783" s="138"/>
      <c r="B783" s="138"/>
    </row>
    <row r="784" spans="1:7">
      <c r="A784" s="138"/>
      <c r="B784" s="980" t="s">
        <v>484</v>
      </c>
      <c r="C784" s="980"/>
      <c r="D784" s="980"/>
      <c r="E784" s="980"/>
      <c r="F784" s="980"/>
    </row>
    <row r="785" spans="1:7">
      <c r="A785" s="274"/>
      <c r="B785" s="274"/>
      <c r="C785" s="274"/>
      <c r="D785" s="286"/>
      <c r="E785" s="57"/>
      <c r="F785" s="57"/>
      <c r="G785" s="57"/>
    </row>
    <row r="786" spans="1:7">
      <c r="A786" s="1034" t="s">
        <v>200</v>
      </c>
      <c r="B786" s="1034"/>
      <c r="C786" s="1034"/>
      <c r="D786" s="1034"/>
      <c r="E786" s="1034"/>
      <c r="F786" s="1034"/>
      <c r="G786" s="1034"/>
    </row>
    <row r="787" spans="1:7">
      <c r="A787" s="138"/>
      <c r="B787" s="138"/>
    </row>
    <row r="788" spans="1:7">
      <c r="A788" s="138"/>
      <c r="B788" s="980" t="s">
        <v>484</v>
      </c>
      <c r="C788" s="980"/>
      <c r="D788" s="980"/>
      <c r="E788" s="980"/>
      <c r="F788" s="980"/>
    </row>
    <row r="789" spans="1:7">
      <c r="A789" s="138"/>
      <c r="B789" s="138"/>
      <c r="D789" s="267"/>
    </row>
    <row r="790" spans="1:7">
      <c r="A790" s="1034" t="s">
        <v>968</v>
      </c>
      <c r="B790" s="1034"/>
      <c r="C790" s="1034"/>
      <c r="D790" s="1034"/>
      <c r="E790" s="1034"/>
      <c r="F790" s="1034"/>
      <c r="G790" s="1034"/>
    </row>
    <row r="791" spans="1:7">
      <c r="A791" s="138"/>
      <c r="B791" s="138"/>
    </row>
    <row r="792" spans="1:7">
      <c r="A792" s="138"/>
      <c r="B792" s="980" t="s">
        <v>484</v>
      </c>
      <c r="C792" s="980"/>
      <c r="D792" s="980"/>
      <c r="E792" s="980"/>
      <c r="F792" s="980"/>
      <c r="G792" s="12"/>
    </row>
    <row r="793" spans="1:7">
      <c r="A793" s="264"/>
      <c r="B793" s="697"/>
      <c r="C793" s="264"/>
      <c r="E793" s="12"/>
      <c r="F793" s="12"/>
      <c r="G793" s="12"/>
    </row>
    <row r="794" spans="1:7" ht="14.25">
      <c r="A794" s="270"/>
      <c r="B794" s="270"/>
      <c r="C794" s="269"/>
      <c r="D794" s="267"/>
      <c r="E794" s="12"/>
      <c r="F794" s="12"/>
      <c r="G794" s="12"/>
    </row>
    <row r="795" spans="1:7" ht="12.75" hidden="1" customHeight="1">
      <c r="D795" s="138"/>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70"/>
      <c r="B802" s="270"/>
      <c r="D802" s="138"/>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70"/>
      <c r="B807" s="270"/>
      <c r="D807" s="138"/>
      <c r="E807" s="12"/>
      <c r="F807" s="12"/>
      <c r="G807" s="12"/>
    </row>
    <row r="808" spans="1:7" ht="12.75" hidden="1" customHeight="1">
      <c r="E808" s="12"/>
      <c r="F808" s="12"/>
      <c r="G808" s="12"/>
    </row>
    <row r="809" spans="1:7" ht="12.75" hidden="1" customHeight="1">
      <c r="E809" s="12"/>
      <c r="F809" s="12"/>
      <c r="G809" s="12"/>
    </row>
    <row r="810" spans="1:7" ht="14.25" hidden="1" customHeight="1">
      <c r="A810" s="270"/>
      <c r="B810" s="270"/>
      <c r="D810" s="138"/>
      <c r="E810" s="12"/>
      <c r="F810" s="12"/>
      <c r="G810" s="12"/>
    </row>
    <row r="811" spans="1:7" ht="12.75" hidden="1" customHeight="1">
      <c r="E811" s="12"/>
      <c r="F811" s="12"/>
      <c r="G811" s="12"/>
    </row>
    <row r="812" spans="1:7" ht="14.25" hidden="1" customHeight="1">
      <c r="A812" s="270"/>
      <c r="B812" s="270"/>
      <c r="D812" s="138"/>
      <c r="E812" s="12"/>
      <c r="F812" s="12"/>
      <c r="G812" s="12"/>
    </row>
    <row r="813" spans="1:7" ht="12.75" hidden="1" customHeight="1">
      <c r="A813" s="276"/>
      <c r="B813" s="276"/>
      <c r="C813" s="276"/>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pans="1:7" ht="12.75" hidden="1" customHeight="1">
      <c r="A833" s="12"/>
      <c r="B833" s="12"/>
      <c r="C833" s="12"/>
      <c r="D833" s="12"/>
      <c r="E833" s="12"/>
      <c r="F833" s="12"/>
      <c r="G833" s="12"/>
    </row>
    <row r="834" spans="1:7" ht="12.75" hidden="1" customHeight="1">
      <c r="A834" s="12"/>
      <c r="B834" s="12"/>
      <c r="C834" s="12"/>
      <c r="D834" s="12"/>
      <c r="E834" s="12"/>
      <c r="F834" s="12"/>
      <c r="G834" s="12"/>
    </row>
    <row r="835" spans="1:7" ht="12.75" hidden="1" customHeight="1">
      <c r="A835" s="12"/>
      <c r="B835" s="12"/>
      <c r="C835" s="12"/>
      <c r="D835" s="12"/>
      <c r="E835" s="12"/>
      <c r="F835" s="12"/>
      <c r="G835" s="12"/>
    </row>
    <row r="836" spans="1:7" ht="12.75" hidden="1" customHeight="1">
      <c r="A836" s="12"/>
      <c r="B836" s="12"/>
      <c r="C836" s="12"/>
      <c r="D836" s="12"/>
      <c r="E836" s="12"/>
      <c r="F836" s="12"/>
      <c r="G836" s="12"/>
    </row>
    <row r="837" spans="1:7" ht="12.75" hidden="1" customHeight="1">
      <c r="A837" s="12"/>
      <c r="B837" s="12"/>
      <c r="C837" s="12"/>
      <c r="D837" s="12"/>
      <c r="E837" s="12"/>
      <c r="F837" s="12"/>
      <c r="G837" s="12"/>
    </row>
    <row r="838" spans="1:7" ht="12.75" hidden="1" customHeight="1">
      <c r="A838" s="12"/>
      <c r="B838" s="12"/>
      <c r="C838" s="12"/>
      <c r="D838" s="12"/>
      <c r="E838" s="12"/>
      <c r="F838" s="12"/>
      <c r="G838" s="12"/>
    </row>
    <row r="839" spans="1:7" ht="12.75" hidden="1" customHeight="1">
      <c r="A839" s="12"/>
      <c r="B839" s="12"/>
      <c r="C839" s="12"/>
      <c r="D839" s="12"/>
      <c r="E839" s="12"/>
      <c r="F839" s="12"/>
      <c r="G839" s="12"/>
    </row>
    <row r="840" spans="1:7" ht="12.75" hidden="1" customHeight="1">
      <c r="A840" s="12"/>
      <c r="B840" s="12"/>
      <c r="C840" s="12"/>
      <c r="D840" s="12"/>
      <c r="E840" s="12"/>
      <c r="F840" s="12"/>
      <c r="G840" s="12"/>
    </row>
    <row r="841" spans="1:7" ht="12.75" hidden="1" customHeight="1">
      <c r="A841" s="12"/>
      <c r="B841" s="12"/>
      <c r="C841" s="12"/>
      <c r="D841" s="12"/>
      <c r="E841" s="12"/>
      <c r="F841" s="12"/>
      <c r="G841" s="12"/>
    </row>
    <row r="842" spans="1:7" ht="12.75" hidden="1" customHeight="1">
      <c r="A842" s="12"/>
      <c r="B842" s="12"/>
      <c r="C842" s="12"/>
      <c r="D842" s="12"/>
      <c r="E842" s="12"/>
      <c r="F842" s="12"/>
      <c r="G842" s="12"/>
    </row>
    <row r="843" spans="1:7" ht="12.75" hidden="1" customHeight="1">
      <c r="A843" s="12"/>
      <c r="B843" s="12"/>
      <c r="C843" s="12"/>
      <c r="D843" s="12"/>
      <c r="E843" s="12"/>
      <c r="F843" s="12"/>
      <c r="G843" s="12"/>
    </row>
    <row r="844" spans="1:7" ht="12.75" hidden="1" customHeight="1">
      <c r="A844" s="12"/>
      <c r="B844" s="12"/>
      <c r="C844" s="12"/>
      <c r="D844" s="12"/>
      <c r="E844" s="12"/>
      <c r="F844" s="12"/>
      <c r="G844" s="12"/>
    </row>
    <row r="845" spans="1:7" ht="12.75" hidden="1" customHeight="1">
      <c r="A845" s="12"/>
      <c r="B845" s="12"/>
      <c r="C845" s="12"/>
      <c r="D845" s="12"/>
      <c r="E845" s="12"/>
      <c r="F845" s="12"/>
      <c r="G845" s="12"/>
    </row>
    <row r="846" spans="1:7" ht="12.75" hidden="1" customHeight="1">
      <c r="A846" s="12"/>
      <c r="B846" s="12"/>
      <c r="C846" s="12"/>
      <c r="D846" s="12"/>
      <c r="E846" s="12"/>
      <c r="F846" s="12"/>
      <c r="G846" s="12"/>
    </row>
    <row r="847" spans="1:7" ht="12.75" hidden="1" customHeight="1">
      <c r="A847" s="12"/>
      <c r="B847" s="12"/>
      <c r="C847" s="12"/>
      <c r="D847" s="12"/>
      <c r="E847" s="12"/>
      <c r="F847" s="12"/>
      <c r="G847" s="12"/>
    </row>
    <row r="848" spans="1:7" ht="12.75" hidden="1" customHeight="1">
      <c r="A848" s="12"/>
      <c r="B848" s="12"/>
      <c r="C848" s="12"/>
      <c r="D848" s="12"/>
      <c r="E848" s="12"/>
      <c r="F848" s="12"/>
      <c r="G848" s="12"/>
    </row>
    <row r="849" spans="1:7" ht="12.75" hidden="1" customHeight="1">
      <c r="A849" s="12"/>
      <c r="B849" s="12"/>
      <c r="C849" s="12"/>
      <c r="D849" s="12"/>
      <c r="E849" s="12"/>
      <c r="F849" s="12"/>
      <c r="G849" s="12"/>
    </row>
    <row r="850" spans="1:7" ht="12.75" hidden="1" customHeight="1">
      <c r="A850" s="12"/>
      <c r="B850" s="12"/>
      <c r="C850" s="12"/>
      <c r="D850" s="12"/>
      <c r="E850" s="12"/>
      <c r="F850" s="12"/>
      <c r="G850" s="12"/>
    </row>
    <row r="851" spans="1:7" ht="12.75" hidden="1" customHeight="1">
      <c r="A851" s="12"/>
      <c r="B851" s="12"/>
      <c r="C851" s="12"/>
      <c r="D851" s="12"/>
      <c r="E851" s="12"/>
      <c r="F851" s="12"/>
      <c r="G851" s="12"/>
    </row>
    <row r="852" spans="1:7" ht="12.75" hidden="1" customHeight="1">
      <c r="A852" s="12"/>
      <c r="B852" s="12"/>
      <c r="C852" s="12"/>
      <c r="D852" s="12"/>
      <c r="E852" s="12"/>
      <c r="F852" s="12"/>
      <c r="G852" s="12"/>
    </row>
    <row r="853" spans="1:7" ht="12.75" hidden="1" customHeight="1">
      <c r="A853" s="12"/>
      <c r="B853" s="12"/>
      <c r="C853" s="12"/>
      <c r="D853" s="12"/>
      <c r="E853" s="12"/>
      <c r="F853" s="12"/>
      <c r="G853" s="12"/>
    </row>
    <row r="854" spans="1:7" ht="12.75" hidden="1" customHeight="1">
      <c r="A854" s="12"/>
      <c r="B854" s="12"/>
      <c r="C854" s="12"/>
      <c r="D854" s="12"/>
      <c r="E854" s="12"/>
      <c r="F854" s="12"/>
      <c r="G854" s="12"/>
    </row>
    <row r="855" spans="1:7" ht="12.75" hidden="1" customHeight="1">
      <c r="A855" s="12"/>
      <c r="B855" s="12"/>
      <c r="C855" s="12"/>
      <c r="D855" s="12"/>
      <c r="E855" s="12"/>
      <c r="F855" s="12"/>
      <c r="G855" s="12"/>
    </row>
    <row r="856" spans="1:7" ht="12.75" hidden="1" customHeight="1">
      <c r="A856" s="12"/>
      <c r="B856" s="12"/>
      <c r="C856" s="12"/>
      <c r="D856" s="12"/>
      <c r="E856" s="12"/>
      <c r="F856" s="12"/>
      <c r="G856" s="12"/>
    </row>
    <row r="857" spans="1:7" ht="12.75" hidden="1" customHeight="1">
      <c r="A857" s="12"/>
      <c r="B857" s="12"/>
      <c r="C857" s="12"/>
      <c r="D857" s="12"/>
      <c r="E857" s="12"/>
      <c r="F857" s="12"/>
      <c r="G857" s="12"/>
    </row>
    <row r="858" spans="1:7" ht="12.75" hidden="1" customHeight="1">
      <c r="A858" s="12"/>
      <c r="B858" s="12"/>
      <c r="C858" s="12"/>
      <c r="D858" s="12"/>
      <c r="E858" s="12"/>
      <c r="F858" s="12"/>
      <c r="G858" s="12"/>
    </row>
    <row r="859" spans="1:7" ht="12.75" hidden="1" customHeight="1">
      <c r="A859" s="12"/>
      <c r="B859" s="12"/>
      <c r="C859" s="12"/>
      <c r="D859" s="12"/>
      <c r="E859" s="12"/>
      <c r="F859" s="12"/>
      <c r="G859" s="12"/>
    </row>
    <row r="860" spans="1:7" ht="12.75" hidden="1" customHeight="1">
      <c r="A860" s="12"/>
      <c r="B860" s="12"/>
      <c r="C860" s="12"/>
      <c r="D860" s="12"/>
      <c r="E860" s="12"/>
      <c r="F860" s="12"/>
      <c r="G860" s="12"/>
    </row>
    <row r="861" spans="1:7" ht="12.75" hidden="1" customHeight="1">
      <c r="A861" s="12"/>
      <c r="B861" s="12"/>
      <c r="C861" s="12"/>
      <c r="D861" s="12"/>
      <c r="E861" s="12"/>
      <c r="F861" s="12"/>
      <c r="G861" s="12"/>
    </row>
    <row r="862" spans="1:7" ht="12.75" hidden="1" customHeight="1">
      <c r="A862" s="12"/>
      <c r="B862" s="12"/>
      <c r="C862" s="12"/>
      <c r="D862" s="12"/>
      <c r="E862" s="12"/>
      <c r="F862" s="12"/>
      <c r="G862" s="12"/>
    </row>
    <row r="863" spans="1:7" ht="12.75" hidden="1" customHeight="1">
      <c r="A863" s="12"/>
      <c r="B863" s="12"/>
      <c r="C863" s="12"/>
      <c r="D863" s="12"/>
      <c r="E863" s="12"/>
      <c r="F863" s="12"/>
      <c r="G863" s="12"/>
    </row>
    <row r="864" spans="1:7" ht="12.75" hidden="1" customHeight="1">
      <c r="A864" s="12"/>
      <c r="B864" s="12"/>
      <c r="C864" s="12"/>
      <c r="D864" s="12"/>
      <c r="E864" s="12"/>
      <c r="F864" s="12"/>
      <c r="G864" s="12"/>
    </row>
    <row r="865" spans="1:7" ht="12.75" hidden="1" customHeight="1">
      <c r="A865" s="12"/>
      <c r="B865" s="12"/>
      <c r="C865" s="12"/>
      <c r="D865" s="12"/>
      <c r="E865" s="12"/>
      <c r="F865" s="12"/>
      <c r="G865" s="12"/>
    </row>
    <row r="866" spans="1:7" ht="12.75" hidden="1" customHeight="1">
      <c r="A866" s="12"/>
      <c r="B866" s="12"/>
      <c r="C866" s="12"/>
      <c r="D866" s="12"/>
      <c r="E866" s="12"/>
      <c r="F866" s="12"/>
      <c r="G866" s="12"/>
    </row>
    <row r="867" spans="1:7" ht="12.75" hidden="1" customHeight="1">
      <c r="A867" s="12"/>
      <c r="B867" s="12"/>
      <c r="C867" s="12"/>
      <c r="D867" s="12"/>
      <c r="E867" s="12"/>
      <c r="F867" s="12"/>
      <c r="G867" s="12"/>
    </row>
    <row r="868" spans="1:7" ht="12.75" hidden="1" customHeight="1">
      <c r="A868" s="12"/>
      <c r="B868" s="12"/>
      <c r="C868" s="12"/>
      <c r="D868" s="12"/>
      <c r="E868" s="12"/>
      <c r="F868" s="12"/>
      <c r="G868" s="12"/>
    </row>
    <row r="869" spans="1:7" ht="12.75" hidden="1" customHeight="1">
      <c r="A869" s="12"/>
      <c r="B869" s="12"/>
      <c r="C869" s="12"/>
      <c r="D869" s="12"/>
      <c r="E869" s="12"/>
      <c r="F869" s="12"/>
      <c r="G869" s="12"/>
    </row>
    <row r="870" spans="1:7" ht="12.75" hidden="1" customHeight="1">
      <c r="A870" s="12"/>
      <c r="B870" s="12"/>
      <c r="C870" s="12"/>
      <c r="D870" s="12"/>
      <c r="E870" s="12"/>
      <c r="F870" s="12"/>
      <c r="G870" s="12"/>
    </row>
    <row r="871" spans="1:7" ht="12.75" hidden="1" customHeight="1">
      <c r="A871" s="12"/>
      <c r="B871" s="12"/>
      <c r="C871" s="12"/>
      <c r="D871" s="12"/>
      <c r="E871" s="12"/>
      <c r="F871" s="12"/>
      <c r="G871" s="12"/>
    </row>
    <row r="872" spans="1:7" ht="12.75" hidden="1" customHeight="1">
      <c r="A872" s="12"/>
      <c r="B872" s="12"/>
      <c r="C872" s="12"/>
      <c r="D872" s="12"/>
      <c r="E872" s="12"/>
      <c r="F872" s="12"/>
      <c r="G872" s="12"/>
    </row>
    <row r="873" spans="1:7" ht="12.75" hidden="1" customHeight="1">
      <c r="A873" s="12"/>
      <c r="B873" s="12"/>
      <c r="C873" s="12"/>
      <c r="D873" s="12"/>
      <c r="E873" s="12"/>
      <c r="F873" s="12"/>
      <c r="G873" s="12"/>
    </row>
    <row r="874" spans="1:7" ht="12.75" hidden="1" customHeight="1">
      <c r="A874" s="12"/>
      <c r="B874" s="12"/>
      <c r="C874" s="12"/>
      <c r="D874" s="12"/>
      <c r="E874" s="12"/>
      <c r="F874" s="12"/>
      <c r="G874" s="12"/>
    </row>
    <row r="875" spans="1:7" ht="12.75" hidden="1" customHeight="1">
      <c r="A875" s="12"/>
      <c r="B875" s="12"/>
      <c r="C875" s="12"/>
      <c r="D875" s="12"/>
      <c r="E875" s="12"/>
      <c r="F875" s="12"/>
      <c r="G875" s="12"/>
    </row>
    <row r="876" spans="1:7" ht="12.75" hidden="1" customHeight="1">
      <c r="A876" s="12"/>
      <c r="B876" s="12"/>
      <c r="C876" s="12"/>
      <c r="D876" s="12"/>
      <c r="E876" s="12"/>
      <c r="F876" s="12"/>
      <c r="G876" s="12"/>
    </row>
    <row r="877" spans="1:7" ht="12.75" hidden="1" customHeight="1">
      <c r="A877" s="12"/>
      <c r="B877" s="12"/>
      <c r="C877" s="12"/>
      <c r="D877" s="12"/>
      <c r="E877" s="12"/>
      <c r="F877" s="12"/>
      <c r="G877" s="12"/>
    </row>
    <row r="878" spans="1:7" ht="12.75" hidden="1" customHeight="1">
      <c r="A878" s="12"/>
      <c r="B878" s="12"/>
      <c r="C878" s="12"/>
      <c r="D878" s="12"/>
      <c r="E878" s="12"/>
      <c r="F878" s="12"/>
      <c r="G878" s="12"/>
    </row>
    <row r="879" spans="1:7" ht="12.75" hidden="1" customHeight="1">
      <c r="A879" s="12"/>
      <c r="B879" s="12"/>
      <c r="C879" s="12"/>
      <c r="D879" s="12"/>
      <c r="E879" s="12"/>
      <c r="F879" s="12"/>
      <c r="G879" s="12"/>
    </row>
    <row r="880" spans="1:7" ht="12.75" hidden="1" customHeight="1">
      <c r="A880" s="12"/>
      <c r="B880" s="12"/>
      <c r="C880" s="12"/>
      <c r="D880" s="12"/>
      <c r="E880" s="12"/>
      <c r="F880" s="12"/>
      <c r="G880" s="12"/>
    </row>
    <row r="881" spans="1:7" ht="12.75" hidden="1" customHeight="1">
      <c r="A881" s="12"/>
      <c r="B881" s="12"/>
      <c r="C881" s="12"/>
      <c r="D881" s="12"/>
      <c r="E881" s="12"/>
      <c r="F881" s="12"/>
      <c r="G881" s="12"/>
    </row>
    <row r="882" spans="1:7" ht="12.75" hidden="1" customHeight="1">
      <c r="A882" s="12"/>
      <c r="B882" s="12"/>
      <c r="C882" s="12"/>
      <c r="D882" s="12"/>
      <c r="E882" s="12"/>
      <c r="F882" s="12"/>
      <c r="G882" s="12"/>
    </row>
    <row r="883" spans="1:7" ht="12.75" hidden="1" customHeight="1">
      <c r="A883" s="12"/>
      <c r="B883" s="12"/>
      <c r="C883" s="12"/>
      <c r="D883" s="12"/>
      <c r="E883" s="12"/>
      <c r="F883" s="12"/>
      <c r="G883" s="12"/>
    </row>
    <row r="884" spans="1:7" ht="12.75" hidden="1" customHeight="1">
      <c r="A884" s="12"/>
      <c r="B884" s="12"/>
      <c r="C884" s="12"/>
      <c r="D884" s="12"/>
      <c r="E884" s="12"/>
      <c r="F884" s="12"/>
      <c r="G884" s="12"/>
    </row>
    <row r="885" spans="1:7" ht="12.75" hidden="1" customHeight="1">
      <c r="A885" s="12"/>
      <c r="B885" s="12"/>
      <c r="C885" s="12"/>
      <c r="D885" s="12"/>
      <c r="E885" s="12"/>
      <c r="F885" s="12"/>
      <c r="G885" s="12"/>
    </row>
    <row r="886" spans="1:7" ht="12.75" hidden="1" customHeight="1">
      <c r="A886" s="12"/>
      <c r="B886" s="12"/>
      <c r="C886" s="12"/>
      <c r="D886" s="12"/>
      <c r="E886" s="12"/>
      <c r="F886" s="12"/>
      <c r="G886" s="12"/>
    </row>
    <row r="887" spans="1:7" ht="12.75" hidden="1" customHeight="1">
      <c r="A887" s="12"/>
      <c r="B887" s="12"/>
      <c r="C887" s="12"/>
      <c r="D887" s="12"/>
      <c r="E887" s="12"/>
      <c r="F887" s="12"/>
      <c r="G887" s="12"/>
    </row>
    <row r="888" spans="1:7" ht="12.75" hidden="1" customHeight="1">
      <c r="A888" s="12"/>
      <c r="B888" s="12"/>
      <c r="C888" s="12"/>
      <c r="D888" s="12"/>
      <c r="E888" s="12"/>
      <c r="F888" s="12"/>
      <c r="G888" s="12"/>
    </row>
    <row r="889" spans="1:7" ht="12.75" hidden="1" customHeight="1">
      <c r="A889" s="12"/>
      <c r="B889" s="12"/>
      <c r="C889" s="12"/>
      <c r="D889" s="12"/>
      <c r="E889" s="12"/>
      <c r="F889" s="12"/>
      <c r="G889" s="12"/>
    </row>
    <row r="890" spans="1:7" ht="12.75" hidden="1" customHeight="1">
      <c r="A890" s="12"/>
      <c r="B890" s="12"/>
      <c r="C890" s="12"/>
      <c r="D890" s="12"/>
      <c r="E890" s="12"/>
      <c r="F890" s="12"/>
      <c r="G890" s="12"/>
    </row>
    <row r="891" spans="1:7" ht="12.75" hidden="1" customHeight="1">
      <c r="A891" s="12"/>
      <c r="B891" s="12"/>
      <c r="C891" s="12"/>
      <c r="D891" s="12"/>
      <c r="E891" s="12"/>
      <c r="F891" s="12"/>
      <c r="G891" s="12"/>
    </row>
    <row r="892" spans="1:7" ht="12.75" hidden="1" customHeight="1">
      <c r="A892" s="12"/>
      <c r="B892" s="12"/>
      <c r="C892" s="12"/>
      <c r="D892" s="12"/>
      <c r="E892" s="12"/>
      <c r="F892" s="12"/>
      <c r="G892" s="12"/>
    </row>
    <row r="893" spans="1:7" ht="12.75" hidden="1" customHeight="1">
      <c r="A893" s="12"/>
      <c r="B893" s="12"/>
      <c r="C893" s="12"/>
      <c r="D893" s="12"/>
      <c r="E893" s="12"/>
      <c r="F893" s="12"/>
      <c r="G893" s="12"/>
    </row>
    <row r="894" spans="1:7" ht="12.75" hidden="1" customHeight="1">
      <c r="A894" s="12"/>
      <c r="B894" s="12"/>
      <c r="C894" s="12"/>
      <c r="D894" s="12"/>
      <c r="E894" s="12"/>
      <c r="F894" s="12"/>
      <c r="G894" s="12"/>
    </row>
    <row r="895" spans="1:7" ht="12.75" hidden="1" customHeight="1">
      <c r="A895" s="12"/>
      <c r="B895" s="12"/>
      <c r="C895" s="12"/>
      <c r="D895" s="12"/>
      <c r="E895" s="12"/>
      <c r="F895" s="12"/>
      <c r="G895" s="12"/>
    </row>
    <row r="896" spans="1:7" ht="12.75" hidden="1" customHeight="1">
      <c r="A896" s="12"/>
      <c r="B896" s="12"/>
      <c r="C896" s="12"/>
      <c r="D896" s="12"/>
      <c r="E896" s="12"/>
      <c r="F896" s="12"/>
      <c r="G896" s="12"/>
    </row>
    <row r="897" spans="1:7" ht="12.75" hidden="1" customHeight="1">
      <c r="A897" s="12"/>
      <c r="B897" s="12"/>
      <c r="C897" s="12"/>
      <c r="D897" s="12"/>
      <c r="E897" s="12"/>
      <c r="F897" s="12"/>
      <c r="G897" s="12"/>
    </row>
    <row r="898" spans="1:7" ht="12.75" hidden="1" customHeight="1">
      <c r="A898" s="12"/>
      <c r="B898" s="12"/>
      <c r="C898" s="12"/>
      <c r="D898" s="12"/>
      <c r="E898" s="12"/>
      <c r="F898" s="12"/>
      <c r="G898" s="12"/>
    </row>
    <row r="899" spans="1:7" ht="12.75" hidden="1" customHeight="1">
      <c r="A899" s="12"/>
      <c r="B899" s="12"/>
      <c r="C899" s="12"/>
      <c r="D899" s="12"/>
      <c r="E899" s="12"/>
      <c r="F899" s="12"/>
      <c r="G899" s="12"/>
    </row>
    <row r="900" spans="1:7" ht="12.75" hidden="1" customHeight="1">
      <c r="A900" s="12"/>
      <c r="B900" s="12"/>
      <c r="C900" s="12"/>
      <c r="D900" s="12"/>
      <c r="E900" s="12"/>
      <c r="F900" s="12"/>
      <c r="G900" s="12"/>
    </row>
    <row r="901" spans="1:7" ht="12.75" hidden="1" customHeight="1">
      <c r="A901" s="12"/>
      <c r="B901" s="12"/>
      <c r="C901" s="12"/>
      <c r="D901" s="12"/>
      <c r="E901" s="12"/>
      <c r="F901" s="12"/>
      <c r="G901" s="12"/>
    </row>
    <row r="902" spans="1:7" ht="12.75" hidden="1" customHeight="1">
      <c r="A902" s="12"/>
      <c r="B902" s="12"/>
      <c r="C902" s="12"/>
      <c r="D902" s="12"/>
      <c r="E902" s="12"/>
      <c r="F902" s="12"/>
      <c r="G902" s="12"/>
    </row>
    <row r="903" spans="1:7" ht="12.75" hidden="1" customHeight="1">
      <c r="A903" s="12"/>
      <c r="B903" s="12"/>
      <c r="C903" s="12"/>
      <c r="D903" s="12"/>
      <c r="E903" s="12"/>
      <c r="F903" s="12"/>
      <c r="G903" s="12"/>
    </row>
    <row r="904" spans="1:7" ht="12.75" hidden="1" customHeight="1">
      <c r="A904" s="12"/>
      <c r="B904" s="12"/>
      <c r="C904" s="12"/>
      <c r="D904" s="12"/>
      <c r="E904" s="12"/>
      <c r="F904" s="12"/>
      <c r="G904" s="12"/>
    </row>
    <row r="905" spans="1:7" ht="12.75" hidden="1" customHeight="1">
      <c r="A905" s="12"/>
      <c r="B905" s="12"/>
      <c r="C905" s="12"/>
      <c r="D905" s="12"/>
      <c r="E905" s="12"/>
      <c r="F905" s="12"/>
      <c r="G905" s="12"/>
    </row>
    <row r="906" spans="1:7" ht="12.75" hidden="1" customHeight="1">
      <c r="A906" s="12"/>
      <c r="B906" s="12"/>
      <c r="C906" s="12"/>
      <c r="D906" s="12"/>
      <c r="E906" s="12"/>
      <c r="F906" s="12"/>
      <c r="G906" s="12"/>
    </row>
    <row r="907" spans="1:7" ht="12.75" hidden="1" customHeight="1">
      <c r="A907" s="12"/>
      <c r="B907" s="12"/>
      <c r="C907" s="12"/>
      <c r="D907" s="12"/>
      <c r="E907" s="12"/>
      <c r="F907" s="12"/>
      <c r="G907" s="12"/>
    </row>
    <row r="908" spans="1:7" ht="12.75" hidden="1" customHeight="1">
      <c r="A908" s="12"/>
      <c r="B908" s="12"/>
      <c r="C908" s="12"/>
      <c r="D908" s="12"/>
      <c r="E908" s="12"/>
      <c r="F908" s="12"/>
      <c r="G908" s="12"/>
    </row>
    <row r="909" spans="1:7" ht="12.75" hidden="1" customHeight="1">
      <c r="A909" s="12"/>
      <c r="B909" s="12"/>
      <c r="C909" s="12"/>
      <c r="D909" s="12"/>
      <c r="E909" s="12"/>
      <c r="F909" s="12"/>
      <c r="G909" s="12"/>
    </row>
    <row r="910" spans="1:7" ht="12.75" hidden="1" customHeight="1">
      <c r="A910" s="12"/>
      <c r="B910" s="12"/>
      <c r="C910" s="12"/>
      <c r="D910" s="12"/>
      <c r="E910" s="12"/>
      <c r="F910" s="12"/>
      <c r="G910" s="12"/>
    </row>
    <row r="911" spans="1:7" ht="12.75" hidden="1" customHeight="1">
      <c r="A911" s="12"/>
      <c r="B911" s="12"/>
      <c r="C911" s="12"/>
      <c r="D911" s="12"/>
      <c r="E911" s="12"/>
      <c r="F911" s="12"/>
      <c r="G911" s="12"/>
    </row>
    <row r="912" spans="1:7" ht="12.75" hidden="1" customHeight="1">
      <c r="A912" s="12"/>
      <c r="B912" s="12"/>
      <c r="C912" s="12"/>
      <c r="D912" s="12"/>
      <c r="E912" s="12"/>
      <c r="F912" s="12"/>
      <c r="G912" s="12"/>
    </row>
    <row r="913" spans="1:7" ht="12.75" hidden="1" customHeight="1">
      <c r="A913" s="12"/>
      <c r="B913" s="12"/>
      <c r="C913" s="12"/>
      <c r="D913" s="12"/>
      <c r="E913" s="12"/>
      <c r="F913" s="12"/>
      <c r="G913" s="12"/>
    </row>
    <row r="914" spans="1:7" ht="12.75" hidden="1" customHeight="1">
      <c r="A914" s="12"/>
      <c r="B914" s="12"/>
      <c r="C914" s="12"/>
      <c r="D914" s="12"/>
      <c r="E914" s="12"/>
      <c r="F914" s="12"/>
      <c r="G914" s="12"/>
    </row>
    <row r="915" spans="1:7" ht="12.75" hidden="1" customHeight="1">
      <c r="A915" s="12"/>
      <c r="B915" s="12"/>
      <c r="C915" s="12"/>
      <c r="D915" s="12"/>
      <c r="E915" s="12"/>
      <c r="F915" s="12"/>
      <c r="G915" s="12"/>
    </row>
    <row r="916" spans="1:7" ht="12.75" hidden="1" customHeight="1">
      <c r="A916" s="12"/>
      <c r="B916" s="12"/>
      <c r="C916" s="12"/>
      <c r="D916" s="12"/>
      <c r="E916" s="12"/>
      <c r="F916" s="12"/>
      <c r="G916" s="12"/>
    </row>
    <row r="917" spans="1:7" ht="12.75" hidden="1" customHeight="1">
      <c r="A917" s="12"/>
      <c r="B917" s="12"/>
      <c r="C917" s="12"/>
      <c r="D917" s="12"/>
      <c r="E917" s="12"/>
      <c r="F917" s="12"/>
      <c r="G917" s="12"/>
    </row>
    <row r="918" spans="1:7" ht="12.75" hidden="1" customHeight="1">
      <c r="A918" s="12"/>
      <c r="B918" s="12"/>
      <c r="C918" s="12"/>
      <c r="D918" s="12"/>
      <c r="E918" s="12"/>
      <c r="F918" s="12"/>
      <c r="G918" s="12"/>
    </row>
    <row r="919" spans="1:7" ht="12.75" hidden="1" customHeight="1">
      <c r="A919" s="12"/>
      <c r="B919" s="12"/>
      <c r="C919" s="12"/>
      <c r="D919" s="12"/>
      <c r="E919" s="12"/>
      <c r="F919" s="12"/>
      <c r="G919" s="12"/>
    </row>
    <row r="920" spans="1:7" ht="12.75" hidden="1" customHeight="1">
      <c r="A920" s="12"/>
      <c r="B920" s="12"/>
      <c r="C920" s="12"/>
      <c r="D920" s="12"/>
      <c r="E920" s="12"/>
      <c r="F920" s="12"/>
      <c r="G920" s="12"/>
    </row>
    <row r="921" spans="1:7" ht="12.75" hidden="1" customHeight="1">
      <c r="A921" s="12"/>
      <c r="B921" s="12"/>
      <c r="C921" s="12"/>
      <c r="D921" s="12"/>
      <c r="E921" s="12"/>
      <c r="F921" s="12"/>
      <c r="G921" s="12"/>
    </row>
    <row r="922" spans="1:7" ht="12.75" hidden="1" customHeight="1">
      <c r="A922" s="12"/>
      <c r="B922" s="12"/>
      <c r="C922" s="12"/>
      <c r="D922" s="12"/>
      <c r="E922" s="12"/>
      <c r="F922" s="12"/>
      <c r="G922" s="12"/>
    </row>
    <row r="923" spans="1:7" ht="12.75" hidden="1" customHeight="1">
      <c r="A923" s="12"/>
      <c r="B923" s="12"/>
      <c r="C923" s="12"/>
      <c r="D923" s="12"/>
      <c r="E923" s="12"/>
      <c r="F923" s="12"/>
      <c r="G923" s="12"/>
    </row>
    <row r="924" spans="1:7" ht="12.75" hidden="1" customHeight="1">
      <c r="A924" s="12"/>
      <c r="B924" s="12"/>
      <c r="C924" s="12"/>
      <c r="D924" s="12"/>
      <c r="E924" s="12"/>
      <c r="F924" s="12"/>
      <c r="G924" s="12"/>
    </row>
    <row r="925" spans="1:7" ht="12.75" hidden="1" customHeight="1">
      <c r="A925" s="12"/>
      <c r="B925" s="12"/>
      <c r="C925" s="12"/>
      <c r="D925" s="12"/>
      <c r="E925" s="12"/>
      <c r="F925" s="12"/>
      <c r="G925" s="12"/>
    </row>
    <row r="926" spans="1:7" ht="12.75" hidden="1" customHeight="1">
      <c r="A926" s="12"/>
      <c r="B926" s="12"/>
      <c r="C926" s="12"/>
      <c r="D926" s="12"/>
      <c r="E926" s="12"/>
      <c r="F926" s="12"/>
      <c r="G926" s="12"/>
    </row>
    <row r="927" spans="1:7" ht="12.75" hidden="1" customHeight="1">
      <c r="A927" s="12"/>
      <c r="B927" s="12"/>
      <c r="C927" s="12"/>
      <c r="D927" s="12"/>
      <c r="E927" s="12"/>
      <c r="F927" s="12"/>
      <c r="G927" s="12"/>
    </row>
    <row r="928" spans="1:7" ht="12.75" hidden="1" customHeight="1">
      <c r="A928" s="12"/>
      <c r="B928" s="12"/>
      <c r="C928" s="12"/>
      <c r="D928" s="12"/>
      <c r="E928" s="12"/>
      <c r="F928" s="12"/>
      <c r="G928" s="12"/>
    </row>
    <row r="929" spans="1:7" ht="12.75" hidden="1" customHeight="1">
      <c r="A929" s="12"/>
      <c r="B929" s="12"/>
      <c r="C929" s="12"/>
      <c r="D929" s="12"/>
      <c r="E929" s="12"/>
      <c r="F929" s="12"/>
      <c r="G929" s="12"/>
    </row>
    <row r="930" spans="1:7" ht="12.75" hidden="1" customHeight="1">
      <c r="A930" s="12"/>
      <c r="B930" s="12"/>
      <c r="C930" s="12"/>
      <c r="D930" s="12"/>
      <c r="E930" s="12"/>
      <c r="F930" s="12"/>
      <c r="G930" s="12"/>
    </row>
    <row r="931" spans="1:7" ht="12.75" hidden="1" customHeight="1">
      <c r="A931" s="12"/>
      <c r="B931" s="12"/>
      <c r="C931" s="12"/>
      <c r="D931" s="12"/>
      <c r="E931" s="12"/>
      <c r="F931" s="12"/>
      <c r="G931" s="12"/>
    </row>
    <row r="932" spans="1:7" ht="12.75" hidden="1" customHeight="1">
      <c r="A932" s="12"/>
      <c r="B932" s="12"/>
      <c r="C932" s="12"/>
      <c r="D932" s="12"/>
      <c r="E932" s="12"/>
      <c r="F932" s="12"/>
      <c r="G932" s="12"/>
    </row>
    <row r="933" spans="1:7" ht="12.75" hidden="1" customHeight="1">
      <c r="A933" s="12"/>
      <c r="B933" s="12"/>
      <c r="C933" s="12"/>
      <c r="D933" s="12"/>
      <c r="E933" s="12"/>
      <c r="F933" s="12"/>
      <c r="G933" s="12"/>
    </row>
    <row r="934" spans="1:7" ht="12.75" hidden="1" customHeight="1">
      <c r="A934" s="12"/>
      <c r="B934" s="12"/>
      <c r="C934" s="12"/>
      <c r="D934" s="12"/>
      <c r="E934" s="12"/>
      <c r="F934" s="12"/>
      <c r="G934" s="12"/>
    </row>
    <row r="935" spans="1:7" ht="12.75" hidden="1" customHeight="1">
      <c r="A935" s="12"/>
      <c r="B935" s="12"/>
      <c r="C935" s="12"/>
      <c r="D935" s="12"/>
      <c r="E935" s="12"/>
      <c r="F935" s="12"/>
      <c r="G935" s="12"/>
    </row>
    <row r="936" spans="1:7" ht="12.75" hidden="1" customHeight="1">
      <c r="A936" s="12"/>
      <c r="B936" s="12"/>
      <c r="C936" s="12"/>
      <c r="D936" s="12"/>
      <c r="E936" s="12"/>
      <c r="F936" s="12"/>
      <c r="G936" s="12"/>
    </row>
    <row r="937" spans="1:7" ht="12.75" hidden="1" customHeight="1">
      <c r="A937" s="12"/>
      <c r="B937" s="12"/>
      <c r="C937" s="12"/>
      <c r="D937" s="12"/>
      <c r="E937" s="12"/>
      <c r="F937" s="12"/>
      <c r="G937" s="12"/>
    </row>
    <row r="938" spans="1:7" ht="12.75" hidden="1" customHeight="1">
      <c r="A938" s="12"/>
      <c r="B938" s="12"/>
      <c r="C938" s="12"/>
      <c r="D938" s="12"/>
      <c r="E938" s="12"/>
      <c r="F938" s="12"/>
      <c r="G938" s="12"/>
    </row>
    <row r="939" spans="1:7" ht="12.75" hidden="1" customHeight="1">
      <c r="A939" s="12"/>
      <c r="B939" s="12"/>
      <c r="C939" s="12"/>
      <c r="D939" s="12"/>
      <c r="E939" s="12"/>
      <c r="F939" s="12"/>
      <c r="G939" s="12"/>
    </row>
    <row r="940" spans="1:7" ht="12.75" hidden="1" customHeight="1">
      <c r="A940" s="12"/>
      <c r="B940" s="12"/>
      <c r="C940" s="12"/>
      <c r="D940" s="12"/>
      <c r="E940" s="12"/>
      <c r="F940" s="12"/>
      <c r="G940" s="12"/>
    </row>
    <row r="941" spans="1:7" ht="12.75" hidden="1" customHeight="1">
      <c r="A941" s="12"/>
      <c r="B941" s="12"/>
      <c r="C941" s="12"/>
      <c r="D941" s="12"/>
      <c r="E941" s="12"/>
      <c r="F941" s="12"/>
      <c r="G941" s="12"/>
    </row>
    <row r="942" spans="1:7" ht="12.75" hidden="1" customHeight="1">
      <c r="A942" s="12"/>
      <c r="B942" s="12"/>
      <c r="C942" s="12"/>
      <c r="D942" s="12"/>
      <c r="E942" s="12"/>
      <c r="F942" s="12"/>
      <c r="G942" s="12"/>
    </row>
    <row r="943" spans="1:7" ht="12.75" hidden="1" customHeight="1">
      <c r="A943" s="12"/>
      <c r="B943" s="12"/>
      <c r="C943" s="12"/>
      <c r="D943" s="12"/>
      <c r="E943" s="12"/>
      <c r="F943" s="12"/>
      <c r="G943" s="12"/>
    </row>
    <row r="944" spans="1:7" ht="12.75" hidden="1" customHeight="1">
      <c r="A944" s="12"/>
      <c r="B944" s="12"/>
      <c r="C944" s="12"/>
      <c r="D944" s="12"/>
      <c r="E944" s="12"/>
      <c r="F944" s="12"/>
      <c r="G944" s="12"/>
    </row>
    <row r="945" spans="1:7" ht="12.75" hidden="1" customHeight="1">
      <c r="A945" s="12"/>
      <c r="B945" s="12"/>
      <c r="C945" s="12"/>
      <c r="D945" s="12"/>
      <c r="E945" s="12"/>
      <c r="F945" s="12"/>
      <c r="G945" s="12"/>
    </row>
    <row r="946" spans="1:7" ht="12.75" hidden="1" customHeight="1">
      <c r="A946" s="12"/>
      <c r="B946" s="12"/>
      <c r="C946" s="12"/>
      <c r="D946" s="12"/>
      <c r="E946" s="12"/>
      <c r="F946" s="12"/>
      <c r="G946" s="12"/>
    </row>
    <row r="947" spans="1:7" ht="12.75" hidden="1" customHeight="1">
      <c r="A947" s="12"/>
      <c r="B947" s="12"/>
      <c r="C947" s="12"/>
      <c r="D947" s="12"/>
      <c r="E947" s="12"/>
      <c r="F947" s="12"/>
      <c r="G947" s="12"/>
    </row>
    <row r="948" spans="1:7" ht="12.75" hidden="1" customHeight="1">
      <c r="A948" s="12"/>
      <c r="B948" s="12"/>
      <c r="C948" s="12"/>
      <c r="D948" s="12"/>
      <c r="E948" s="12"/>
      <c r="F948" s="12"/>
      <c r="G948" s="12"/>
    </row>
    <row r="949" spans="1:7" ht="12.75" hidden="1" customHeight="1">
      <c r="A949" s="12"/>
      <c r="B949" s="12"/>
      <c r="C949" s="12"/>
      <c r="D949" s="12"/>
      <c r="E949" s="12"/>
      <c r="F949" s="12"/>
      <c r="G949" s="12"/>
    </row>
    <row r="950" spans="1:7" ht="12.75" hidden="1" customHeight="1">
      <c r="A950" s="12"/>
      <c r="B950" s="12"/>
      <c r="C950" s="12"/>
      <c r="D950" s="12"/>
      <c r="E950" s="12"/>
      <c r="F950" s="12"/>
      <c r="G950" s="12"/>
    </row>
    <row r="951" spans="1:7" ht="12.75" hidden="1" customHeight="1">
      <c r="A951" s="12"/>
      <c r="B951" s="12"/>
      <c r="C951" s="12"/>
      <c r="D951" s="12"/>
      <c r="E951" s="12"/>
      <c r="F951" s="12"/>
      <c r="G951" s="12"/>
    </row>
    <row r="952" spans="1:7" ht="12.75" hidden="1" customHeight="1">
      <c r="A952" s="12"/>
      <c r="B952" s="12"/>
      <c r="C952" s="12"/>
      <c r="D952" s="12"/>
      <c r="E952" s="12"/>
      <c r="F952" s="12"/>
      <c r="G952" s="12"/>
    </row>
    <row r="953" spans="1:7" ht="12.75" hidden="1" customHeight="1">
      <c r="A953" s="12"/>
      <c r="B953" s="12"/>
      <c r="C953" s="12"/>
      <c r="D953" s="12"/>
      <c r="E953" s="12"/>
      <c r="F953" s="12"/>
      <c r="G953" s="12"/>
    </row>
    <row r="954" spans="1:7" ht="12.75" hidden="1" customHeight="1">
      <c r="A954" s="12"/>
      <c r="B954" s="12"/>
      <c r="C954" s="12"/>
      <c r="D954" s="12"/>
      <c r="E954" s="12"/>
      <c r="F954" s="12"/>
      <c r="G954" s="12"/>
    </row>
    <row r="955" spans="1:7" ht="12.75" hidden="1" customHeight="1">
      <c r="A955" s="12"/>
      <c r="B955" s="12"/>
      <c r="C955" s="12"/>
      <c r="D955" s="12"/>
      <c r="E955" s="12"/>
      <c r="F955" s="12"/>
      <c r="G955" s="12"/>
    </row>
    <row r="956" spans="1:7" ht="12.75" hidden="1" customHeight="1">
      <c r="A956" s="12"/>
      <c r="B956" s="12"/>
      <c r="C956" s="12"/>
      <c r="D956" s="12"/>
      <c r="E956" s="12"/>
      <c r="F956" s="12"/>
      <c r="G956" s="12"/>
    </row>
    <row r="957" spans="1:7" ht="12.75" hidden="1" customHeight="1">
      <c r="A957" s="12"/>
      <c r="B957" s="12"/>
      <c r="C957" s="12"/>
      <c r="D957" s="12"/>
      <c r="E957" s="12"/>
      <c r="F957" s="12"/>
      <c r="G957" s="12"/>
    </row>
    <row r="958" spans="1:7" ht="12.75" hidden="1" customHeight="1">
      <c r="A958" s="12"/>
      <c r="B958" s="12"/>
      <c r="C958" s="12"/>
      <c r="D958" s="12"/>
      <c r="E958" s="12"/>
      <c r="F958" s="12"/>
      <c r="G958" s="12"/>
    </row>
    <row r="959" spans="1:7" ht="12.75" hidden="1" customHeight="1">
      <c r="A959" s="12"/>
      <c r="B959" s="12"/>
      <c r="C959" s="12"/>
      <c r="D959" s="12"/>
      <c r="E959" s="12"/>
      <c r="F959" s="12"/>
      <c r="G959" s="12"/>
    </row>
    <row r="960" spans="1:7" ht="12.75" hidden="1" customHeight="1">
      <c r="A960" s="12"/>
      <c r="B960" s="12"/>
      <c r="C960" s="12"/>
      <c r="D960" s="12"/>
      <c r="E960" s="12"/>
      <c r="F960" s="12"/>
      <c r="G960" s="12"/>
    </row>
    <row r="961" spans="1:7" ht="12.75" hidden="1" customHeight="1">
      <c r="A961" s="12"/>
      <c r="B961" s="12"/>
      <c r="C961" s="12"/>
      <c r="D961" s="12"/>
      <c r="E961" s="12"/>
      <c r="F961" s="12"/>
      <c r="G961" s="12"/>
    </row>
    <row r="962" spans="1:7" ht="12.75" hidden="1" customHeight="1">
      <c r="A962" s="12"/>
      <c r="B962" s="12"/>
      <c r="C962" s="12"/>
      <c r="D962" s="12"/>
      <c r="E962" s="12"/>
      <c r="F962" s="12"/>
      <c r="G962" s="12"/>
    </row>
    <row r="963" spans="1:7" ht="12.75" hidden="1" customHeight="1">
      <c r="A963" s="12"/>
      <c r="B963" s="12"/>
      <c r="C963" s="12"/>
      <c r="D963" s="12"/>
      <c r="E963" s="12"/>
      <c r="F963" s="12"/>
      <c r="G963" s="12"/>
    </row>
    <row r="964" spans="1:7" ht="12.75" hidden="1" customHeight="1">
      <c r="A964" s="12"/>
      <c r="B964" s="12"/>
      <c r="C964" s="12"/>
      <c r="D964" s="12"/>
      <c r="E964" s="12"/>
      <c r="F964" s="12"/>
      <c r="G964" s="12"/>
    </row>
    <row r="965" spans="1:7" ht="12.75" hidden="1" customHeight="1">
      <c r="A965" s="12"/>
      <c r="B965" s="12"/>
      <c r="C965" s="12"/>
      <c r="D965" s="12"/>
      <c r="E965" s="12"/>
      <c r="F965" s="12"/>
      <c r="G965" s="12"/>
    </row>
    <row r="966" spans="1:7" ht="12.75" hidden="1" customHeight="1">
      <c r="A966" s="12"/>
      <c r="B966" s="12"/>
      <c r="C966" s="12"/>
      <c r="D966" s="12"/>
      <c r="E966" s="12"/>
      <c r="F966" s="12"/>
      <c r="G966" s="12"/>
    </row>
    <row r="967" spans="1:7" ht="12.75" hidden="1" customHeight="1">
      <c r="A967" s="12"/>
      <c r="B967" s="12"/>
      <c r="C967" s="12"/>
      <c r="D967" s="12"/>
      <c r="E967" s="12"/>
      <c r="F967" s="12"/>
      <c r="G967" s="12"/>
    </row>
    <row r="968" spans="1:7" ht="12.75" hidden="1" customHeight="1">
      <c r="A968" s="12"/>
      <c r="B968" s="12"/>
      <c r="C968" s="12"/>
      <c r="D968" s="12"/>
      <c r="E968" s="12"/>
      <c r="F968" s="12"/>
      <c r="G968" s="12"/>
    </row>
    <row r="969" spans="1:7" ht="12.75" hidden="1" customHeight="1">
      <c r="A969" s="12"/>
      <c r="B969" s="12"/>
      <c r="C969" s="12"/>
      <c r="D969" s="12"/>
      <c r="E969" s="12"/>
      <c r="F969" s="12"/>
      <c r="G969" s="12"/>
    </row>
    <row r="970" spans="1:7" ht="12.75" hidden="1" customHeight="1">
      <c r="A970" s="12"/>
      <c r="B970" s="12"/>
      <c r="C970" s="12"/>
      <c r="D970" s="12"/>
      <c r="E970" s="12"/>
      <c r="F970" s="12"/>
      <c r="G970" s="12"/>
    </row>
    <row r="971" spans="1:7" ht="12.75" hidden="1" customHeight="1">
      <c r="A971" s="12"/>
      <c r="B971" s="12"/>
      <c r="C971" s="12"/>
      <c r="D971" s="12"/>
      <c r="E971" s="12"/>
      <c r="F971" s="12"/>
      <c r="G971" s="12"/>
    </row>
    <row r="972" spans="1:7" ht="12.75" hidden="1" customHeight="1">
      <c r="A972" s="12"/>
      <c r="B972" s="12"/>
      <c r="C972" s="12"/>
      <c r="D972" s="12"/>
      <c r="E972" s="12"/>
      <c r="F972" s="12"/>
      <c r="G972" s="12"/>
    </row>
    <row r="973" spans="1:7" ht="12.75" hidden="1" customHeight="1">
      <c r="A973" s="12"/>
      <c r="B973" s="12"/>
      <c r="C973" s="12"/>
      <c r="D973" s="12"/>
      <c r="E973" s="12"/>
      <c r="F973" s="12"/>
      <c r="G973" s="12"/>
    </row>
    <row r="974" spans="1:7" ht="12.75" hidden="1" customHeight="1">
      <c r="A974" s="12"/>
      <c r="B974" s="12"/>
      <c r="C974" s="12"/>
      <c r="D974" s="12"/>
      <c r="E974" s="12"/>
      <c r="F974" s="12"/>
      <c r="G974" s="12"/>
    </row>
    <row r="975" spans="1:7" ht="12.75" hidden="1" customHeight="1">
      <c r="A975" s="12"/>
      <c r="B975" s="12"/>
      <c r="C975" s="12"/>
      <c r="D975" s="12"/>
      <c r="E975" s="12"/>
      <c r="F975" s="12"/>
      <c r="G975" s="12"/>
    </row>
    <row r="976" spans="1:7" ht="12.75" hidden="1" customHeight="1">
      <c r="A976" s="12"/>
      <c r="B976" s="12"/>
      <c r="C976" s="12"/>
      <c r="D976" s="12"/>
      <c r="E976" s="12"/>
      <c r="F976" s="12"/>
      <c r="G976" s="12"/>
    </row>
    <row r="977" spans="1:7" ht="12.75" hidden="1" customHeight="1">
      <c r="A977" s="12"/>
      <c r="B977" s="12"/>
      <c r="C977" s="12"/>
      <c r="D977" s="12"/>
      <c r="E977" s="12"/>
      <c r="F977" s="12"/>
      <c r="G977" s="12"/>
    </row>
    <row r="978" spans="1:7" ht="12.75" hidden="1" customHeight="1">
      <c r="A978" s="12"/>
      <c r="B978" s="12"/>
      <c r="C978" s="12"/>
      <c r="D978" s="12"/>
      <c r="E978" s="12"/>
      <c r="F978" s="12"/>
      <c r="G978" s="12"/>
    </row>
    <row r="979" spans="1:7" ht="12.75" hidden="1" customHeight="1">
      <c r="A979" s="12"/>
      <c r="B979" s="12"/>
      <c r="C979" s="12"/>
      <c r="D979" s="12"/>
      <c r="E979" s="12"/>
      <c r="F979" s="12"/>
      <c r="G979" s="12"/>
    </row>
    <row r="980" spans="1:7" ht="12.75" hidden="1" customHeight="1">
      <c r="A980" s="12"/>
      <c r="B980" s="12"/>
      <c r="C980" s="12"/>
      <c r="D980" s="12"/>
      <c r="E980" s="12"/>
      <c r="F980" s="12"/>
      <c r="G980" s="12"/>
    </row>
    <row r="981" spans="1:7" ht="12.75" hidden="1" customHeight="1">
      <c r="A981" s="12"/>
      <c r="B981" s="12"/>
      <c r="C981" s="12"/>
      <c r="D981" s="12"/>
      <c r="E981" s="12"/>
      <c r="F981" s="12"/>
      <c r="G981" s="12"/>
    </row>
    <row r="982" spans="1:7" ht="12.75" hidden="1" customHeight="1">
      <c r="A982" s="12"/>
      <c r="B982" s="12"/>
      <c r="C982" s="12"/>
      <c r="D982" s="12"/>
      <c r="E982" s="12"/>
      <c r="F982" s="12"/>
      <c r="G982" s="12"/>
    </row>
    <row r="983" spans="1:7" ht="12.75" hidden="1" customHeight="1">
      <c r="A983" s="12"/>
      <c r="B983" s="12"/>
      <c r="C983" s="12"/>
      <c r="D983" s="12"/>
      <c r="E983" s="12"/>
      <c r="F983" s="12"/>
      <c r="G983" s="12"/>
    </row>
    <row r="984" spans="1:7" ht="12.75" hidden="1" customHeight="1">
      <c r="A984" s="12"/>
      <c r="B984" s="12"/>
      <c r="C984" s="12"/>
      <c r="D984" s="12"/>
      <c r="E984" s="12"/>
      <c r="F984" s="12"/>
      <c r="G984" s="12"/>
    </row>
    <row r="985" spans="1:7" ht="12.75" hidden="1" customHeight="1">
      <c r="A985" s="12"/>
      <c r="B985" s="12"/>
      <c r="C985" s="12"/>
      <c r="D985" s="12"/>
      <c r="E985" s="12"/>
      <c r="F985" s="12"/>
      <c r="G985" s="12"/>
    </row>
    <row r="986" spans="1:7" ht="12.75" hidden="1" customHeight="1">
      <c r="A986" s="12"/>
      <c r="B986" s="12"/>
      <c r="C986" s="12"/>
      <c r="D986" s="12"/>
      <c r="E986" s="12"/>
      <c r="F986" s="12"/>
      <c r="G986" s="12"/>
    </row>
    <row r="987" spans="1:7" ht="12.75" hidden="1" customHeight="1">
      <c r="A987" s="12"/>
      <c r="B987" s="12"/>
      <c r="C987" s="12"/>
      <c r="D987" s="12"/>
      <c r="E987" s="12"/>
      <c r="F987" s="12"/>
      <c r="G987" s="12"/>
    </row>
    <row r="988" spans="1:7" ht="12.75" hidden="1" customHeight="1">
      <c r="A988" s="12"/>
      <c r="B988" s="12"/>
      <c r="C988" s="12"/>
      <c r="D988" s="12"/>
      <c r="E988" s="12"/>
      <c r="F988" s="12"/>
      <c r="G988" s="12"/>
    </row>
    <row r="989" spans="1:7" ht="12.75" hidden="1" customHeight="1">
      <c r="A989" s="12"/>
      <c r="B989" s="12"/>
      <c r="C989" s="12"/>
      <c r="D989" s="12"/>
      <c r="E989" s="12"/>
      <c r="F989" s="12"/>
      <c r="G989" s="12"/>
    </row>
    <row r="990" spans="1:7" ht="12.75" hidden="1" customHeight="1">
      <c r="A990" s="12"/>
      <c r="B990" s="12"/>
      <c r="C990" s="12"/>
      <c r="D990" s="12"/>
      <c r="E990" s="12"/>
      <c r="F990" s="12"/>
      <c r="G990" s="12"/>
    </row>
    <row r="991" spans="1:7" ht="12.75" hidden="1" customHeight="1">
      <c r="A991" s="12"/>
      <c r="B991" s="12"/>
      <c r="C991" s="12"/>
      <c r="D991" s="12"/>
      <c r="E991" s="12"/>
      <c r="F991" s="12"/>
      <c r="G991" s="12"/>
    </row>
    <row r="992" spans="1:7" ht="12.75" hidden="1" customHeight="1">
      <c r="A992" s="12"/>
      <c r="B992" s="12"/>
      <c r="C992" s="12"/>
      <c r="D992" s="12"/>
      <c r="E992" s="12"/>
      <c r="F992" s="12"/>
      <c r="G992" s="12"/>
    </row>
    <row r="993" spans="1:7" ht="12.75" hidden="1" customHeight="1">
      <c r="A993" s="12"/>
      <c r="B993" s="12"/>
      <c r="C993" s="12"/>
      <c r="D993" s="12"/>
      <c r="E993" s="12"/>
      <c r="F993" s="12"/>
      <c r="G993" s="12"/>
    </row>
    <row r="994" spans="1:7" ht="12.75" hidden="1" customHeight="1">
      <c r="A994" s="12"/>
      <c r="B994" s="12"/>
      <c r="C994" s="12"/>
      <c r="D994" s="12"/>
      <c r="E994" s="12"/>
      <c r="F994" s="12"/>
      <c r="G994" s="12"/>
    </row>
    <row r="995" spans="1:7" ht="12.75" hidden="1" customHeight="1">
      <c r="A995" s="12"/>
      <c r="B995" s="12"/>
      <c r="C995" s="12"/>
      <c r="D995" s="12"/>
      <c r="E995" s="12"/>
      <c r="F995" s="12"/>
      <c r="G995" s="12"/>
    </row>
    <row r="996" spans="1:7" ht="12.75" hidden="1" customHeight="1">
      <c r="A996" s="12"/>
      <c r="B996" s="12"/>
      <c r="C996" s="12"/>
      <c r="D996" s="12"/>
      <c r="E996" s="12"/>
      <c r="F996" s="12"/>
      <c r="G996" s="12"/>
    </row>
    <row r="997" spans="1:7" ht="12.75" hidden="1" customHeight="1">
      <c r="A997" s="12"/>
      <c r="B997" s="12"/>
      <c r="C997" s="12"/>
      <c r="D997" s="12"/>
      <c r="E997" s="12"/>
      <c r="F997" s="12"/>
      <c r="G997" s="12"/>
    </row>
    <row r="998" spans="1:7" ht="12.75" hidden="1" customHeight="1">
      <c r="A998" s="12"/>
      <c r="B998" s="12"/>
      <c r="C998" s="12"/>
      <c r="D998" s="12"/>
      <c r="E998" s="12"/>
      <c r="F998" s="12"/>
      <c r="G998" s="12"/>
    </row>
    <row r="999" spans="1:7" ht="12.75" hidden="1" customHeight="1">
      <c r="A999" s="12"/>
      <c r="B999" s="12"/>
      <c r="C999" s="12"/>
      <c r="D999" s="12"/>
      <c r="E999" s="12"/>
      <c r="F999" s="12"/>
      <c r="G999" s="12"/>
    </row>
    <row r="1000" spans="1:7" ht="12.75" hidden="1" customHeight="1">
      <c r="A1000" s="12"/>
      <c r="B1000" s="12"/>
      <c r="C1000" s="12"/>
      <c r="D1000" s="12"/>
      <c r="E1000" s="12"/>
      <c r="F1000" s="12"/>
      <c r="G1000" s="12"/>
    </row>
    <row r="1001" spans="1:7" ht="12.75" hidden="1" customHeight="1">
      <c r="A1001" s="12"/>
      <c r="B1001" s="12"/>
      <c r="C1001" s="12"/>
      <c r="D1001" s="12"/>
      <c r="E1001" s="12"/>
      <c r="F1001" s="12"/>
      <c r="G1001" s="12"/>
    </row>
    <row r="1002" spans="1:7" ht="12.75" hidden="1" customHeight="1">
      <c r="A1002" s="12"/>
      <c r="B1002" s="12"/>
      <c r="C1002" s="12"/>
      <c r="D1002" s="12"/>
      <c r="E1002" s="12"/>
      <c r="F1002" s="12"/>
      <c r="G1002" s="12"/>
    </row>
    <row r="1003" spans="1:7" ht="12.75" hidden="1" customHeight="1">
      <c r="A1003" s="12"/>
      <c r="B1003" s="12"/>
      <c r="C1003" s="12"/>
      <c r="D1003" s="12"/>
      <c r="E1003" s="12"/>
      <c r="F1003" s="12"/>
      <c r="G1003" s="12"/>
    </row>
    <row r="1004" spans="1:7" ht="12.75" hidden="1" customHeight="1">
      <c r="A1004" s="12"/>
      <c r="B1004" s="12"/>
      <c r="C1004" s="12"/>
      <c r="D1004" s="12"/>
      <c r="E1004" s="12"/>
      <c r="F1004" s="12"/>
      <c r="G1004" s="12"/>
    </row>
    <row r="1005" spans="1:7" ht="12.75" hidden="1" customHeight="1">
      <c r="A1005" s="12"/>
      <c r="B1005" s="12"/>
      <c r="C1005" s="12"/>
      <c r="D1005" s="12"/>
      <c r="E1005" s="12"/>
      <c r="F1005" s="12"/>
      <c r="G1005" s="12"/>
    </row>
    <row r="1006" spans="1:7" ht="12.75" hidden="1" customHeight="1">
      <c r="A1006" s="12"/>
      <c r="B1006" s="12"/>
      <c r="C1006" s="12"/>
      <c r="D1006" s="12"/>
      <c r="E1006" s="12"/>
      <c r="F1006" s="12"/>
      <c r="G1006" s="12"/>
    </row>
    <row r="1007" spans="1:7" ht="12.75" hidden="1" customHeight="1">
      <c r="A1007" s="12"/>
      <c r="B1007" s="12"/>
      <c r="C1007" s="12"/>
      <c r="D1007" s="12"/>
      <c r="E1007" s="12"/>
      <c r="F1007" s="12"/>
      <c r="G1007" s="12"/>
    </row>
    <row r="1008" spans="1:7" ht="12.75" hidden="1" customHeight="1">
      <c r="A1008" s="12"/>
      <c r="B1008" s="12"/>
      <c r="C1008" s="12"/>
      <c r="D1008" s="12"/>
      <c r="E1008" s="12"/>
      <c r="F1008" s="12"/>
      <c r="G1008" s="12"/>
    </row>
    <row r="1009" spans="1:7" ht="12.75" hidden="1" customHeight="1">
      <c r="A1009" s="12"/>
      <c r="B1009" s="12"/>
      <c r="C1009" s="12"/>
      <c r="D1009" s="12"/>
      <c r="E1009" s="12"/>
      <c r="F1009" s="12"/>
      <c r="G1009" s="12"/>
    </row>
    <row r="1010" spans="1:7" ht="12.75" hidden="1" customHeight="1">
      <c r="A1010" s="12"/>
      <c r="B1010" s="12"/>
      <c r="C1010" s="12"/>
      <c r="D1010" s="12"/>
      <c r="E1010" s="12"/>
      <c r="F1010" s="12"/>
      <c r="G1010" s="12"/>
    </row>
    <row r="1011" spans="1:7" ht="12.75" hidden="1" customHeight="1">
      <c r="A1011" s="12"/>
      <c r="B1011" s="12"/>
      <c r="C1011" s="12"/>
      <c r="D1011" s="12"/>
      <c r="E1011" s="12"/>
      <c r="F1011" s="12"/>
      <c r="G1011" s="12"/>
    </row>
    <row r="1012" spans="1:7" ht="12.75" hidden="1" customHeight="1">
      <c r="A1012" s="12"/>
      <c r="B1012" s="12"/>
      <c r="C1012" s="12"/>
      <c r="D1012" s="12"/>
      <c r="E1012" s="12"/>
      <c r="F1012" s="12"/>
      <c r="G1012" s="12"/>
    </row>
    <row r="1013" spans="1:7" ht="12.75" hidden="1" customHeight="1">
      <c r="A1013" s="12"/>
      <c r="B1013" s="12"/>
      <c r="C1013" s="12"/>
      <c r="D1013" s="12"/>
      <c r="E1013" s="12"/>
      <c r="F1013" s="12"/>
      <c r="G1013" s="12"/>
    </row>
    <row r="1014" spans="1:7" ht="12.75" hidden="1" customHeight="1">
      <c r="A1014" s="12"/>
      <c r="B1014" s="12"/>
      <c r="C1014" s="12"/>
      <c r="D1014" s="12"/>
      <c r="E1014" s="12"/>
      <c r="F1014" s="12"/>
      <c r="G1014" s="12"/>
    </row>
    <row r="1015" spans="1:7" ht="12.75" hidden="1" customHeight="1">
      <c r="A1015" s="12"/>
      <c r="B1015" s="12"/>
      <c r="C1015" s="12"/>
      <c r="D1015" s="12"/>
      <c r="E1015" s="12"/>
      <c r="F1015" s="12"/>
      <c r="G1015" s="12"/>
    </row>
    <row r="1016" spans="1:7" ht="12.75" hidden="1" customHeight="1">
      <c r="A1016" s="12"/>
      <c r="B1016" s="12"/>
      <c r="C1016" s="12"/>
      <c r="D1016" s="12"/>
      <c r="E1016" s="12"/>
      <c r="F1016" s="12"/>
      <c r="G1016" s="12"/>
    </row>
    <row r="1017" spans="1:7" ht="12.75" hidden="1" customHeight="1">
      <c r="A1017" s="12"/>
      <c r="B1017" s="12"/>
      <c r="C1017" s="12"/>
      <c r="D1017" s="12"/>
      <c r="E1017" s="12"/>
      <c r="F1017" s="12"/>
      <c r="G1017" s="12"/>
    </row>
    <row r="1018" spans="1:7" ht="12.75" hidden="1" customHeight="1">
      <c r="A1018" s="12"/>
      <c r="B1018" s="12"/>
      <c r="C1018" s="12"/>
      <c r="D1018" s="12"/>
      <c r="E1018" s="12"/>
      <c r="F1018" s="12"/>
      <c r="G1018" s="12"/>
    </row>
    <row r="1019" spans="1:7" ht="12.75" hidden="1" customHeight="1">
      <c r="A1019" s="12"/>
      <c r="B1019" s="12"/>
      <c r="C1019" s="12"/>
      <c r="D1019" s="12"/>
      <c r="E1019" s="12"/>
      <c r="F1019" s="12"/>
      <c r="G1019" s="12"/>
    </row>
    <row r="1020" spans="1:7" ht="12.75" hidden="1" customHeight="1">
      <c r="A1020" s="12"/>
      <c r="B1020" s="12"/>
      <c r="C1020" s="12"/>
      <c r="D1020" s="12"/>
      <c r="E1020" s="12"/>
      <c r="F1020" s="12"/>
      <c r="G1020" s="12"/>
    </row>
    <row r="1021" spans="1:7" ht="12.75" hidden="1" customHeight="1">
      <c r="A1021" s="12"/>
      <c r="B1021" s="12"/>
      <c r="C1021" s="12"/>
      <c r="D1021" s="12"/>
      <c r="E1021" s="12"/>
      <c r="F1021" s="12"/>
      <c r="G1021" s="12"/>
    </row>
    <row r="1022" spans="1:7" ht="12.75" hidden="1" customHeight="1">
      <c r="A1022" s="12"/>
      <c r="B1022" s="12"/>
      <c r="C1022" s="12"/>
      <c r="D1022" s="12"/>
      <c r="E1022" s="12"/>
      <c r="F1022" s="12"/>
      <c r="G1022" s="12"/>
    </row>
    <row r="1023" spans="1:7" ht="12.75" hidden="1" customHeight="1">
      <c r="A1023" s="12"/>
      <c r="B1023" s="12"/>
      <c r="C1023" s="12"/>
      <c r="D1023" s="12"/>
      <c r="E1023" s="12"/>
      <c r="F1023" s="12"/>
      <c r="G1023" s="12"/>
    </row>
    <row r="1024" spans="1:7" ht="12.75" hidden="1" customHeight="1">
      <c r="A1024" s="12"/>
      <c r="B1024" s="12"/>
      <c r="C1024" s="12"/>
      <c r="D1024" s="12"/>
      <c r="E1024" s="12"/>
      <c r="F1024" s="12"/>
      <c r="G1024" s="12"/>
    </row>
    <row r="1025" spans="1:7" ht="12.75" hidden="1" customHeight="1">
      <c r="A1025" s="12"/>
      <c r="B1025" s="12"/>
      <c r="C1025" s="12"/>
      <c r="D1025" s="12"/>
      <c r="E1025" s="12"/>
      <c r="F1025" s="12"/>
      <c r="G1025" s="12"/>
    </row>
    <row r="1026" spans="1:7" ht="12.75" hidden="1" customHeight="1">
      <c r="A1026" s="12"/>
      <c r="B1026" s="12"/>
      <c r="C1026" s="12"/>
      <c r="D1026" s="12"/>
      <c r="E1026" s="12"/>
      <c r="F1026" s="12"/>
      <c r="G1026" s="12"/>
    </row>
    <row r="1027" spans="1:7" ht="12.75" hidden="1" customHeight="1">
      <c r="A1027" s="12"/>
      <c r="B1027" s="12"/>
      <c r="C1027" s="12"/>
      <c r="D1027" s="12"/>
      <c r="E1027" s="12"/>
      <c r="F1027" s="12"/>
      <c r="G1027" s="12"/>
    </row>
    <row r="1028" spans="1:7" ht="12.75" hidden="1" customHeight="1">
      <c r="A1028" s="12"/>
      <c r="B1028" s="12"/>
      <c r="C1028" s="12"/>
      <c r="D1028" s="12"/>
      <c r="E1028" s="12"/>
      <c r="F1028" s="12"/>
      <c r="G1028" s="12"/>
    </row>
    <row r="1029" spans="1:7" ht="12.75" hidden="1" customHeight="1">
      <c r="A1029" s="12"/>
      <c r="B1029" s="12"/>
      <c r="C1029" s="12"/>
      <c r="D1029" s="12"/>
      <c r="E1029" s="12"/>
      <c r="F1029" s="12"/>
      <c r="G1029" s="12"/>
    </row>
    <row r="1030" spans="1:7" ht="12.75" hidden="1" customHeight="1">
      <c r="A1030" s="12"/>
      <c r="B1030" s="12"/>
      <c r="C1030" s="12"/>
      <c r="D1030" s="12"/>
      <c r="E1030" s="12"/>
      <c r="F1030" s="12"/>
      <c r="G1030" s="12"/>
    </row>
    <row r="1031" spans="1:7" ht="12.75" hidden="1" customHeight="1">
      <c r="A1031" s="12"/>
      <c r="B1031" s="12"/>
      <c r="C1031" s="12"/>
      <c r="D1031" s="12"/>
      <c r="E1031" s="12"/>
      <c r="F1031" s="12"/>
      <c r="G1031" s="12"/>
    </row>
    <row r="1032" spans="1:7" ht="12.75" hidden="1" customHeight="1">
      <c r="A1032" s="12"/>
      <c r="B1032" s="12"/>
      <c r="C1032" s="12"/>
      <c r="D1032" s="12"/>
      <c r="E1032" s="12"/>
      <c r="F1032" s="12"/>
      <c r="G1032" s="12"/>
    </row>
    <row r="1033" spans="1:7" ht="12.75" hidden="1" customHeight="1">
      <c r="A1033" s="12"/>
      <c r="B1033" s="12"/>
      <c r="C1033" s="12"/>
      <c r="D1033" s="12"/>
      <c r="E1033" s="12"/>
      <c r="F1033" s="12"/>
      <c r="G1033" s="12"/>
    </row>
    <row r="1034" spans="1:7" ht="12.75" hidden="1" customHeight="1">
      <c r="A1034" s="12"/>
      <c r="B1034" s="12"/>
      <c r="C1034" s="12"/>
      <c r="D1034" s="12"/>
      <c r="E1034" s="12"/>
      <c r="F1034" s="12"/>
      <c r="G1034" s="12"/>
    </row>
    <row r="1035" spans="1:7" ht="12.75" hidden="1" customHeight="1">
      <c r="A1035" s="12"/>
      <c r="B1035" s="12"/>
      <c r="C1035" s="12"/>
      <c r="D1035" s="12"/>
      <c r="E1035" s="12"/>
      <c r="F1035" s="12"/>
      <c r="G1035" s="12"/>
    </row>
    <row r="1036" spans="1:7" ht="12.75" hidden="1" customHeight="1">
      <c r="A1036" s="12"/>
      <c r="B1036" s="12"/>
      <c r="C1036" s="12"/>
      <c r="D1036" s="12"/>
      <c r="E1036" s="12"/>
      <c r="F1036" s="12"/>
      <c r="G1036" s="12"/>
    </row>
    <row r="1037" spans="1:7" ht="12.75" hidden="1" customHeight="1">
      <c r="A1037" s="12"/>
      <c r="B1037" s="12"/>
      <c r="C1037" s="12"/>
      <c r="D1037" s="12"/>
      <c r="E1037" s="12"/>
      <c r="F1037" s="12"/>
      <c r="G1037" s="12"/>
    </row>
    <row r="1038" spans="1:7" ht="12.75" hidden="1" customHeight="1">
      <c r="A1038" s="12"/>
      <c r="B1038" s="12"/>
      <c r="C1038" s="12"/>
      <c r="D1038" s="12"/>
      <c r="E1038" s="12"/>
      <c r="F1038" s="12"/>
      <c r="G1038" s="12"/>
    </row>
    <row r="1039" spans="1:7" ht="12.75" hidden="1" customHeight="1">
      <c r="A1039" s="12"/>
      <c r="B1039" s="12"/>
      <c r="C1039" s="12"/>
      <c r="D1039" s="12"/>
      <c r="E1039" s="12"/>
      <c r="F1039" s="12"/>
      <c r="G1039" s="12"/>
    </row>
    <row r="1040" spans="1:7" ht="12.75" hidden="1" customHeight="1">
      <c r="A1040" s="12"/>
      <c r="B1040" s="12"/>
      <c r="C1040" s="12"/>
      <c r="D1040" s="12"/>
      <c r="E1040" s="12"/>
      <c r="F1040" s="12"/>
      <c r="G1040" s="12"/>
    </row>
    <row r="1041" spans="1:7" ht="12.75" hidden="1" customHeight="1">
      <c r="A1041" s="12"/>
      <c r="B1041" s="12"/>
      <c r="C1041" s="12"/>
      <c r="D1041" s="12"/>
      <c r="E1041" s="12"/>
      <c r="F1041" s="12"/>
      <c r="G1041" s="12"/>
    </row>
    <row r="1042" spans="1:7" ht="12.75" hidden="1" customHeight="1">
      <c r="A1042" s="12"/>
      <c r="B1042" s="12"/>
      <c r="C1042" s="12"/>
      <c r="D1042" s="12"/>
      <c r="E1042" s="12"/>
      <c r="F1042" s="12"/>
      <c r="G1042" s="12"/>
    </row>
    <row r="1043" spans="1:7" ht="12.75" hidden="1" customHeight="1">
      <c r="A1043" s="12"/>
      <c r="B1043" s="12"/>
      <c r="C1043" s="12"/>
      <c r="D1043" s="12"/>
      <c r="E1043" s="12"/>
      <c r="F1043" s="12"/>
      <c r="G1043" s="12"/>
    </row>
    <row r="1044" spans="1:7" ht="12.75" hidden="1" customHeight="1">
      <c r="A1044" s="12"/>
      <c r="B1044" s="12"/>
      <c r="C1044" s="12"/>
      <c r="D1044" s="12"/>
      <c r="E1044" s="12"/>
      <c r="F1044" s="12"/>
      <c r="G1044" s="12"/>
    </row>
    <row r="1045" spans="1:7" ht="12.75" hidden="1" customHeight="1">
      <c r="A1045" s="12"/>
      <c r="B1045" s="12"/>
      <c r="C1045" s="12"/>
      <c r="D1045" s="12"/>
      <c r="E1045" s="12"/>
      <c r="F1045" s="12"/>
      <c r="G1045" s="12"/>
    </row>
    <row r="1046" spans="1:7" ht="12.75" hidden="1" customHeight="1">
      <c r="A1046" s="12"/>
      <c r="B1046" s="12"/>
      <c r="C1046" s="12"/>
      <c r="D1046" s="12"/>
      <c r="E1046" s="12"/>
      <c r="F1046" s="12"/>
      <c r="G1046" s="12"/>
    </row>
    <row r="1047" spans="1:7" ht="12.75" hidden="1" customHeight="1">
      <c r="A1047" s="12"/>
      <c r="B1047" s="12"/>
      <c r="C1047" s="12"/>
      <c r="D1047" s="12"/>
      <c r="E1047" s="12"/>
      <c r="F1047" s="12"/>
      <c r="G1047" s="12"/>
    </row>
    <row r="1048" spans="1:7" ht="12.75" hidden="1" customHeight="1">
      <c r="A1048" s="12"/>
      <c r="B1048" s="12"/>
      <c r="C1048" s="12"/>
      <c r="D1048" s="12"/>
      <c r="E1048" s="12"/>
      <c r="F1048" s="12"/>
      <c r="G1048" s="12"/>
    </row>
    <row r="1049" spans="1:7" ht="12.75" hidden="1" customHeight="1">
      <c r="A1049" s="12"/>
      <c r="B1049" s="12"/>
      <c r="C1049" s="12"/>
      <c r="D1049" s="12"/>
      <c r="E1049" s="12"/>
      <c r="F1049" s="12"/>
      <c r="G1049" s="12"/>
    </row>
    <row r="1050" spans="1:7" ht="12.75" hidden="1" customHeight="1">
      <c r="A1050" s="12"/>
      <c r="B1050" s="12"/>
      <c r="C1050" s="12"/>
      <c r="D1050" s="12"/>
      <c r="E1050" s="12"/>
      <c r="F1050" s="12"/>
      <c r="G1050" s="12"/>
    </row>
    <row r="1051" spans="1:7" ht="12.75" hidden="1" customHeight="1">
      <c r="A1051" s="12"/>
      <c r="B1051" s="12"/>
      <c r="C1051" s="12"/>
      <c r="D1051" s="12"/>
      <c r="E1051" s="12"/>
      <c r="F1051" s="12"/>
      <c r="G1051" s="12"/>
    </row>
    <row r="1052" spans="1:7" ht="12.75" hidden="1" customHeight="1">
      <c r="A1052" s="12"/>
      <c r="B1052" s="12"/>
      <c r="C1052" s="12"/>
      <c r="D1052" s="12"/>
      <c r="E1052" s="12"/>
      <c r="F1052" s="12"/>
      <c r="G1052" s="12"/>
    </row>
    <row r="1053" spans="1:7" ht="12.75" hidden="1" customHeight="1">
      <c r="A1053" s="12"/>
      <c r="B1053" s="12"/>
      <c r="C1053" s="12"/>
      <c r="D1053" s="12"/>
      <c r="E1053" s="12"/>
      <c r="F1053" s="12"/>
      <c r="G1053" s="12"/>
    </row>
    <row r="1054" spans="1:7" ht="12.75" hidden="1" customHeight="1">
      <c r="A1054" s="12"/>
      <c r="B1054" s="12"/>
      <c r="C1054" s="12"/>
      <c r="D1054" s="12"/>
      <c r="E1054" s="12"/>
      <c r="F1054" s="12"/>
      <c r="G1054" s="12"/>
    </row>
    <row r="1055" spans="1:7" ht="12.75" hidden="1" customHeight="1">
      <c r="A1055" s="12"/>
      <c r="B1055" s="12"/>
      <c r="C1055" s="12"/>
      <c r="D1055" s="12"/>
      <c r="E1055" s="12"/>
      <c r="F1055" s="12"/>
      <c r="G1055" s="12"/>
    </row>
    <row r="1056" spans="1:7" ht="12.75" hidden="1" customHeight="1">
      <c r="A1056" s="12"/>
      <c r="B1056" s="12"/>
      <c r="C1056" s="12"/>
      <c r="D1056" s="12"/>
      <c r="E1056" s="12"/>
      <c r="F1056" s="12"/>
      <c r="G1056" s="12"/>
    </row>
    <row r="1057" spans="1:7" ht="12.75" hidden="1" customHeight="1">
      <c r="A1057" s="12"/>
      <c r="B1057" s="12"/>
      <c r="C1057" s="12"/>
      <c r="D1057" s="12"/>
      <c r="E1057" s="12"/>
      <c r="F1057" s="12"/>
      <c r="G1057" s="12"/>
    </row>
    <row r="1058" spans="1:7" ht="12.75" hidden="1" customHeight="1">
      <c r="A1058" s="12"/>
      <c r="B1058" s="12"/>
      <c r="C1058" s="12"/>
      <c r="D1058" s="12"/>
      <c r="E1058" s="12"/>
      <c r="F1058" s="12"/>
      <c r="G1058" s="12"/>
    </row>
    <row r="1059" spans="1:7" ht="12.75" hidden="1" customHeight="1">
      <c r="A1059" s="12"/>
      <c r="B1059" s="12"/>
      <c r="C1059" s="12"/>
      <c r="D1059" s="12"/>
      <c r="E1059" s="12"/>
      <c r="F1059" s="12"/>
      <c r="G1059" s="12"/>
    </row>
    <row r="1060" spans="1:7" ht="12.75" hidden="1" customHeight="1">
      <c r="A1060" s="12"/>
      <c r="B1060" s="12"/>
      <c r="C1060" s="12"/>
      <c r="D1060" s="12"/>
      <c r="E1060" s="12"/>
      <c r="F1060" s="12"/>
      <c r="G1060" s="12"/>
    </row>
    <row r="1061" spans="1:7" ht="12.75" hidden="1" customHeight="1">
      <c r="A1061" s="12"/>
      <c r="B1061" s="12"/>
      <c r="C1061" s="12"/>
      <c r="D1061" s="12"/>
      <c r="E1061" s="12"/>
      <c r="F1061" s="12"/>
      <c r="G1061" s="12"/>
    </row>
    <row r="1062" spans="1:7" ht="12.75" hidden="1" customHeight="1">
      <c r="A1062" s="12"/>
      <c r="B1062" s="12"/>
      <c r="C1062" s="12"/>
      <c r="D1062" s="12"/>
      <c r="E1062" s="12"/>
      <c r="F1062" s="12"/>
      <c r="G1062" s="12"/>
    </row>
    <row r="1063" spans="1:7" ht="12.75" hidden="1" customHeight="1">
      <c r="A1063" s="12"/>
      <c r="B1063" s="12"/>
      <c r="C1063" s="12"/>
      <c r="D1063" s="12"/>
      <c r="E1063" s="12"/>
      <c r="F1063" s="12"/>
      <c r="G1063" s="12"/>
    </row>
    <row r="1064" spans="1:7" ht="12.75" hidden="1" customHeight="1">
      <c r="A1064" s="12"/>
      <c r="B1064" s="12"/>
      <c r="C1064" s="12"/>
      <c r="D1064" s="12"/>
      <c r="E1064" s="12"/>
      <c r="F1064" s="12"/>
      <c r="G1064" s="12"/>
    </row>
    <row r="1065" spans="1:7" ht="12.75" hidden="1" customHeight="1">
      <c r="A1065" s="12"/>
      <c r="B1065" s="12"/>
      <c r="C1065" s="12"/>
      <c r="D1065" s="12"/>
      <c r="E1065" s="12"/>
      <c r="F1065" s="12"/>
      <c r="G1065" s="12"/>
    </row>
    <row r="1066" spans="1:7" ht="12.75" hidden="1" customHeight="1">
      <c r="A1066" s="12"/>
      <c r="B1066" s="12"/>
      <c r="C1066" s="12"/>
      <c r="D1066" s="12"/>
      <c r="E1066" s="12"/>
      <c r="F1066" s="12"/>
      <c r="G1066" s="12"/>
    </row>
    <row r="1067" spans="1:7" ht="12.75" hidden="1" customHeight="1">
      <c r="A1067" s="12"/>
      <c r="B1067" s="12"/>
      <c r="C1067" s="12"/>
      <c r="D1067" s="12"/>
      <c r="E1067" s="12"/>
      <c r="F1067" s="12"/>
      <c r="G1067" s="12"/>
    </row>
    <row r="1068" spans="1:7" ht="12.75" hidden="1" customHeight="1">
      <c r="A1068" s="12"/>
      <c r="B1068" s="12"/>
      <c r="C1068" s="12"/>
      <c r="D1068" s="12"/>
      <c r="E1068" s="12"/>
      <c r="F1068" s="12"/>
      <c r="G1068" s="12"/>
    </row>
    <row r="1069" spans="1:7" ht="12.75" hidden="1" customHeight="1">
      <c r="A1069" s="12"/>
      <c r="B1069" s="12"/>
      <c r="C1069" s="12"/>
      <c r="D1069" s="12"/>
      <c r="E1069" s="12"/>
      <c r="F1069" s="12"/>
      <c r="G1069" s="12"/>
    </row>
    <row r="1070" spans="1:7" ht="12.75" hidden="1" customHeight="1">
      <c r="A1070" s="12"/>
      <c r="B1070" s="12"/>
      <c r="C1070" s="12"/>
      <c r="D1070" s="12"/>
      <c r="E1070" s="12"/>
      <c r="F1070" s="12"/>
      <c r="G1070" s="12"/>
    </row>
    <row r="1071" spans="1:7" ht="12.75" hidden="1" customHeight="1">
      <c r="A1071" s="12"/>
      <c r="B1071" s="12"/>
      <c r="C1071" s="12"/>
      <c r="D1071" s="12"/>
      <c r="E1071" s="12"/>
      <c r="F1071" s="12"/>
      <c r="G1071" s="12"/>
    </row>
    <row r="1072" spans="1:7" ht="12.75" hidden="1" customHeight="1">
      <c r="A1072" s="12"/>
      <c r="B1072" s="12"/>
      <c r="C1072" s="12"/>
      <c r="D1072" s="12"/>
      <c r="E1072" s="12"/>
      <c r="F1072" s="12"/>
      <c r="G1072" s="12"/>
    </row>
    <row r="1073" spans="1:7" ht="12.75" hidden="1" customHeight="1">
      <c r="A1073" s="12"/>
      <c r="B1073" s="12"/>
      <c r="C1073" s="12"/>
      <c r="D1073" s="12"/>
      <c r="E1073" s="12"/>
      <c r="F1073" s="12"/>
      <c r="G1073" s="12"/>
    </row>
    <row r="1074" spans="1:7" ht="12.75" hidden="1" customHeight="1">
      <c r="A1074" s="12"/>
      <c r="B1074" s="12"/>
      <c r="C1074" s="12"/>
      <c r="D1074" s="12"/>
      <c r="E1074" s="12"/>
      <c r="F1074" s="12"/>
      <c r="G1074" s="12"/>
    </row>
    <row r="1075" spans="1:7" ht="12.75" hidden="1" customHeight="1">
      <c r="A1075" s="12"/>
      <c r="B1075" s="12"/>
      <c r="C1075" s="12"/>
      <c r="D1075" s="12"/>
      <c r="E1075" s="12"/>
      <c r="F1075" s="12"/>
      <c r="G1075" s="12"/>
    </row>
    <row r="1076" spans="1:7" ht="12.75" hidden="1" customHeight="1">
      <c r="A1076" s="12"/>
      <c r="B1076" s="12"/>
      <c r="C1076" s="12"/>
      <c r="D1076" s="12"/>
      <c r="E1076" s="12"/>
      <c r="F1076" s="12"/>
      <c r="G1076" s="12"/>
    </row>
    <row r="1077" spans="1:7" ht="12.75" hidden="1" customHeight="1">
      <c r="A1077" s="12"/>
      <c r="B1077" s="12"/>
      <c r="C1077" s="12"/>
      <c r="D1077" s="12"/>
      <c r="E1077" s="12"/>
      <c r="F1077" s="12"/>
      <c r="G1077" s="12"/>
    </row>
    <row r="1078" spans="1:7" ht="12.75" hidden="1" customHeight="1">
      <c r="A1078" s="12"/>
      <c r="B1078" s="12"/>
      <c r="C1078" s="12"/>
      <c r="D1078" s="12"/>
      <c r="E1078" s="12"/>
      <c r="F1078" s="12"/>
      <c r="G1078" s="12"/>
    </row>
    <row r="1079" spans="1:7" ht="12.75" hidden="1" customHeight="1">
      <c r="A1079" s="12"/>
      <c r="B1079" s="12"/>
      <c r="C1079" s="12"/>
      <c r="D1079" s="12"/>
      <c r="E1079" s="12"/>
      <c r="F1079" s="12"/>
      <c r="G1079" s="12"/>
    </row>
    <row r="1080" spans="1:7" hidden="1">
      <c r="A1080" s="12"/>
      <c r="B1080" s="12"/>
      <c r="C1080" s="12"/>
      <c r="D1080" s="12"/>
      <c r="E1080" s="12"/>
      <c r="F1080" s="12"/>
      <c r="G1080" s="12"/>
    </row>
    <row r="1081" spans="1:7" hidden="1">
      <c r="A1081" s="12"/>
      <c r="B1081" s="12"/>
      <c r="C1081" s="12"/>
      <c r="D1081" s="12"/>
      <c r="E1081" s="12"/>
      <c r="F1081" s="12"/>
      <c r="G1081" s="12"/>
    </row>
    <row r="1082" spans="1:7" hidden="1">
      <c r="A1082" s="12"/>
      <c r="B1082" s="12"/>
      <c r="C1082" s="12"/>
      <c r="D1082" s="12"/>
      <c r="E1082" s="12"/>
      <c r="F1082" s="12"/>
      <c r="G1082" s="12"/>
    </row>
    <row r="1083" spans="1:7" hidden="1">
      <c r="A1083" s="12"/>
      <c r="B1083" s="12"/>
      <c r="C1083" s="12"/>
      <c r="D1083" s="12"/>
      <c r="E1083" s="12"/>
      <c r="F1083" s="12"/>
      <c r="G1083" s="12"/>
    </row>
    <row r="1084" spans="1:7" hidden="1">
      <c r="A1084" s="12"/>
      <c r="B1084" s="12"/>
      <c r="C1084" s="12"/>
      <c r="D1084" s="12"/>
      <c r="E1084" s="12"/>
      <c r="F1084" s="12"/>
      <c r="G1084" s="12"/>
    </row>
    <row r="1085" spans="1:7" hidden="1">
      <c r="A1085" s="12"/>
      <c r="B1085" s="12"/>
      <c r="C1085" s="12"/>
      <c r="D1085" s="12"/>
      <c r="E1085" s="12"/>
      <c r="F1085" s="12"/>
      <c r="G1085" s="12"/>
    </row>
    <row r="1086" spans="1:7" hidden="1">
      <c r="A1086" s="12"/>
      <c r="B1086" s="12"/>
      <c r="C1086" s="12"/>
      <c r="D1086" s="12"/>
      <c r="E1086" s="12"/>
      <c r="F1086" s="12"/>
      <c r="G1086" s="12"/>
    </row>
    <row r="1087" spans="1:7" hidden="1">
      <c r="A1087" s="12"/>
      <c r="B1087" s="12"/>
      <c r="C1087" s="12"/>
      <c r="D1087" s="12"/>
      <c r="E1087" s="12"/>
      <c r="F1087" s="12"/>
      <c r="G1087" s="12"/>
    </row>
    <row r="1088" spans="1:7" hidden="1">
      <c r="A1088" s="12"/>
      <c r="B1088" s="12"/>
      <c r="C1088" s="12"/>
      <c r="D1088" s="12"/>
      <c r="E1088" s="12"/>
      <c r="F1088" s="12"/>
      <c r="G1088" s="12"/>
    </row>
    <row r="1089" spans="1:7" hidden="1">
      <c r="A1089" s="12"/>
      <c r="B1089" s="12"/>
      <c r="C1089" s="12"/>
      <c r="D1089" s="12"/>
      <c r="E1089" s="12"/>
      <c r="F1089" s="12"/>
      <c r="G1089" s="12"/>
    </row>
    <row r="1090" spans="1:7" hidden="1">
      <c r="A1090" s="12"/>
      <c r="B1090" s="12"/>
      <c r="C1090" s="12"/>
      <c r="D1090" s="12"/>
      <c r="E1090" s="12"/>
      <c r="F1090" s="12"/>
      <c r="G1090" s="12"/>
    </row>
    <row r="1091" spans="1:7" hidden="1">
      <c r="A1091" s="12"/>
      <c r="B1091" s="12"/>
      <c r="C1091" s="12"/>
      <c r="D1091" s="12"/>
      <c r="E1091" s="12"/>
      <c r="F1091" s="12"/>
      <c r="G1091" s="12"/>
    </row>
    <row r="1092" spans="1:7" hidden="1">
      <c r="A1092" s="12"/>
      <c r="B1092" s="12"/>
      <c r="C1092" s="12"/>
      <c r="D1092" s="12"/>
      <c r="E1092" s="12"/>
      <c r="F1092" s="12"/>
      <c r="G1092" s="12"/>
    </row>
    <row r="1093" spans="1:7" hidden="1">
      <c r="A1093" s="12"/>
      <c r="B1093" s="12"/>
      <c r="C1093" s="12"/>
      <c r="D1093" s="12"/>
      <c r="E1093" s="12"/>
      <c r="F1093" s="12"/>
      <c r="G1093" s="12"/>
    </row>
    <row r="1094" spans="1:7" hidden="1">
      <c r="A1094" s="12"/>
      <c r="B1094" s="12"/>
      <c r="C1094" s="12"/>
      <c r="D1094" s="12"/>
      <c r="E1094" s="12"/>
      <c r="F1094" s="12"/>
      <c r="G1094" s="12"/>
    </row>
    <row r="1095" spans="1:7" hidden="1">
      <c r="A1095" s="12"/>
      <c r="B1095" s="12"/>
      <c r="C1095" s="12"/>
      <c r="D1095" s="12"/>
      <c r="E1095" s="12"/>
      <c r="F1095" s="12"/>
      <c r="G1095" s="12"/>
    </row>
    <row r="1096" spans="1:7" hidden="1">
      <c r="A1096" s="12"/>
      <c r="B1096" s="12"/>
      <c r="C1096" s="12"/>
      <c r="D1096" s="12"/>
      <c r="E1096" s="12"/>
      <c r="F1096" s="12"/>
      <c r="G1096" s="12"/>
    </row>
    <row r="1097" spans="1:7" hidden="1">
      <c r="A1097" s="12"/>
      <c r="B1097" s="12"/>
      <c r="C1097" s="12"/>
      <c r="D1097" s="12"/>
      <c r="E1097" s="12"/>
      <c r="F1097" s="12"/>
      <c r="G1097" s="12"/>
    </row>
    <row r="1098" spans="1:7" hidden="1">
      <c r="A1098" s="12"/>
      <c r="B1098" s="12"/>
      <c r="C1098" s="12"/>
      <c r="D1098" s="12"/>
      <c r="E1098" s="12"/>
      <c r="F1098" s="12"/>
      <c r="G1098" s="12"/>
    </row>
    <row r="1099" spans="1:7" hidden="1">
      <c r="A1099" s="12"/>
      <c r="B1099" s="12"/>
      <c r="C1099" s="12"/>
      <c r="D1099" s="12"/>
      <c r="E1099" s="12"/>
      <c r="F1099" s="12"/>
      <c r="G1099" s="12"/>
    </row>
    <row r="1100" spans="1:7" hidden="1">
      <c r="A1100" s="12"/>
      <c r="B1100" s="12"/>
      <c r="C1100" s="12"/>
      <c r="D1100" s="12"/>
      <c r="E1100" s="12"/>
      <c r="F1100" s="12"/>
      <c r="G1100" s="12"/>
    </row>
    <row r="1101" spans="1:7" hidden="1">
      <c r="A1101" s="12"/>
      <c r="B1101" s="12"/>
      <c r="C1101" s="12"/>
      <c r="D1101" s="12"/>
      <c r="E1101" s="12"/>
      <c r="F1101" s="12"/>
      <c r="G1101" s="12"/>
    </row>
    <row r="1102" spans="1:7" hidden="1">
      <c r="A1102" s="12"/>
      <c r="B1102" s="12"/>
      <c r="C1102" s="12"/>
      <c r="D1102" s="12"/>
      <c r="E1102" s="12"/>
      <c r="F1102" s="12"/>
      <c r="G1102" s="12"/>
    </row>
    <row r="1103" spans="1:7" hidden="1">
      <c r="A1103" s="12"/>
      <c r="B1103" s="12"/>
      <c r="C1103" s="12"/>
      <c r="D1103" s="12"/>
      <c r="E1103" s="12"/>
      <c r="F1103" s="12"/>
      <c r="G1103" s="12"/>
    </row>
    <row r="1104" spans="1:7" hidden="1">
      <c r="A1104" s="12"/>
      <c r="B1104" s="12"/>
      <c r="C1104" s="12"/>
      <c r="D1104" s="12"/>
      <c r="E1104" s="12"/>
      <c r="F1104" s="12"/>
      <c r="G1104" s="12"/>
    </row>
    <row r="1105" spans="1:7" hidden="1">
      <c r="A1105" s="12"/>
      <c r="B1105" s="12"/>
      <c r="C1105" s="12"/>
      <c r="D1105" s="12"/>
      <c r="E1105" s="12"/>
      <c r="F1105" s="12"/>
      <c r="G1105" s="12"/>
    </row>
    <row r="1106" spans="1:7" hidden="1">
      <c r="A1106" s="12"/>
      <c r="B1106" s="12"/>
      <c r="C1106" s="12"/>
      <c r="D1106" s="12"/>
      <c r="E1106" s="12"/>
      <c r="F1106" s="12"/>
      <c r="G1106" s="12"/>
    </row>
    <row r="1107" spans="1:7" hidden="1">
      <c r="A1107" s="12"/>
      <c r="B1107" s="12"/>
      <c r="C1107" s="12"/>
      <c r="D1107" s="12"/>
      <c r="E1107" s="12"/>
      <c r="F1107" s="12"/>
      <c r="G1107" s="12"/>
    </row>
    <row r="1108" spans="1:7" hidden="1">
      <c r="A1108" s="12"/>
      <c r="B1108" s="12"/>
      <c r="C1108" s="12"/>
      <c r="D1108" s="12"/>
      <c r="E1108" s="12"/>
      <c r="F1108" s="12"/>
      <c r="G1108" s="12"/>
    </row>
    <row r="1109" spans="1:7" hidden="1">
      <c r="A1109" s="12"/>
      <c r="B1109" s="12"/>
      <c r="C1109" s="12"/>
      <c r="D1109" s="12"/>
      <c r="E1109" s="12"/>
      <c r="F1109" s="12"/>
      <c r="G1109" s="12"/>
    </row>
    <row r="1110" spans="1:7" hidden="1">
      <c r="A1110" s="12"/>
      <c r="B1110" s="12"/>
      <c r="C1110" s="12"/>
      <c r="D1110" s="12"/>
      <c r="E1110" s="12"/>
      <c r="F1110" s="12"/>
      <c r="G1110" s="12"/>
    </row>
    <row r="1111" spans="1:7" hidden="1">
      <c r="A1111" s="12"/>
      <c r="B1111" s="12"/>
      <c r="C1111" s="12"/>
      <c r="D1111" s="12"/>
      <c r="E1111" s="12"/>
      <c r="F1111" s="12"/>
      <c r="G1111" s="12"/>
    </row>
    <row r="1112" spans="1:7" hidden="1">
      <c r="A1112" s="12"/>
      <c r="B1112" s="12"/>
      <c r="C1112" s="12"/>
      <c r="D1112" s="12"/>
      <c r="E1112" s="12"/>
      <c r="F1112" s="12"/>
      <c r="G1112" s="12"/>
    </row>
    <row r="1113" spans="1:7" hidden="1">
      <c r="A1113" s="12"/>
      <c r="B1113" s="12"/>
      <c r="C1113" s="12"/>
      <c r="D1113" s="12"/>
      <c r="E1113" s="12"/>
      <c r="F1113" s="12"/>
      <c r="G1113" s="12"/>
    </row>
    <row r="1114" spans="1:7" hidden="1">
      <c r="A1114" s="12"/>
      <c r="B1114" s="12"/>
      <c r="C1114" s="12"/>
      <c r="D1114" s="12"/>
      <c r="E1114" s="12"/>
      <c r="F1114" s="12"/>
      <c r="G1114" s="12"/>
    </row>
    <row r="1115" spans="1:7" hidden="1">
      <c r="A1115" s="12"/>
      <c r="B1115" s="12"/>
      <c r="C1115" s="12"/>
      <c r="D1115" s="12"/>
      <c r="E1115" s="12"/>
      <c r="F1115" s="12"/>
      <c r="G1115" s="12"/>
    </row>
    <row r="1116" spans="1:7" hidden="1">
      <c r="A1116" s="12"/>
      <c r="B1116" s="12"/>
      <c r="C1116" s="12"/>
      <c r="D1116" s="12"/>
      <c r="E1116" s="12"/>
      <c r="F1116" s="12"/>
      <c r="G1116" s="12"/>
    </row>
    <row r="1117" spans="1:7" hidden="1">
      <c r="A1117" s="12"/>
      <c r="B1117" s="12"/>
      <c r="C1117" s="12"/>
      <c r="D1117" s="12"/>
      <c r="E1117" s="12"/>
      <c r="F1117" s="12"/>
      <c r="G1117" s="12"/>
    </row>
    <row r="1118" spans="1:7" hidden="1">
      <c r="A1118" s="12"/>
      <c r="B1118" s="12"/>
      <c r="C1118" s="12"/>
      <c r="D1118" s="12"/>
      <c r="E1118" s="12"/>
      <c r="F1118" s="12"/>
      <c r="G1118" s="12"/>
    </row>
    <row r="1119" spans="1:7" hidden="1">
      <c r="A1119" s="12"/>
      <c r="B1119" s="12"/>
      <c r="C1119" s="12"/>
      <c r="D1119" s="12"/>
      <c r="E1119" s="12"/>
      <c r="F1119" s="12"/>
      <c r="G1119" s="12"/>
    </row>
    <row r="1120" spans="1:7" hidden="1">
      <c r="A1120" s="12"/>
      <c r="B1120" s="12"/>
      <c r="C1120" s="12"/>
      <c r="D1120" s="12"/>
      <c r="E1120" s="12"/>
      <c r="F1120" s="12"/>
      <c r="G1120" s="12"/>
    </row>
    <row r="1121" spans="1:7" hidden="1">
      <c r="A1121" s="12"/>
      <c r="B1121" s="12"/>
      <c r="C1121" s="12"/>
      <c r="D1121" s="12"/>
      <c r="E1121" s="12"/>
      <c r="F1121" s="12"/>
      <c r="G1121" s="12"/>
    </row>
    <row r="1122" spans="1:7" hidden="1">
      <c r="A1122" s="12"/>
      <c r="B1122" s="12"/>
      <c r="C1122" s="12"/>
      <c r="D1122" s="12"/>
      <c r="E1122" s="12"/>
      <c r="F1122" s="12"/>
      <c r="G1122" s="12"/>
    </row>
    <row r="1123" spans="1:7" hidden="1">
      <c r="A1123" s="12"/>
      <c r="B1123" s="12"/>
      <c r="C1123" s="12"/>
      <c r="D1123" s="12"/>
      <c r="E1123" s="12"/>
      <c r="F1123" s="12"/>
      <c r="G1123" s="12"/>
    </row>
    <row r="1124" spans="1:7" hidden="1">
      <c r="A1124" s="12"/>
      <c r="B1124" s="12"/>
      <c r="C1124" s="12"/>
      <c r="D1124" s="12"/>
      <c r="E1124" s="12"/>
      <c r="F1124" s="12"/>
      <c r="G1124" s="12"/>
    </row>
    <row r="1125" spans="1:7" hidden="1">
      <c r="A1125" s="12"/>
      <c r="B1125" s="12"/>
      <c r="C1125" s="12"/>
      <c r="D1125" s="12"/>
      <c r="E1125" s="12"/>
      <c r="F1125" s="12"/>
      <c r="G1125" s="12"/>
    </row>
    <row r="1126" spans="1:7" hidden="1">
      <c r="A1126" s="12"/>
      <c r="B1126" s="12"/>
      <c r="C1126" s="12"/>
      <c r="D1126" s="12"/>
      <c r="E1126" s="12"/>
      <c r="F1126" s="12"/>
      <c r="G1126" s="12"/>
    </row>
    <row r="1127" spans="1:7" hidden="1">
      <c r="A1127" s="12"/>
      <c r="B1127" s="12"/>
      <c r="C1127" s="12"/>
      <c r="D1127" s="12"/>
      <c r="E1127" s="12"/>
      <c r="F1127" s="12"/>
      <c r="G1127" s="12"/>
    </row>
    <row r="1128" spans="1:7" hidden="1">
      <c r="A1128" s="12"/>
      <c r="B1128" s="12"/>
      <c r="C1128" s="12"/>
      <c r="D1128" s="12"/>
      <c r="E1128" s="12"/>
      <c r="F1128" s="12"/>
      <c r="G1128" s="12"/>
    </row>
    <row r="1129" spans="1:7" hidden="1">
      <c r="A1129" s="12"/>
      <c r="B1129" s="12"/>
      <c r="C1129" s="12"/>
      <c r="D1129" s="12"/>
      <c r="E1129" s="12"/>
      <c r="F1129" s="12"/>
      <c r="G1129" s="12"/>
    </row>
    <row r="1130" spans="1:7" hidden="1">
      <c r="A1130" s="12"/>
      <c r="B1130" s="12"/>
      <c r="C1130" s="12"/>
      <c r="D1130" s="12"/>
      <c r="E1130" s="12"/>
      <c r="F1130" s="12"/>
      <c r="G1130" s="12"/>
    </row>
    <row r="1131" spans="1:7" hidden="1">
      <c r="A1131" s="12"/>
      <c r="B1131" s="12"/>
      <c r="C1131" s="12"/>
      <c r="D1131" s="12"/>
      <c r="E1131" s="12"/>
      <c r="F1131" s="12"/>
      <c r="G1131" s="12"/>
    </row>
    <row r="1132" spans="1:7" hidden="1">
      <c r="A1132" s="12"/>
      <c r="B1132" s="12"/>
      <c r="C1132" s="12"/>
      <c r="D1132" s="12"/>
      <c r="E1132" s="12"/>
      <c r="F1132" s="12"/>
      <c r="G1132" s="12"/>
    </row>
    <row r="1133" spans="1:7" hidden="1">
      <c r="A1133" s="12"/>
      <c r="B1133" s="12"/>
      <c r="C1133" s="12"/>
      <c r="D1133" s="12"/>
      <c r="E1133" s="12"/>
      <c r="F1133" s="12"/>
      <c r="G1133" s="12"/>
    </row>
    <row r="1134" spans="1:7" hidden="1">
      <c r="A1134" s="12"/>
      <c r="B1134" s="12"/>
      <c r="C1134" s="12"/>
      <c r="D1134" s="12"/>
      <c r="E1134" s="12"/>
      <c r="F1134" s="12"/>
      <c r="G1134" s="12"/>
    </row>
    <row r="1135" spans="1:7" hidden="1">
      <c r="A1135" s="12"/>
      <c r="B1135" s="12"/>
      <c r="C1135" s="12"/>
      <c r="D1135" s="12"/>
      <c r="E1135" s="12"/>
      <c r="F1135" s="12"/>
      <c r="G1135" s="12"/>
    </row>
    <row r="1136" spans="1:7" hidden="1">
      <c r="A1136" s="12"/>
      <c r="B1136" s="12"/>
      <c r="C1136" s="12"/>
      <c r="D1136" s="12"/>
      <c r="E1136" s="12"/>
      <c r="F1136" s="12"/>
      <c r="G1136" s="12"/>
    </row>
    <row r="1137" spans="1:7" hidden="1">
      <c r="A1137" s="12"/>
      <c r="B1137" s="12"/>
      <c r="C1137" s="12"/>
      <c r="D1137" s="12"/>
      <c r="E1137" s="12"/>
      <c r="F1137" s="12"/>
      <c r="G1137" s="12"/>
    </row>
    <row r="1138" spans="1:7" hidden="1">
      <c r="A1138" s="12"/>
      <c r="B1138" s="12"/>
      <c r="C1138" s="12"/>
      <c r="D1138" s="12"/>
      <c r="E1138" s="12"/>
      <c r="F1138" s="12"/>
      <c r="G1138" s="12"/>
    </row>
    <row r="1139" spans="1:7" hidden="1">
      <c r="A1139" s="12"/>
      <c r="B1139" s="12"/>
      <c r="C1139" s="12"/>
      <c r="D1139" s="12"/>
      <c r="E1139" s="12"/>
      <c r="F1139" s="12"/>
      <c r="G1139" s="12"/>
    </row>
    <row r="1140" spans="1:7" hidden="1">
      <c r="A1140" s="12"/>
      <c r="B1140" s="12"/>
      <c r="C1140" s="12"/>
      <c r="D1140" s="12"/>
      <c r="E1140" s="12"/>
      <c r="F1140" s="12"/>
      <c r="G1140" s="12"/>
    </row>
    <row r="1141" spans="1:7" hidden="1">
      <c r="A1141" s="12"/>
      <c r="B1141" s="12"/>
      <c r="C1141" s="12"/>
      <c r="D1141" s="12"/>
      <c r="E1141" s="12"/>
      <c r="F1141" s="12"/>
      <c r="G1141" s="12"/>
    </row>
    <row r="1142" spans="1:7" hidden="1">
      <c r="A1142" s="12"/>
      <c r="B1142" s="12"/>
      <c r="C1142" s="12"/>
      <c r="D1142" s="12"/>
      <c r="E1142" s="12"/>
      <c r="F1142" s="12"/>
      <c r="G1142" s="12"/>
    </row>
    <row r="1143" spans="1:7" hidden="1">
      <c r="A1143" s="12"/>
      <c r="B1143" s="12"/>
      <c r="C1143" s="12"/>
      <c r="D1143" s="12"/>
      <c r="E1143" s="12"/>
      <c r="F1143" s="12"/>
      <c r="G1143" s="12"/>
    </row>
    <row r="1144" spans="1:7" hidden="1">
      <c r="A1144" s="12"/>
      <c r="B1144" s="12"/>
      <c r="C1144" s="12"/>
      <c r="D1144" s="12"/>
      <c r="E1144" s="12"/>
      <c r="F1144" s="12"/>
      <c r="G1144" s="12"/>
    </row>
    <row r="1145" spans="1:7" hidden="1">
      <c r="A1145" s="12"/>
      <c r="B1145" s="12"/>
      <c r="C1145" s="12"/>
      <c r="D1145" s="12"/>
      <c r="E1145" s="12"/>
      <c r="F1145" s="12"/>
      <c r="G1145" s="12"/>
    </row>
    <row r="1146" spans="1:7" hidden="1">
      <c r="A1146" s="12"/>
      <c r="B1146" s="12"/>
      <c r="C1146" s="12"/>
      <c r="D1146" s="12"/>
      <c r="E1146" s="12"/>
      <c r="F1146" s="12"/>
      <c r="G1146" s="12"/>
    </row>
    <row r="1147" spans="1:7" hidden="1">
      <c r="A1147" s="12"/>
      <c r="B1147" s="12"/>
      <c r="C1147" s="12"/>
      <c r="D1147" s="12"/>
      <c r="E1147" s="12"/>
      <c r="F1147" s="12"/>
      <c r="G1147" s="12"/>
    </row>
    <row r="1148" spans="1:7" hidden="1">
      <c r="A1148" s="12"/>
      <c r="B1148" s="12"/>
      <c r="C1148" s="12"/>
      <c r="D1148" s="12"/>
      <c r="E1148" s="12"/>
      <c r="F1148" s="12"/>
      <c r="G1148" s="12"/>
    </row>
    <row r="1149" spans="1:7" hidden="1">
      <c r="A1149" s="12"/>
      <c r="B1149" s="12"/>
      <c r="C1149" s="12"/>
      <c r="D1149" s="12"/>
      <c r="E1149" s="12"/>
      <c r="F1149" s="12"/>
      <c r="G1149" s="12"/>
    </row>
    <row r="1150" spans="1:7" hidden="1">
      <c r="A1150" s="12"/>
      <c r="B1150" s="12"/>
      <c r="C1150" s="12"/>
      <c r="D1150" s="12"/>
      <c r="E1150" s="12"/>
      <c r="F1150" s="12"/>
      <c r="G1150" s="12"/>
    </row>
    <row r="1151" spans="1:7" hidden="1">
      <c r="A1151" s="12"/>
      <c r="B1151" s="12"/>
      <c r="C1151" s="12"/>
      <c r="D1151" s="12"/>
      <c r="E1151" s="12"/>
      <c r="F1151" s="12"/>
      <c r="G1151" s="12"/>
    </row>
    <row r="1152" spans="1:7" hidden="1">
      <c r="A1152" s="12"/>
      <c r="B1152" s="12"/>
      <c r="C1152" s="12"/>
      <c r="D1152" s="12"/>
      <c r="E1152" s="12"/>
      <c r="F1152" s="12"/>
      <c r="G1152" s="12"/>
    </row>
    <row r="1153" spans="1:7" hidden="1">
      <c r="A1153" s="12"/>
      <c r="B1153" s="12"/>
      <c r="C1153" s="12"/>
      <c r="D1153" s="12"/>
      <c r="E1153" s="12"/>
      <c r="F1153" s="12"/>
      <c r="G1153" s="12"/>
    </row>
    <row r="1154" spans="1:7" hidden="1">
      <c r="A1154" s="12"/>
      <c r="B1154" s="12"/>
      <c r="C1154" s="12"/>
      <c r="D1154" s="12"/>
      <c r="E1154" s="12"/>
      <c r="F1154" s="12"/>
      <c r="G1154" s="12"/>
    </row>
    <row r="1155" spans="1:7" hidden="1">
      <c r="A1155" s="12"/>
      <c r="B1155" s="12"/>
      <c r="C1155" s="12"/>
      <c r="D1155" s="12"/>
      <c r="E1155" s="12"/>
      <c r="F1155" s="12"/>
      <c r="G1155" s="12"/>
    </row>
    <row r="1156" spans="1:7" hidden="1">
      <c r="A1156" s="12"/>
      <c r="B1156" s="12"/>
      <c r="C1156" s="12"/>
      <c r="D1156" s="12"/>
      <c r="E1156" s="12"/>
      <c r="F1156" s="12"/>
      <c r="G1156" s="12"/>
    </row>
    <row r="1157" spans="1:7" hidden="1">
      <c r="A1157" s="12"/>
      <c r="B1157" s="12"/>
      <c r="C1157" s="12"/>
      <c r="D1157" s="12"/>
      <c r="E1157" s="12"/>
      <c r="F1157" s="12"/>
      <c r="G1157" s="12"/>
    </row>
    <row r="1158" spans="1:7" hidden="1">
      <c r="A1158" s="12"/>
      <c r="B1158" s="12"/>
      <c r="C1158" s="12"/>
      <c r="D1158" s="12"/>
      <c r="E1158" s="12"/>
      <c r="F1158" s="12"/>
      <c r="G1158" s="12"/>
    </row>
    <row r="1159" spans="1:7" hidden="1">
      <c r="A1159" s="12"/>
      <c r="B1159" s="12"/>
      <c r="C1159" s="12"/>
      <c r="D1159" s="12"/>
      <c r="E1159" s="12"/>
      <c r="F1159" s="12"/>
      <c r="G1159" s="12"/>
    </row>
    <row r="1160" spans="1:7" hidden="1">
      <c r="A1160" s="12"/>
      <c r="B1160" s="12"/>
      <c r="C1160" s="12"/>
      <c r="D1160" s="12"/>
      <c r="E1160" s="12"/>
      <c r="F1160" s="12"/>
      <c r="G1160" s="12"/>
    </row>
    <row r="1161" spans="1:7" hidden="1">
      <c r="A1161" s="12"/>
      <c r="B1161" s="12"/>
      <c r="C1161" s="12"/>
      <c r="D1161" s="12"/>
      <c r="E1161" s="12"/>
      <c r="F1161" s="12"/>
      <c r="G1161" s="12"/>
    </row>
    <row r="1162" spans="1:7" hidden="1">
      <c r="A1162" s="12"/>
      <c r="B1162" s="12"/>
      <c r="C1162" s="12"/>
      <c r="D1162" s="12"/>
      <c r="E1162" s="12"/>
      <c r="F1162" s="12"/>
      <c r="G1162" s="12"/>
    </row>
    <row r="1163" spans="1:7" hidden="1">
      <c r="A1163" s="12"/>
      <c r="B1163" s="12"/>
      <c r="C1163" s="12"/>
      <c r="D1163" s="12"/>
      <c r="E1163" s="12"/>
      <c r="F1163" s="12"/>
      <c r="G1163" s="12"/>
    </row>
    <row r="1164" spans="1:7" hidden="1">
      <c r="A1164" s="12"/>
      <c r="B1164" s="12"/>
      <c r="C1164" s="12"/>
      <c r="D1164" s="12"/>
      <c r="E1164" s="12"/>
      <c r="F1164" s="12"/>
      <c r="G1164" s="12"/>
    </row>
    <row r="1165" spans="1:7" hidden="1">
      <c r="A1165" s="12"/>
      <c r="B1165" s="12"/>
      <c r="C1165" s="12"/>
      <c r="D1165" s="12"/>
      <c r="E1165" s="12"/>
      <c r="F1165" s="12"/>
      <c r="G1165" s="12"/>
    </row>
    <row r="1166" spans="1:7" hidden="1">
      <c r="A1166" s="12"/>
      <c r="B1166" s="12"/>
      <c r="C1166" s="12"/>
      <c r="D1166" s="12"/>
      <c r="E1166" s="12"/>
      <c r="F1166" s="12"/>
      <c r="G1166" s="12"/>
    </row>
    <row r="1167" spans="1:7" hidden="1">
      <c r="A1167" s="12"/>
      <c r="B1167" s="12"/>
      <c r="C1167" s="12"/>
      <c r="D1167" s="12"/>
      <c r="E1167" s="12"/>
      <c r="F1167" s="12"/>
      <c r="G1167" s="12"/>
    </row>
    <row r="1168" spans="1:7" hidden="1">
      <c r="A1168" s="12"/>
      <c r="B1168" s="12"/>
      <c r="C1168" s="12"/>
      <c r="D1168" s="12"/>
      <c r="E1168" s="12"/>
      <c r="F1168" s="12"/>
      <c r="G1168" s="12"/>
    </row>
    <row r="1169" spans="1:7" hidden="1">
      <c r="A1169" s="12"/>
      <c r="B1169" s="12"/>
      <c r="C1169" s="12"/>
      <c r="D1169" s="12"/>
      <c r="E1169" s="12"/>
      <c r="F1169" s="12"/>
      <c r="G1169" s="12"/>
    </row>
    <row r="1170" spans="1:7" hidden="1">
      <c r="A1170" s="12"/>
      <c r="B1170" s="12"/>
      <c r="C1170" s="12"/>
      <c r="D1170" s="12"/>
      <c r="E1170" s="12"/>
      <c r="F1170" s="12"/>
      <c r="G1170" s="12"/>
    </row>
    <row r="1171" spans="1:7" hidden="1">
      <c r="A1171" s="12"/>
      <c r="B1171" s="12"/>
      <c r="C1171" s="12"/>
      <c r="D1171" s="12"/>
      <c r="E1171" s="12"/>
      <c r="F1171" s="12"/>
      <c r="G1171" s="12"/>
    </row>
    <row r="1172" spans="1:7" hidden="1">
      <c r="A1172" s="12"/>
      <c r="B1172" s="12"/>
      <c r="C1172" s="12"/>
      <c r="D1172" s="12"/>
      <c r="E1172" s="12"/>
      <c r="F1172" s="12"/>
      <c r="G1172" s="12"/>
    </row>
    <row r="1173" spans="1:7" hidden="1">
      <c r="A1173" s="12"/>
      <c r="B1173" s="12"/>
      <c r="C1173" s="12"/>
      <c r="D1173" s="12"/>
      <c r="E1173" s="12"/>
      <c r="F1173" s="12"/>
      <c r="G1173" s="12"/>
    </row>
    <row r="1174" spans="1:7" hidden="1">
      <c r="A1174" s="12"/>
      <c r="B1174" s="12"/>
      <c r="C1174" s="12"/>
      <c r="D1174" s="12"/>
      <c r="E1174" s="12"/>
      <c r="F1174" s="12"/>
      <c r="G1174" s="12"/>
    </row>
    <row r="1175" spans="1:7" hidden="1">
      <c r="A1175" s="12"/>
      <c r="B1175" s="12"/>
      <c r="C1175" s="12"/>
      <c r="D1175" s="12"/>
      <c r="E1175" s="12"/>
      <c r="F1175" s="12"/>
      <c r="G1175" s="12"/>
    </row>
    <row r="1176" spans="1:7" hidden="1">
      <c r="A1176" s="12"/>
      <c r="B1176" s="12"/>
      <c r="C1176" s="12"/>
      <c r="D1176" s="12"/>
      <c r="E1176" s="12"/>
      <c r="F1176" s="12"/>
      <c r="G1176" s="12"/>
    </row>
    <row r="1177" spans="1:7" hidden="1">
      <c r="A1177" s="12"/>
      <c r="B1177" s="12"/>
      <c r="C1177" s="12"/>
      <c r="D1177" s="12"/>
      <c r="E1177" s="12"/>
      <c r="F1177" s="12"/>
      <c r="G1177" s="12"/>
    </row>
    <row r="1178" spans="1:7" hidden="1">
      <c r="A1178" s="12"/>
      <c r="B1178" s="12"/>
      <c r="C1178" s="12"/>
      <c r="D1178" s="12"/>
      <c r="E1178" s="12"/>
      <c r="F1178" s="12"/>
      <c r="G1178" s="12"/>
    </row>
    <row r="1179" spans="1:7" hidden="1">
      <c r="A1179" s="12"/>
      <c r="B1179" s="12"/>
      <c r="C1179" s="12"/>
      <c r="D1179" s="12"/>
      <c r="E1179" s="12"/>
      <c r="F1179" s="12"/>
      <c r="G1179" s="12"/>
    </row>
    <row r="1180" spans="1:7" hidden="1">
      <c r="A1180" s="12"/>
      <c r="B1180" s="12"/>
      <c r="C1180" s="12"/>
      <c r="D1180" s="12"/>
      <c r="E1180" s="12"/>
      <c r="F1180" s="12"/>
      <c r="G1180" s="12"/>
    </row>
    <row r="1181" spans="1:7" hidden="1">
      <c r="A1181" s="12"/>
      <c r="B1181" s="12"/>
      <c r="C1181" s="12"/>
      <c r="D1181" s="12"/>
      <c r="E1181" s="12"/>
      <c r="F1181" s="12"/>
      <c r="G1181" s="12"/>
    </row>
    <row r="1182" spans="1:7" hidden="1">
      <c r="A1182" s="12"/>
      <c r="B1182" s="12"/>
      <c r="C1182" s="12"/>
      <c r="D1182" s="12"/>
      <c r="E1182" s="12"/>
      <c r="F1182" s="12"/>
      <c r="G1182" s="12"/>
    </row>
    <row r="1183" spans="1:7" hidden="1">
      <c r="A1183" s="12"/>
      <c r="B1183" s="12"/>
      <c r="C1183" s="12"/>
      <c r="D1183" s="12"/>
      <c r="E1183" s="12"/>
      <c r="F1183" s="12"/>
      <c r="G1183" s="12"/>
    </row>
    <row r="1184" spans="1:7" hidden="1">
      <c r="A1184" s="12"/>
      <c r="B1184" s="12"/>
      <c r="C1184" s="12"/>
      <c r="D1184" s="12"/>
      <c r="E1184" s="12"/>
      <c r="F1184" s="12"/>
      <c r="G1184" s="12"/>
    </row>
    <row r="1185" spans="1:7" hidden="1">
      <c r="A1185" s="12"/>
      <c r="B1185" s="12"/>
      <c r="C1185" s="12"/>
      <c r="D1185" s="12"/>
      <c r="E1185" s="12"/>
      <c r="F1185" s="12"/>
      <c r="G1185" s="12"/>
    </row>
    <row r="1186" spans="1:7" hidden="1">
      <c r="A1186" s="12"/>
      <c r="B1186" s="12"/>
      <c r="C1186" s="12"/>
      <c r="D1186" s="12"/>
      <c r="E1186" s="12"/>
      <c r="F1186" s="12"/>
      <c r="G1186" s="12"/>
    </row>
    <row r="1187" spans="1:7" hidden="1">
      <c r="A1187" s="12"/>
      <c r="B1187" s="12"/>
      <c r="C1187" s="12"/>
      <c r="D1187" s="12"/>
      <c r="E1187" s="12"/>
      <c r="F1187" s="12"/>
      <c r="G1187" s="12"/>
    </row>
    <row r="1188" spans="1:7" hidden="1">
      <c r="A1188" s="12"/>
      <c r="B1188" s="12"/>
      <c r="C1188" s="12"/>
      <c r="D1188" s="12"/>
      <c r="E1188" s="12"/>
      <c r="F1188" s="12"/>
      <c r="G1188" s="12"/>
    </row>
    <row r="1189" spans="1:7" hidden="1">
      <c r="A1189" s="12"/>
      <c r="B1189" s="12"/>
      <c r="C1189" s="12"/>
      <c r="D1189" s="12"/>
      <c r="E1189" s="12"/>
      <c r="F1189" s="12"/>
      <c r="G1189" s="12"/>
    </row>
    <row r="1190" spans="1:7" hidden="1">
      <c r="A1190" s="12"/>
      <c r="B1190" s="12"/>
      <c r="C1190" s="12"/>
      <c r="D1190" s="12"/>
      <c r="E1190" s="12"/>
      <c r="F1190" s="12"/>
      <c r="G1190" s="12"/>
    </row>
    <row r="1191" spans="1:7" hidden="1">
      <c r="A1191" s="12"/>
      <c r="B1191" s="12"/>
      <c r="C1191" s="12"/>
      <c r="D1191" s="12"/>
      <c r="E1191" s="12"/>
      <c r="F1191" s="12"/>
      <c r="G1191" s="12"/>
    </row>
    <row r="1192" spans="1:7" hidden="1">
      <c r="A1192" s="12"/>
      <c r="B1192" s="12"/>
      <c r="C1192" s="12"/>
      <c r="D1192" s="12"/>
      <c r="E1192" s="12"/>
      <c r="F1192" s="12"/>
      <c r="G1192" s="12"/>
    </row>
    <row r="1193" spans="1:7" hidden="1">
      <c r="A1193" s="12"/>
      <c r="B1193" s="12"/>
      <c r="C1193" s="12"/>
      <c r="D1193" s="12"/>
      <c r="E1193" s="12"/>
      <c r="F1193" s="12"/>
      <c r="G1193" s="12"/>
    </row>
    <row r="1194" spans="1:7" hidden="1">
      <c r="A1194" s="12"/>
      <c r="B1194" s="12"/>
      <c r="C1194" s="12"/>
      <c r="D1194" s="12"/>
      <c r="E1194" s="12"/>
      <c r="F1194" s="12"/>
      <c r="G1194" s="12"/>
    </row>
    <row r="1195" spans="1:7" hidden="1">
      <c r="A1195" s="12"/>
      <c r="B1195" s="12"/>
      <c r="C1195" s="12"/>
      <c r="D1195" s="12"/>
      <c r="E1195" s="12"/>
      <c r="F1195" s="12"/>
      <c r="G1195" s="12"/>
    </row>
    <row r="1196" spans="1:7" hidden="1">
      <c r="A1196" s="12"/>
      <c r="B1196" s="12"/>
      <c r="C1196" s="12"/>
      <c r="D1196" s="12"/>
      <c r="E1196" s="12"/>
      <c r="F1196" s="12"/>
      <c r="G1196" s="12"/>
    </row>
    <row r="1197" spans="1:7" hidden="1">
      <c r="A1197" s="12"/>
      <c r="B1197" s="12"/>
      <c r="C1197" s="12"/>
      <c r="D1197" s="12"/>
      <c r="E1197" s="12"/>
      <c r="F1197" s="12"/>
      <c r="G1197" s="12"/>
    </row>
    <row r="1198" spans="1:7" hidden="1">
      <c r="A1198" s="12"/>
      <c r="B1198" s="12"/>
      <c r="C1198" s="12"/>
      <c r="D1198" s="12"/>
      <c r="E1198" s="12"/>
      <c r="F1198" s="12"/>
      <c r="G1198" s="12"/>
    </row>
    <row r="1199" spans="1:7" hidden="1">
      <c r="A1199" s="12"/>
      <c r="B1199" s="12"/>
      <c r="C1199" s="12"/>
      <c r="D1199" s="12"/>
      <c r="E1199" s="12"/>
      <c r="F1199" s="12"/>
      <c r="G1199" s="12"/>
    </row>
    <row r="1200" spans="1:7" hidden="1">
      <c r="A1200" s="12"/>
      <c r="B1200" s="12"/>
      <c r="C1200" s="12"/>
      <c r="D1200" s="12"/>
      <c r="E1200" s="12"/>
      <c r="F1200" s="12"/>
      <c r="G1200" s="12"/>
    </row>
    <row r="1201" spans="1:7" hidden="1">
      <c r="A1201" s="12"/>
      <c r="B1201" s="12"/>
      <c r="C1201" s="12"/>
      <c r="D1201" s="12"/>
      <c r="E1201" s="12"/>
      <c r="F1201" s="12"/>
      <c r="G1201" s="12"/>
    </row>
    <row r="1202" spans="1:7" hidden="1">
      <c r="A1202" s="12"/>
      <c r="B1202" s="12"/>
      <c r="C1202" s="12"/>
      <c r="D1202" s="12"/>
      <c r="E1202" s="12"/>
      <c r="F1202" s="12"/>
      <c r="G1202" s="12"/>
    </row>
    <row r="1203" spans="1:7" hidden="1">
      <c r="A1203" s="12"/>
      <c r="B1203" s="12"/>
      <c r="C1203" s="12"/>
      <c r="D1203" s="12"/>
      <c r="E1203" s="12"/>
      <c r="F1203" s="12"/>
      <c r="G1203" s="12"/>
    </row>
    <row r="1204" spans="1:7" hidden="1">
      <c r="A1204" s="12"/>
      <c r="B1204" s="12"/>
      <c r="C1204" s="12"/>
      <c r="D1204" s="12"/>
      <c r="E1204" s="12"/>
      <c r="F1204" s="12"/>
      <c r="G1204" s="12"/>
    </row>
    <row r="1205" spans="1:7" hidden="1">
      <c r="A1205" s="12"/>
      <c r="B1205" s="12"/>
      <c r="C1205" s="12"/>
      <c r="D1205" s="12"/>
      <c r="E1205" s="12"/>
      <c r="F1205" s="12"/>
      <c r="G1205" s="12"/>
    </row>
    <row r="1206" spans="1:7" hidden="1">
      <c r="A1206" s="12"/>
      <c r="B1206" s="12"/>
      <c r="C1206" s="12"/>
      <c r="D1206" s="12"/>
      <c r="E1206" s="12"/>
      <c r="F1206" s="12"/>
      <c r="G1206" s="12"/>
    </row>
    <row r="1207" spans="1:7" hidden="1">
      <c r="A1207" s="12"/>
      <c r="B1207" s="12"/>
      <c r="C1207" s="12"/>
      <c r="D1207" s="12"/>
      <c r="E1207" s="12"/>
      <c r="F1207" s="12"/>
      <c r="G1207" s="12"/>
    </row>
    <row r="1208" spans="1:7" hidden="1">
      <c r="A1208" s="12"/>
      <c r="B1208" s="12"/>
      <c r="C1208" s="12"/>
      <c r="D1208" s="12"/>
      <c r="E1208" s="12"/>
      <c r="F1208" s="12"/>
      <c r="G1208" s="12"/>
    </row>
    <row r="1209" spans="1:7" hidden="1">
      <c r="A1209" s="12"/>
      <c r="B1209" s="12"/>
      <c r="C1209" s="12"/>
      <c r="D1209" s="12"/>
      <c r="E1209" s="12"/>
      <c r="F1209" s="12"/>
      <c r="G1209" s="12"/>
    </row>
    <row r="1210" spans="1:7" hidden="1">
      <c r="A1210" s="12"/>
      <c r="B1210" s="12"/>
      <c r="C1210" s="12"/>
      <c r="D1210" s="12"/>
      <c r="E1210" s="12"/>
      <c r="F1210" s="12"/>
      <c r="G1210" s="12"/>
    </row>
    <row r="1211" spans="1:7" hidden="1">
      <c r="A1211" s="12"/>
      <c r="B1211" s="12"/>
      <c r="C1211" s="12"/>
      <c r="D1211" s="12"/>
      <c r="E1211" s="12"/>
      <c r="F1211" s="12"/>
      <c r="G1211" s="12"/>
    </row>
    <row r="1212" spans="1:7" hidden="1">
      <c r="A1212" s="12"/>
      <c r="B1212" s="12"/>
      <c r="C1212" s="12"/>
      <c r="D1212" s="12"/>
      <c r="E1212" s="12"/>
      <c r="F1212" s="12"/>
      <c r="G1212" s="12"/>
    </row>
    <row r="1213" spans="1:7" hidden="1">
      <c r="A1213" s="12"/>
      <c r="B1213" s="12"/>
      <c r="C1213" s="12"/>
      <c r="D1213" s="12"/>
      <c r="E1213" s="12"/>
      <c r="F1213" s="12"/>
      <c r="G1213" s="12"/>
    </row>
    <row r="1214" spans="1:7" hidden="1">
      <c r="A1214" s="12"/>
      <c r="B1214" s="12"/>
      <c r="C1214" s="12"/>
      <c r="D1214" s="12"/>
      <c r="E1214" s="12"/>
      <c r="F1214" s="12"/>
      <c r="G1214" s="12"/>
    </row>
    <row r="1215" spans="1:7" hidden="1">
      <c r="A1215" s="12"/>
      <c r="B1215" s="12"/>
      <c r="C1215" s="12"/>
      <c r="D1215" s="12"/>
      <c r="E1215" s="12"/>
      <c r="F1215" s="12"/>
      <c r="G1215" s="12"/>
    </row>
    <row r="1216" spans="1:7" hidden="1">
      <c r="A1216" s="12"/>
      <c r="B1216" s="12"/>
      <c r="C1216" s="12"/>
      <c r="D1216" s="12"/>
      <c r="E1216" s="12"/>
      <c r="F1216" s="12"/>
      <c r="G1216" s="12"/>
    </row>
    <row r="1217" spans="1:7" hidden="1">
      <c r="A1217" s="12"/>
      <c r="B1217" s="12"/>
      <c r="C1217" s="12"/>
      <c r="D1217" s="12"/>
      <c r="E1217" s="12"/>
      <c r="F1217" s="12"/>
      <c r="G1217" s="12"/>
    </row>
    <row r="1218" spans="1:7" hidden="1">
      <c r="A1218" s="12"/>
      <c r="B1218" s="12"/>
      <c r="C1218" s="12"/>
      <c r="D1218" s="12"/>
      <c r="E1218" s="12"/>
      <c r="F1218" s="12"/>
      <c r="G1218" s="12"/>
    </row>
    <row r="1219" spans="1:7" hidden="1">
      <c r="A1219" s="12"/>
      <c r="B1219" s="12"/>
      <c r="C1219" s="12"/>
      <c r="D1219" s="12"/>
      <c r="E1219" s="12"/>
      <c r="F1219" s="12"/>
      <c r="G1219" s="12"/>
    </row>
    <row r="1220" spans="1:7" hidden="1">
      <c r="A1220" s="12"/>
      <c r="B1220" s="12"/>
      <c r="C1220" s="12"/>
      <c r="D1220" s="12"/>
      <c r="E1220" s="12"/>
      <c r="F1220" s="12"/>
      <c r="G1220" s="12"/>
    </row>
    <row r="1221" spans="1:7" hidden="1">
      <c r="A1221" s="12"/>
      <c r="B1221" s="12"/>
      <c r="C1221" s="12"/>
      <c r="D1221" s="12"/>
      <c r="E1221" s="12"/>
      <c r="F1221" s="12"/>
      <c r="G1221" s="12"/>
    </row>
    <row r="1222" spans="1:7" hidden="1">
      <c r="A1222" s="12"/>
      <c r="B1222" s="12"/>
      <c r="C1222" s="12"/>
      <c r="D1222" s="12"/>
      <c r="E1222" s="12"/>
      <c r="F1222" s="12"/>
      <c r="G1222" s="12"/>
    </row>
    <row r="1223" spans="1:7" hidden="1">
      <c r="A1223" s="12"/>
      <c r="B1223" s="12"/>
      <c r="C1223" s="12"/>
      <c r="D1223" s="12"/>
      <c r="E1223" s="12"/>
      <c r="F1223" s="12"/>
      <c r="G1223" s="12"/>
    </row>
    <row r="1224" spans="1:7" hidden="1">
      <c r="A1224" s="12"/>
      <c r="B1224" s="12"/>
      <c r="C1224" s="12"/>
      <c r="D1224" s="12"/>
      <c r="E1224" s="12"/>
      <c r="F1224" s="12"/>
      <c r="G1224" s="12"/>
    </row>
    <row r="1225" spans="1:7" hidden="1">
      <c r="A1225" s="12"/>
      <c r="B1225" s="12"/>
      <c r="C1225" s="12"/>
      <c r="D1225" s="12"/>
      <c r="E1225" s="12"/>
      <c r="F1225" s="12"/>
      <c r="G1225" s="12"/>
    </row>
    <row r="1226" spans="1:7" hidden="1">
      <c r="A1226" s="12"/>
      <c r="B1226" s="12"/>
      <c r="C1226" s="12"/>
      <c r="D1226" s="12"/>
      <c r="E1226" s="12"/>
      <c r="F1226" s="12"/>
      <c r="G1226" s="12"/>
    </row>
    <row r="1227" spans="1:7" hidden="1">
      <c r="A1227" s="12"/>
      <c r="B1227" s="12"/>
      <c r="C1227" s="12"/>
      <c r="D1227" s="12"/>
      <c r="E1227" s="12"/>
      <c r="F1227" s="12"/>
      <c r="G1227" s="12"/>
    </row>
    <row r="1228" spans="1:7" hidden="1">
      <c r="A1228" s="12"/>
      <c r="B1228" s="12"/>
      <c r="C1228" s="12"/>
      <c r="D1228" s="12"/>
      <c r="E1228" s="12"/>
      <c r="F1228" s="12"/>
      <c r="G1228" s="12"/>
    </row>
    <row r="1229" spans="1:7" hidden="1">
      <c r="A1229" s="12"/>
      <c r="B1229" s="12"/>
      <c r="C1229" s="12"/>
      <c r="D1229" s="12"/>
      <c r="E1229" s="12"/>
      <c r="F1229" s="12"/>
      <c r="G1229" s="12"/>
    </row>
    <row r="1230" spans="1:7" hidden="1">
      <c r="A1230" s="12"/>
      <c r="B1230" s="12"/>
      <c r="C1230" s="12"/>
      <c r="D1230" s="12"/>
      <c r="E1230" s="12"/>
      <c r="F1230" s="12"/>
      <c r="G1230" s="12"/>
    </row>
    <row r="1231" spans="1:7" hidden="1">
      <c r="A1231" s="12"/>
      <c r="B1231" s="12"/>
      <c r="C1231" s="12"/>
      <c r="D1231" s="12"/>
      <c r="E1231" s="12"/>
      <c r="F1231" s="12"/>
      <c r="G1231" s="12"/>
    </row>
    <row r="1232" spans="1:7" hidden="1">
      <c r="A1232" s="12"/>
      <c r="B1232" s="12"/>
      <c r="C1232" s="12"/>
      <c r="D1232" s="12"/>
      <c r="E1232" s="12"/>
      <c r="F1232" s="12"/>
      <c r="G1232" s="12"/>
    </row>
    <row r="1233" spans="1:7" hidden="1">
      <c r="A1233" s="12"/>
      <c r="B1233" s="12"/>
      <c r="C1233" s="12"/>
      <c r="D1233" s="12"/>
      <c r="E1233" s="12"/>
      <c r="F1233" s="12"/>
      <c r="G1233" s="12"/>
    </row>
    <row r="1234" spans="1:7" hidden="1">
      <c r="A1234" s="12"/>
      <c r="B1234" s="12"/>
      <c r="C1234" s="12"/>
      <c r="D1234" s="12"/>
      <c r="E1234" s="12"/>
      <c r="F1234" s="12"/>
      <c r="G1234" s="12"/>
    </row>
    <row r="1235" spans="1:7" hidden="1">
      <c r="A1235" s="12"/>
      <c r="B1235" s="12"/>
      <c r="C1235" s="12"/>
      <c r="D1235" s="12"/>
      <c r="E1235" s="12"/>
      <c r="F1235" s="12"/>
      <c r="G1235" s="12"/>
    </row>
    <row r="1236" spans="1:7" hidden="1">
      <c r="A1236" s="12"/>
      <c r="B1236" s="12"/>
      <c r="C1236" s="12"/>
      <c r="D1236" s="12"/>
      <c r="E1236" s="12"/>
      <c r="F1236" s="12"/>
      <c r="G1236" s="12"/>
    </row>
    <row r="1237" spans="1:7" hidden="1">
      <c r="A1237" s="12"/>
      <c r="B1237" s="12"/>
      <c r="C1237" s="12"/>
      <c r="D1237" s="12"/>
      <c r="E1237" s="12"/>
      <c r="F1237" s="12"/>
      <c r="G1237" s="12"/>
    </row>
    <row r="1238" spans="1:7" hidden="1">
      <c r="A1238" s="12"/>
      <c r="B1238" s="12"/>
      <c r="C1238" s="12"/>
      <c r="D1238" s="12"/>
      <c r="E1238" s="12"/>
      <c r="F1238" s="12"/>
      <c r="G1238" s="12"/>
    </row>
    <row r="1239" spans="1:7" hidden="1">
      <c r="A1239" s="12"/>
      <c r="B1239" s="12"/>
      <c r="C1239" s="12"/>
      <c r="D1239" s="12"/>
      <c r="E1239" s="12"/>
      <c r="F1239" s="12"/>
      <c r="G1239" s="12"/>
    </row>
    <row r="1240" spans="1:7" hidden="1">
      <c r="A1240" s="12"/>
      <c r="B1240" s="12"/>
      <c r="C1240" s="12"/>
      <c r="D1240" s="12"/>
      <c r="E1240" s="12"/>
      <c r="F1240" s="12"/>
      <c r="G1240" s="12"/>
    </row>
    <row r="1241" spans="1:7" hidden="1">
      <c r="A1241" s="12"/>
      <c r="B1241" s="12"/>
      <c r="C1241" s="12"/>
      <c r="D1241" s="12"/>
      <c r="E1241" s="12"/>
      <c r="F1241" s="12"/>
      <c r="G1241" s="12"/>
    </row>
    <row r="1242" spans="1:7" hidden="1">
      <c r="A1242" s="12"/>
      <c r="B1242" s="12"/>
      <c r="C1242" s="12"/>
      <c r="D1242" s="12"/>
      <c r="E1242" s="12"/>
      <c r="F1242" s="12"/>
      <c r="G1242" s="12"/>
    </row>
    <row r="1243" spans="1:7" hidden="1">
      <c r="A1243" s="12"/>
      <c r="B1243" s="12"/>
      <c r="C1243" s="12"/>
      <c r="D1243" s="12"/>
      <c r="E1243" s="12"/>
      <c r="F1243" s="12"/>
      <c r="G1243" s="12"/>
    </row>
    <row r="1244" spans="1:7" hidden="1">
      <c r="A1244" s="12"/>
      <c r="B1244" s="12"/>
      <c r="C1244" s="12"/>
      <c r="D1244" s="12"/>
      <c r="E1244" s="12"/>
      <c r="F1244" s="12"/>
      <c r="G1244" s="12"/>
    </row>
    <row r="1245" spans="1:7" hidden="1">
      <c r="A1245" s="12"/>
      <c r="B1245" s="12"/>
      <c r="C1245" s="12"/>
      <c r="D1245" s="12"/>
      <c r="E1245" s="12"/>
      <c r="F1245" s="12"/>
      <c r="G1245" s="12"/>
    </row>
    <row r="1246" spans="1:7" hidden="1">
      <c r="A1246" s="12"/>
      <c r="B1246" s="12"/>
      <c r="C1246" s="12"/>
      <c r="D1246" s="12"/>
      <c r="E1246" s="12"/>
      <c r="F1246" s="12"/>
      <c r="G1246" s="12"/>
    </row>
    <row r="1247" spans="1:7" hidden="1">
      <c r="A1247" s="12"/>
      <c r="B1247" s="12"/>
      <c r="C1247" s="12"/>
      <c r="D1247" s="12"/>
      <c r="E1247" s="12"/>
      <c r="F1247" s="12"/>
      <c r="G1247" s="12"/>
    </row>
    <row r="1248" spans="1:7" hidden="1">
      <c r="A1248" s="12"/>
      <c r="B1248" s="12"/>
      <c r="C1248" s="12"/>
      <c r="D1248" s="12"/>
      <c r="E1248" s="12"/>
      <c r="F1248" s="12"/>
      <c r="G1248" s="12"/>
    </row>
    <row r="1249" spans="1:7" hidden="1">
      <c r="A1249" s="12"/>
      <c r="B1249" s="12"/>
      <c r="C1249" s="12"/>
      <c r="D1249" s="12"/>
      <c r="E1249" s="12"/>
      <c r="F1249" s="12"/>
      <c r="G1249" s="12"/>
    </row>
    <row r="1250" spans="1:7" hidden="1">
      <c r="A1250" s="12"/>
      <c r="B1250" s="12"/>
      <c r="C1250" s="12"/>
      <c r="D1250" s="12"/>
      <c r="E1250" s="12"/>
      <c r="F1250" s="12"/>
      <c r="G1250" s="12"/>
    </row>
    <row r="1251" spans="1:7" hidden="1">
      <c r="A1251" s="12"/>
      <c r="B1251" s="12"/>
      <c r="C1251" s="12"/>
      <c r="D1251" s="12"/>
      <c r="E1251" s="12"/>
      <c r="F1251" s="12"/>
      <c r="G1251" s="12"/>
    </row>
    <row r="1252" spans="1:7" hidden="1">
      <c r="A1252" s="12"/>
      <c r="B1252" s="12"/>
      <c r="C1252" s="12"/>
      <c r="D1252" s="12"/>
      <c r="E1252" s="12"/>
      <c r="F1252" s="12"/>
      <c r="G1252" s="12"/>
    </row>
    <row r="1253" spans="1:7" hidden="1">
      <c r="A1253" s="12"/>
      <c r="B1253" s="12"/>
      <c r="C1253" s="12"/>
      <c r="D1253" s="12"/>
      <c r="E1253" s="12"/>
      <c r="F1253" s="12"/>
      <c r="G1253" s="12"/>
    </row>
    <row r="1254" spans="1:7" hidden="1">
      <c r="A1254" s="12"/>
      <c r="B1254" s="12"/>
      <c r="C1254" s="12"/>
      <c r="D1254" s="12"/>
      <c r="E1254" s="12"/>
      <c r="F1254" s="12"/>
      <c r="G1254" s="12"/>
    </row>
    <row r="1255" spans="1:7" hidden="1">
      <c r="A1255" s="12"/>
      <c r="B1255" s="12"/>
      <c r="C1255" s="12"/>
      <c r="D1255" s="12"/>
      <c r="E1255" s="12"/>
      <c r="F1255" s="12"/>
      <c r="G1255" s="12"/>
    </row>
    <row r="1256" spans="1:7" hidden="1">
      <c r="A1256" s="12"/>
      <c r="B1256" s="12"/>
      <c r="C1256" s="12"/>
      <c r="D1256" s="12"/>
      <c r="E1256" s="12"/>
      <c r="F1256" s="12"/>
      <c r="G1256" s="12"/>
    </row>
    <row r="1257" spans="1:7" hidden="1">
      <c r="A1257" s="12"/>
      <c r="B1257" s="12"/>
      <c r="C1257" s="12"/>
      <c r="D1257" s="12"/>
      <c r="E1257" s="12"/>
      <c r="F1257" s="12"/>
      <c r="G1257" s="12"/>
    </row>
    <row r="1258" spans="1:7" hidden="1">
      <c r="A1258" s="12"/>
      <c r="B1258" s="12"/>
      <c r="C1258" s="12"/>
      <c r="D1258" s="12"/>
      <c r="E1258" s="12"/>
      <c r="F1258" s="12"/>
      <c r="G1258" s="12"/>
    </row>
    <row r="1259" spans="1:7" hidden="1">
      <c r="A1259" s="12"/>
      <c r="B1259" s="12"/>
      <c r="C1259" s="12"/>
      <c r="D1259" s="12"/>
      <c r="E1259" s="12"/>
      <c r="F1259" s="12"/>
      <c r="G1259" s="12"/>
    </row>
    <row r="1260" spans="1:7" hidden="1">
      <c r="A1260" s="12"/>
      <c r="B1260" s="12"/>
      <c r="C1260" s="12"/>
      <c r="D1260" s="12"/>
      <c r="E1260" s="12"/>
      <c r="F1260" s="12"/>
      <c r="G1260" s="12"/>
    </row>
    <row r="1261" spans="1:7" hidden="1">
      <c r="A1261" s="12"/>
      <c r="B1261" s="12"/>
      <c r="C1261" s="12"/>
      <c r="D1261" s="12"/>
      <c r="E1261" s="12"/>
      <c r="F1261" s="12"/>
      <c r="G1261" s="12"/>
    </row>
    <row r="1262" spans="1:7" hidden="1">
      <c r="A1262" s="12"/>
      <c r="B1262" s="12"/>
      <c r="C1262" s="12"/>
      <c r="D1262" s="12"/>
      <c r="E1262" s="12"/>
      <c r="F1262" s="12"/>
      <c r="G1262" s="12"/>
    </row>
    <row r="1263" spans="1:7" hidden="1">
      <c r="A1263" s="12"/>
      <c r="B1263" s="12"/>
      <c r="C1263" s="12"/>
      <c r="D1263" s="12"/>
      <c r="E1263" s="12"/>
      <c r="F1263" s="12"/>
      <c r="G1263" s="12"/>
    </row>
    <row r="1264" spans="1:7" hidden="1">
      <c r="A1264" s="12"/>
      <c r="B1264" s="12"/>
      <c r="C1264" s="12"/>
      <c r="D1264" s="12"/>
      <c r="E1264" s="12"/>
      <c r="F1264" s="12"/>
      <c r="G1264" s="12"/>
    </row>
    <row r="1265" spans="1:7" hidden="1">
      <c r="A1265" s="12"/>
      <c r="B1265" s="12"/>
      <c r="C1265" s="12"/>
      <c r="D1265" s="12"/>
      <c r="E1265" s="12"/>
      <c r="F1265" s="12"/>
      <c r="G1265" s="12"/>
    </row>
    <row r="1266" spans="1:7" hidden="1">
      <c r="A1266" s="12"/>
      <c r="B1266" s="12"/>
      <c r="C1266" s="12"/>
      <c r="D1266" s="12"/>
      <c r="E1266" s="12"/>
      <c r="F1266" s="12"/>
      <c r="G1266" s="12"/>
    </row>
    <row r="1267" spans="1:7" hidden="1">
      <c r="A1267" s="12"/>
      <c r="B1267" s="12"/>
      <c r="C1267" s="12"/>
      <c r="D1267" s="12"/>
      <c r="E1267" s="12"/>
      <c r="F1267" s="12"/>
      <c r="G1267" s="12"/>
    </row>
    <row r="1268" spans="1:7" hidden="1">
      <c r="A1268" s="12"/>
      <c r="B1268" s="12"/>
      <c r="C1268" s="12"/>
      <c r="D1268" s="12"/>
      <c r="E1268" s="12"/>
      <c r="F1268" s="12"/>
      <c r="G1268" s="12"/>
    </row>
    <row r="1269" spans="1:7" hidden="1">
      <c r="A1269" s="12"/>
      <c r="B1269" s="12"/>
      <c r="C1269" s="12"/>
      <c r="D1269" s="12"/>
      <c r="E1269" s="12"/>
      <c r="F1269" s="12"/>
      <c r="G1269" s="12"/>
    </row>
    <row r="1270" spans="1:7" hidden="1">
      <c r="A1270" s="12"/>
      <c r="B1270" s="12"/>
      <c r="C1270" s="12"/>
      <c r="D1270" s="12"/>
      <c r="E1270" s="12"/>
      <c r="F1270" s="12"/>
      <c r="G1270" s="12"/>
    </row>
    <row r="1271" spans="1:7" hidden="1">
      <c r="A1271" s="12"/>
      <c r="B1271" s="12"/>
      <c r="C1271" s="12"/>
      <c r="D1271" s="12"/>
      <c r="E1271" s="12"/>
      <c r="F1271" s="12"/>
      <c r="G1271" s="12"/>
    </row>
    <row r="1272" spans="1:7" hidden="1">
      <c r="A1272" s="12"/>
      <c r="B1272" s="12"/>
      <c r="C1272" s="12"/>
      <c r="D1272" s="12"/>
      <c r="E1272" s="12"/>
      <c r="F1272" s="12"/>
      <c r="G1272" s="12"/>
    </row>
    <row r="1273" spans="1:7" hidden="1">
      <c r="A1273" s="12"/>
      <c r="B1273" s="12"/>
      <c r="C1273" s="12"/>
      <c r="D1273" s="12"/>
      <c r="E1273" s="12"/>
      <c r="F1273" s="12"/>
      <c r="G1273" s="12"/>
    </row>
    <row r="1274" spans="1:7" hidden="1">
      <c r="A1274" s="12"/>
      <c r="B1274" s="12"/>
      <c r="C1274" s="12"/>
      <c r="D1274" s="12"/>
      <c r="E1274" s="12"/>
      <c r="F1274" s="12"/>
      <c r="G1274" s="12"/>
    </row>
    <row r="1275" spans="1:7" hidden="1">
      <c r="A1275" s="12"/>
      <c r="B1275" s="12"/>
      <c r="C1275" s="12"/>
      <c r="D1275" s="12"/>
      <c r="E1275" s="12"/>
      <c r="F1275" s="12"/>
      <c r="G1275" s="12"/>
    </row>
    <row r="1276" spans="1:7" hidden="1">
      <c r="A1276" s="12"/>
      <c r="B1276" s="12"/>
      <c r="C1276" s="12"/>
      <c r="D1276" s="12"/>
      <c r="E1276" s="12"/>
      <c r="F1276" s="12"/>
      <c r="G1276" s="12"/>
    </row>
    <row r="1277" spans="1:7" hidden="1">
      <c r="A1277" s="12"/>
      <c r="B1277" s="12"/>
      <c r="C1277" s="12"/>
      <c r="D1277" s="12"/>
      <c r="E1277" s="12"/>
      <c r="F1277" s="12"/>
      <c r="G1277" s="12"/>
    </row>
    <row r="1278" spans="1:7" hidden="1">
      <c r="A1278" s="12"/>
      <c r="B1278" s="12"/>
      <c r="C1278" s="12"/>
      <c r="D1278" s="12"/>
      <c r="E1278" s="12"/>
      <c r="F1278" s="12"/>
      <c r="G1278" s="12"/>
    </row>
    <row r="1279" spans="1:7" hidden="1">
      <c r="A1279" s="12"/>
      <c r="B1279" s="12"/>
      <c r="C1279" s="12"/>
      <c r="D1279" s="12"/>
      <c r="E1279" s="12"/>
      <c r="F1279" s="12"/>
      <c r="G1279" s="12"/>
    </row>
    <row r="1280" spans="1:7" hidden="1">
      <c r="A1280" s="12"/>
      <c r="B1280" s="12"/>
      <c r="C1280" s="12"/>
      <c r="D1280" s="12"/>
      <c r="E1280" s="12"/>
      <c r="F1280" s="12"/>
      <c r="G1280" s="12"/>
    </row>
    <row r="1281" spans="1:7" hidden="1">
      <c r="A1281" s="12"/>
      <c r="B1281" s="12"/>
      <c r="C1281" s="12"/>
      <c r="D1281" s="12"/>
      <c r="E1281" s="12"/>
      <c r="F1281" s="12"/>
      <c r="G1281" s="12"/>
    </row>
    <row r="1282" spans="1:7" hidden="1">
      <c r="A1282" s="12"/>
      <c r="B1282" s="12"/>
      <c r="C1282" s="12"/>
      <c r="D1282" s="12"/>
      <c r="E1282" s="12"/>
      <c r="F1282" s="12"/>
      <c r="G1282" s="12"/>
    </row>
    <row r="1283" spans="1:7" hidden="1">
      <c r="A1283" s="12"/>
      <c r="B1283" s="12"/>
      <c r="C1283" s="12"/>
      <c r="D1283" s="12"/>
      <c r="E1283" s="12"/>
      <c r="F1283" s="12"/>
      <c r="G1283" s="12"/>
    </row>
    <row r="1284" spans="1:7" hidden="1">
      <c r="A1284" s="12"/>
      <c r="B1284" s="12"/>
      <c r="C1284" s="12"/>
      <c r="D1284" s="12"/>
      <c r="E1284" s="12"/>
      <c r="F1284" s="12"/>
      <c r="G1284" s="12"/>
    </row>
    <row r="1285" spans="1:7" hidden="1">
      <c r="A1285" s="12"/>
      <c r="B1285" s="12"/>
      <c r="C1285" s="12"/>
      <c r="D1285" s="12"/>
      <c r="E1285" s="12"/>
      <c r="F1285" s="12"/>
      <c r="G1285" s="12"/>
    </row>
    <row r="1286" spans="1:7" hidden="1">
      <c r="A1286" s="12"/>
      <c r="B1286" s="12"/>
      <c r="C1286" s="12"/>
      <c r="D1286" s="12"/>
      <c r="E1286" s="12"/>
      <c r="F1286" s="12"/>
      <c r="G1286" s="12"/>
    </row>
    <row r="1287" spans="1:7" hidden="1">
      <c r="A1287" s="12"/>
      <c r="B1287" s="12"/>
      <c r="C1287" s="12"/>
      <c r="D1287" s="12"/>
      <c r="E1287" s="12"/>
      <c r="F1287" s="12"/>
      <c r="G1287" s="12"/>
    </row>
    <row r="1288" spans="1:7" hidden="1">
      <c r="A1288" s="12"/>
      <c r="B1288" s="12"/>
      <c r="C1288" s="12"/>
      <c r="D1288" s="12"/>
      <c r="E1288" s="12"/>
      <c r="F1288" s="12"/>
      <c r="G1288" s="12"/>
    </row>
    <row r="1289" spans="1:7" hidden="1">
      <c r="A1289" s="12"/>
      <c r="B1289" s="12"/>
      <c r="C1289" s="12"/>
      <c r="D1289" s="12"/>
      <c r="E1289" s="12"/>
      <c r="F1289" s="12"/>
      <c r="G1289" s="12"/>
    </row>
    <row r="1290" spans="1:7" hidden="1">
      <c r="A1290" s="12"/>
      <c r="B1290" s="12"/>
      <c r="C1290" s="12"/>
      <c r="D1290" s="12"/>
      <c r="E1290" s="12"/>
      <c r="F1290" s="12"/>
      <c r="G1290" s="12"/>
    </row>
    <row r="1291" spans="1:7" hidden="1">
      <c r="A1291" s="12"/>
      <c r="B1291" s="12"/>
      <c r="C1291" s="12"/>
      <c r="D1291" s="12"/>
      <c r="E1291" s="12"/>
      <c r="F1291" s="12"/>
      <c r="G1291" s="12"/>
    </row>
    <row r="1292" spans="1:7" hidden="1">
      <c r="A1292" s="12"/>
      <c r="B1292" s="12"/>
      <c r="C1292" s="12"/>
      <c r="D1292" s="12"/>
      <c r="E1292" s="12"/>
      <c r="F1292" s="12"/>
      <c r="G1292" s="12"/>
    </row>
    <row r="1293" spans="1:7" hidden="1">
      <c r="A1293" s="12"/>
      <c r="B1293" s="12"/>
      <c r="C1293" s="12"/>
      <c r="D1293" s="12"/>
      <c r="E1293" s="12"/>
      <c r="F1293" s="12"/>
      <c r="G1293" s="12"/>
    </row>
    <row r="1294" spans="1:7" hidden="1">
      <c r="A1294" s="12"/>
      <c r="B1294" s="12"/>
      <c r="C1294" s="12"/>
      <c r="D1294" s="12"/>
      <c r="E1294" s="12"/>
      <c r="F1294" s="12"/>
      <c r="G1294" s="12"/>
    </row>
    <row r="1295" spans="1:7" hidden="1">
      <c r="A1295" s="12"/>
      <c r="B1295" s="12"/>
      <c r="C1295" s="12"/>
      <c r="D1295" s="12"/>
      <c r="E1295" s="12"/>
      <c r="F1295" s="12"/>
      <c r="G1295" s="12"/>
    </row>
    <row r="1296" spans="1:7" hidden="1">
      <c r="A1296" s="12"/>
      <c r="B1296" s="12"/>
      <c r="C1296" s="12"/>
      <c r="D1296" s="12"/>
      <c r="E1296" s="12"/>
      <c r="F1296" s="12"/>
      <c r="G1296" s="12"/>
    </row>
    <row r="1297" spans="1:7" hidden="1">
      <c r="A1297" s="12"/>
      <c r="B1297" s="12"/>
      <c r="C1297" s="12"/>
      <c r="D1297" s="12"/>
      <c r="E1297" s="12"/>
      <c r="F1297" s="12"/>
      <c r="G1297" s="12"/>
    </row>
    <row r="1298" spans="1:7" hidden="1">
      <c r="A1298" s="12"/>
      <c r="B1298" s="12"/>
      <c r="C1298" s="12"/>
      <c r="D1298" s="12"/>
      <c r="E1298" s="12"/>
      <c r="F1298" s="12"/>
      <c r="G1298" s="12"/>
    </row>
    <row r="1299" spans="1:7" hidden="1">
      <c r="A1299" s="12"/>
      <c r="B1299" s="12"/>
      <c r="C1299" s="12"/>
      <c r="D1299" s="12"/>
      <c r="E1299" s="12"/>
      <c r="F1299" s="12"/>
      <c r="G1299" s="12"/>
    </row>
    <row r="1300" spans="1:7" hidden="1">
      <c r="A1300" s="12"/>
      <c r="B1300" s="12"/>
      <c r="C1300" s="12"/>
      <c r="D1300" s="12"/>
      <c r="E1300" s="12"/>
      <c r="F1300" s="12"/>
      <c r="G1300" s="12"/>
    </row>
    <row r="1301" spans="1:7" hidden="1">
      <c r="A1301" s="12"/>
      <c r="B1301" s="12"/>
      <c r="C1301" s="12"/>
      <c r="D1301" s="12"/>
      <c r="E1301" s="12"/>
      <c r="F1301" s="12"/>
      <c r="G1301" s="12"/>
    </row>
    <row r="1302" spans="1:7" hidden="1">
      <c r="A1302" s="12"/>
      <c r="B1302" s="12"/>
      <c r="C1302" s="12"/>
      <c r="D1302" s="12"/>
      <c r="E1302" s="12"/>
      <c r="F1302" s="12"/>
      <c r="G1302" s="12"/>
    </row>
    <row r="1303" spans="1:7" hidden="1">
      <c r="A1303" s="12"/>
      <c r="B1303" s="12"/>
      <c r="C1303" s="12"/>
      <c r="D1303" s="12"/>
      <c r="E1303" s="12"/>
      <c r="F1303" s="12"/>
      <c r="G1303" s="12"/>
    </row>
    <row r="1304" spans="1:7" hidden="1">
      <c r="A1304" s="12"/>
      <c r="B1304" s="12"/>
      <c r="C1304" s="12"/>
      <c r="D1304" s="12"/>
      <c r="E1304" s="12"/>
      <c r="F1304" s="12"/>
      <c r="G1304" s="12"/>
    </row>
    <row r="1305" spans="1:7" hidden="1">
      <c r="A1305" s="12"/>
      <c r="B1305" s="12"/>
      <c r="C1305" s="12"/>
      <c r="D1305" s="12"/>
      <c r="E1305" s="12"/>
      <c r="F1305" s="12"/>
      <c r="G1305" s="12"/>
    </row>
    <row r="1306" spans="1:7" hidden="1">
      <c r="A1306" s="12"/>
      <c r="B1306" s="12"/>
      <c r="C1306" s="12"/>
      <c r="D1306" s="12"/>
      <c r="E1306" s="12"/>
      <c r="F1306" s="12"/>
      <c r="G1306" s="12"/>
    </row>
    <row r="1307" spans="1:7" hidden="1">
      <c r="A1307" s="12"/>
      <c r="B1307" s="12"/>
      <c r="C1307" s="12"/>
      <c r="D1307" s="12"/>
      <c r="E1307" s="12"/>
      <c r="F1307" s="12"/>
      <c r="G1307" s="12"/>
    </row>
    <row r="1308" spans="1:7" hidden="1">
      <c r="A1308" s="12"/>
      <c r="B1308" s="12"/>
      <c r="C1308" s="12"/>
      <c r="D1308" s="12"/>
      <c r="E1308" s="12"/>
      <c r="F1308" s="12"/>
      <c r="G1308" s="12"/>
    </row>
    <row r="1309" spans="1:7" hidden="1">
      <c r="A1309" s="12"/>
      <c r="B1309" s="12"/>
      <c r="C1309" s="12"/>
      <c r="D1309" s="12"/>
      <c r="E1309" s="12"/>
      <c r="F1309" s="12"/>
      <c r="G1309" s="12"/>
    </row>
    <row r="1310" spans="1:7" hidden="1">
      <c r="A1310" s="12"/>
      <c r="B1310" s="12"/>
      <c r="C1310" s="12"/>
      <c r="D1310" s="12"/>
      <c r="E1310" s="12"/>
      <c r="F1310" s="12"/>
      <c r="G1310" s="12"/>
    </row>
    <row r="1311" spans="1:7" hidden="1">
      <c r="A1311" s="12"/>
      <c r="B1311" s="12"/>
      <c r="C1311" s="12"/>
      <c r="D1311" s="12"/>
      <c r="E1311" s="12"/>
      <c r="F1311" s="12"/>
      <c r="G1311" s="12"/>
    </row>
    <row r="1312" spans="1:7" hidden="1">
      <c r="A1312" s="12"/>
      <c r="B1312" s="12"/>
      <c r="C1312" s="12"/>
      <c r="D1312" s="12"/>
      <c r="E1312" s="12"/>
      <c r="F1312" s="12"/>
      <c r="G1312" s="12"/>
    </row>
    <row r="1313" spans="1:7" hidden="1">
      <c r="A1313" s="12"/>
      <c r="B1313" s="12"/>
      <c r="C1313" s="12"/>
      <c r="D1313" s="12"/>
      <c r="E1313" s="12"/>
      <c r="F1313" s="12"/>
      <c r="G1313" s="12"/>
    </row>
    <row r="1314" spans="1:7" hidden="1">
      <c r="A1314" s="12"/>
      <c r="B1314" s="12"/>
      <c r="C1314" s="12"/>
      <c r="D1314" s="12"/>
      <c r="E1314" s="12"/>
      <c r="F1314" s="12"/>
      <c r="G1314" s="12"/>
    </row>
    <row r="1315" spans="1:7" hidden="1">
      <c r="A1315" s="12"/>
      <c r="B1315" s="12"/>
      <c r="C1315" s="12"/>
      <c r="D1315" s="12"/>
      <c r="E1315" s="12"/>
      <c r="F1315" s="12"/>
      <c r="G1315" s="12"/>
    </row>
    <row r="1316" spans="1:7" hidden="1">
      <c r="A1316" s="12"/>
      <c r="B1316" s="12"/>
      <c r="C1316" s="12"/>
      <c r="D1316" s="12"/>
      <c r="E1316" s="12"/>
      <c r="F1316" s="12"/>
      <c r="G1316" s="12"/>
    </row>
    <row r="1317" spans="1:7" hidden="1">
      <c r="A1317" s="12"/>
      <c r="B1317" s="12"/>
      <c r="C1317" s="12"/>
      <c r="D1317" s="12"/>
      <c r="E1317" s="12"/>
      <c r="F1317" s="12"/>
      <c r="G1317" s="12"/>
    </row>
    <row r="1318" spans="1:7" hidden="1">
      <c r="A1318" s="12"/>
      <c r="B1318" s="12"/>
      <c r="C1318" s="12"/>
      <c r="D1318" s="12"/>
      <c r="E1318" s="12"/>
      <c r="F1318" s="12"/>
      <c r="G1318" s="12"/>
    </row>
    <row r="1319" spans="1:7" hidden="1">
      <c r="A1319" s="12"/>
      <c r="B1319" s="12"/>
      <c r="C1319" s="12"/>
      <c r="D1319" s="12"/>
      <c r="E1319" s="12"/>
      <c r="F1319" s="12"/>
      <c r="G1319" s="12"/>
    </row>
    <row r="1320" spans="1:7" hidden="1">
      <c r="A1320" s="12"/>
      <c r="B1320" s="12"/>
      <c r="C1320" s="12"/>
      <c r="D1320" s="12"/>
      <c r="E1320" s="12"/>
      <c r="F1320" s="12"/>
      <c r="G1320" s="12"/>
    </row>
    <row r="1321" spans="1:7" hidden="1">
      <c r="A1321" s="12"/>
      <c r="B1321" s="12"/>
      <c r="C1321" s="12"/>
      <c r="D1321" s="12"/>
      <c r="E1321" s="12"/>
      <c r="F1321" s="12"/>
      <c r="G1321" s="12"/>
    </row>
    <row r="1322" spans="1:7" hidden="1">
      <c r="A1322" s="12"/>
      <c r="B1322" s="12"/>
      <c r="C1322" s="12"/>
      <c r="D1322" s="12"/>
      <c r="E1322" s="12"/>
      <c r="F1322" s="12"/>
      <c r="G1322" s="12"/>
    </row>
    <row r="1323" spans="1:7" hidden="1">
      <c r="A1323" s="12"/>
      <c r="B1323" s="12"/>
      <c r="C1323" s="12"/>
      <c r="D1323" s="12"/>
      <c r="E1323" s="12"/>
      <c r="F1323" s="12"/>
      <c r="G1323" s="12"/>
    </row>
    <row r="1324" spans="1:7" hidden="1">
      <c r="A1324" s="12"/>
      <c r="B1324" s="12"/>
      <c r="C1324" s="12"/>
      <c r="D1324" s="12"/>
      <c r="E1324" s="12"/>
      <c r="F1324" s="12"/>
      <c r="G1324" s="12"/>
    </row>
    <row r="1325" spans="1:7" hidden="1">
      <c r="A1325" s="12"/>
      <c r="B1325" s="12"/>
      <c r="C1325" s="12"/>
      <c r="D1325" s="12"/>
      <c r="E1325" s="12"/>
      <c r="F1325" s="12"/>
      <c r="G1325" s="12"/>
    </row>
    <row r="1326" spans="1:7" hidden="1">
      <c r="A1326" s="12"/>
      <c r="B1326" s="12"/>
      <c r="C1326" s="12"/>
      <c r="D1326" s="12"/>
      <c r="E1326" s="12"/>
      <c r="F1326" s="12"/>
      <c r="G1326" s="12"/>
    </row>
    <row r="1327" spans="1:7" hidden="1">
      <c r="A1327" s="12"/>
      <c r="B1327" s="12"/>
      <c r="C1327" s="12"/>
      <c r="D1327" s="12"/>
      <c r="E1327" s="12"/>
      <c r="F1327" s="12"/>
      <c r="G1327" s="12"/>
    </row>
    <row r="1328" spans="1:7" hidden="1">
      <c r="A1328" s="12"/>
      <c r="B1328" s="12"/>
      <c r="C1328" s="12"/>
      <c r="D1328" s="12"/>
      <c r="E1328" s="12"/>
      <c r="F1328" s="12"/>
      <c r="G1328" s="12"/>
    </row>
    <row r="1329" spans="1:7" hidden="1">
      <c r="A1329" s="12"/>
      <c r="B1329" s="12"/>
      <c r="C1329" s="12"/>
      <c r="D1329" s="12"/>
      <c r="E1329" s="12"/>
      <c r="F1329" s="12"/>
      <c r="G1329" s="12"/>
    </row>
    <row r="1330" spans="1:7" hidden="1">
      <c r="A1330" s="12"/>
      <c r="B1330" s="12"/>
      <c r="C1330" s="12"/>
      <c r="D1330" s="12"/>
      <c r="E1330" s="12"/>
      <c r="F1330" s="12"/>
      <c r="G1330" s="12"/>
    </row>
    <row r="1331" spans="1:7" hidden="1">
      <c r="A1331" s="12"/>
      <c r="B1331" s="12"/>
      <c r="C1331" s="12"/>
      <c r="D1331" s="12"/>
      <c r="E1331" s="12"/>
      <c r="F1331" s="12"/>
      <c r="G1331" s="12"/>
    </row>
    <row r="1332" spans="1:7" hidden="1">
      <c r="A1332" s="12"/>
      <c r="B1332" s="12"/>
      <c r="C1332" s="12"/>
      <c r="D1332" s="12"/>
      <c r="E1332" s="12"/>
      <c r="F1332" s="12"/>
      <c r="G1332" s="12"/>
    </row>
    <row r="1333" spans="1:7" hidden="1">
      <c r="A1333" s="12"/>
      <c r="B1333" s="12"/>
      <c r="C1333" s="12"/>
      <c r="D1333" s="12"/>
      <c r="E1333" s="12"/>
      <c r="F1333" s="12"/>
      <c r="G1333" s="12"/>
    </row>
    <row r="1334" spans="1:7" hidden="1"/>
    <row r="1335" spans="1:7" hidden="1"/>
    <row r="1336" spans="1:7" hidden="1"/>
    <row r="1337" spans="1:7" hidden="1"/>
    <row r="1338" spans="1:7" hidden="1"/>
    <row r="1339" spans="1:7" hidden="1"/>
    <row r="1340" spans="1:7" hidden="1"/>
    <row r="1341" spans="1:7" hidden="1">
      <c r="A1341" s="12"/>
      <c r="B1341" s="12"/>
      <c r="C1341" s="12"/>
      <c r="D1341" s="12"/>
      <c r="E1341" s="12"/>
      <c r="F1341" s="12"/>
      <c r="G1341" s="12"/>
    </row>
    <row r="1342" spans="1:7" hidden="1">
      <c r="A1342" s="12"/>
      <c r="B1342" s="12"/>
      <c r="C1342" s="12"/>
      <c r="D1342" s="12"/>
      <c r="E1342" s="12"/>
      <c r="F1342" s="12"/>
      <c r="G1342" s="12"/>
    </row>
    <row r="1343" spans="1:7" hidden="1">
      <c r="A1343" s="12"/>
      <c r="B1343" s="12"/>
      <c r="C1343" s="12"/>
      <c r="D1343" s="12"/>
      <c r="E1343" s="12"/>
      <c r="F1343" s="12"/>
      <c r="G1343" s="12"/>
    </row>
    <row r="1344" spans="1:7" hidden="1">
      <c r="A1344" s="12"/>
      <c r="B1344" s="12"/>
      <c r="C1344" s="12"/>
      <c r="D1344" s="12"/>
      <c r="E1344" s="12"/>
      <c r="F1344" s="12"/>
      <c r="G1344" s="12"/>
    </row>
    <row r="1345" spans="1:7" hidden="1">
      <c r="A1345" s="12"/>
      <c r="B1345" s="12"/>
      <c r="C1345" s="12"/>
      <c r="D1345" s="12"/>
      <c r="E1345" s="12"/>
      <c r="F1345" s="12"/>
      <c r="G1345" s="12"/>
    </row>
    <row r="1346" spans="1:7" hidden="1">
      <c r="A1346" s="12"/>
      <c r="B1346" s="12"/>
      <c r="C1346" s="12"/>
      <c r="D1346" s="12"/>
      <c r="E1346" s="12"/>
      <c r="F1346" s="12"/>
      <c r="G1346" s="12"/>
    </row>
    <row r="1347" spans="1:7" hidden="1">
      <c r="A1347" s="12"/>
      <c r="B1347" s="12"/>
      <c r="C1347" s="12"/>
      <c r="D1347" s="12"/>
      <c r="E1347" s="12"/>
      <c r="F1347" s="12"/>
      <c r="G1347" s="12"/>
    </row>
    <row r="1348" spans="1:7" hidden="1">
      <c r="A1348" s="12"/>
      <c r="B1348" s="12"/>
      <c r="C1348" s="12"/>
      <c r="D1348" s="12"/>
      <c r="E1348" s="12"/>
      <c r="F1348" s="12"/>
      <c r="G1348" s="12"/>
    </row>
    <row r="1349" spans="1:7" hidden="1">
      <c r="A1349" s="12"/>
      <c r="B1349" s="12"/>
      <c r="C1349" s="12"/>
      <c r="D1349" s="12"/>
      <c r="E1349" s="12"/>
      <c r="F1349" s="12"/>
      <c r="G1349" s="12"/>
    </row>
    <row r="1350" spans="1:7" hidden="1">
      <c r="A1350" s="12"/>
      <c r="B1350" s="12"/>
      <c r="C1350" s="12"/>
      <c r="D1350" s="12"/>
      <c r="E1350" s="12"/>
      <c r="F1350" s="12"/>
      <c r="G1350" s="12"/>
    </row>
    <row r="1351" spans="1:7" hidden="1">
      <c r="A1351" s="12"/>
      <c r="B1351" s="12"/>
      <c r="C1351" s="12"/>
      <c r="D1351" s="12"/>
      <c r="E1351" s="12"/>
      <c r="F1351" s="12"/>
      <c r="G1351" s="12"/>
    </row>
    <row r="1352" spans="1:7" hidden="1">
      <c r="A1352" s="12"/>
      <c r="B1352" s="12"/>
      <c r="C1352" s="12"/>
      <c r="D1352" s="12"/>
      <c r="E1352" s="12"/>
      <c r="F1352" s="12"/>
      <c r="G1352" s="12"/>
    </row>
    <row r="1353" spans="1:7" hidden="1">
      <c r="A1353" s="12"/>
      <c r="B1353" s="12"/>
      <c r="C1353" s="12"/>
      <c r="D1353" s="12"/>
      <c r="E1353" s="12"/>
      <c r="F1353" s="12"/>
      <c r="G1353" s="12"/>
    </row>
    <row r="1354" spans="1:7" hidden="1">
      <c r="A1354" s="12"/>
      <c r="B1354" s="12"/>
      <c r="C1354" s="12"/>
      <c r="D1354" s="12"/>
      <c r="E1354" s="12"/>
      <c r="F1354" s="12"/>
      <c r="G1354" s="12"/>
    </row>
    <row r="1355" spans="1:7" hidden="1">
      <c r="A1355" s="12"/>
      <c r="B1355" s="12"/>
      <c r="C1355" s="12"/>
      <c r="D1355" s="12"/>
      <c r="E1355" s="12"/>
      <c r="F1355" s="12"/>
      <c r="G1355" s="12"/>
    </row>
    <row r="1356" spans="1:7" hidden="1">
      <c r="A1356" s="12"/>
      <c r="B1356" s="12"/>
      <c r="C1356" s="12"/>
      <c r="D1356" s="12"/>
      <c r="E1356" s="12"/>
      <c r="F1356" s="12"/>
      <c r="G1356" s="12"/>
    </row>
    <row r="1357" spans="1:7" hidden="1">
      <c r="A1357" s="12"/>
      <c r="B1357" s="12"/>
      <c r="C1357" s="12"/>
      <c r="D1357" s="12"/>
      <c r="E1357" s="12"/>
      <c r="F1357" s="12"/>
      <c r="G1357" s="12"/>
    </row>
    <row r="1358" spans="1:7" hidden="1">
      <c r="A1358" s="12"/>
      <c r="B1358" s="12"/>
      <c r="C1358" s="12"/>
      <c r="D1358" s="12"/>
      <c r="E1358" s="12"/>
      <c r="F1358" s="12"/>
      <c r="G1358" s="12"/>
    </row>
    <row r="1359" spans="1:7" hidden="1">
      <c r="A1359" s="12"/>
      <c r="B1359" s="12"/>
      <c r="C1359" s="12"/>
      <c r="D1359" s="12"/>
      <c r="E1359" s="12"/>
      <c r="F1359" s="12"/>
      <c r="G1359" s="12"/>
    </row>
    <row r="1360" spans="1:7" hidden="1">
      <c r="A1360" s="12"/>
      <c r="B1360" s="12"/>
      <c r="C1360" s="12"/>
      <c r="D1360" s="12"/>
      <c r="E1360" s="12"/>
      <c r="F1360" s="12"/>
      <c r="G1360" s="12"/>
    </row>
    <row r="1361" spans="1:7" hidden="1">
      <c r="A1361" s="12"/>
      <c r="B1361" s="12"/>
      <c r="C1361" s="12"/>
      <c r="D1361" s="12"/>
      <c r="E1361" s="12"/>
      <c r="F1361" s="12"/>
      <c r="G1361" s="12"/>
    </row>
    <row r="1362" spans="1:7" hidden="1">
      <c r="A1362" s="12"/>
      <c r="B1362" s="12"/>
      <c r="C1362" s="12"/>
      <c r="D1362" s="12"/>
      <c r="E1362" s="12"/>
      <c r="F1362" s="12"/>
      <c r="G1362" s="12"/>
    </row>
    <row r="1363" spans="1:7" hidden="1">
      <c r="A1363" s="12"/>
      <c r="B1363" s="12"/>
      <c r="C1363" s="12"/>
      <c r="D1363" s="12"/>
      <c r="E1363" s="12"/>
      <c r="F1363" s="12"/>
      <c r="G1363" s="12"/>
    </row>
    <row r="1364" spans="1:7" hidden="1">
      <c r="A1364" s="12"/>
      <c r="B1364" s="12"/>
      <c r="C1364" s="12"/>
      <c r="D1364" s="12"/>
      <c r="E1364" s="12"/>
      <c r="F1364" s="12"/>
      <c r="G1364" s="12"/>
    </row>
    <row r="1365" spans="1:7" hidden="1">
      <c r="A1365" s="12"/>
      <c r="B1365" s="12"/>
      <c r="C1365" s="12"/>
      <c r="D1365" s="12"/>
      <c r="E1365" s="12"/>
      <c r="F1365" s="12"/>
      <c r="G1365" s="12"/>
    </row>
    <row r="1366" spans="1:7" hidden="1">
      <c r="A1366" s="12"/>
      <c r="B1366" s="12"/>
      <c r="C1366" s="12"/>
      <c r="D1366" s="12"/>
      <c r="E1366" s="12"/>
      <c r="F1366" s="12"/>
      <c r="G1366" s="12"/>
    </row>
    <row r="1367" spans="1:7" hidden="1">
      <c r="A1367" s="12"/>
      <c r="B1367" s="12"/>
      <c r="C1367" s="12"/>
      <c r="D1367" s="12"/>
      <c r="E1367" s="12"/>
      <c r="F1367" s="12"/>
      <c r="G1367" s="12"/>
    </row>
    <row r="1368" spans="1:7" hidden="1">
      <c r="A1368" s="12"/>
      <c r="B1368" s="12"/>
      <c r="C1368" s="12"/>
      <c r="D1368" s="12"/>
      <c r="E1368" s="12"/>
      <c r="F1368" s="12"/>
      <c r="G1368" s="12"/>
    </row>
    <row r="1369" spans="1:7" hidden="1">
      <c r="A1369" s="12"/>
      <c r="B1369" s="12"/>
      <c r="C1369" s="12"/>
      <c r="D1369" s="12"/>
      <c r="E1369" s="12"/>
      <c r="F1369" s="12"/>
      <c r="G1369" s="12"/>
    </row>
    <row r="1370" spans="1:7" hidden="1">
      <c r="A1370" s="12"/>
      <c r="B1370" s="12"/>
      <c r="C1370" s="12"/>
      <c r="D1370" s="12"/>
      <c r="E1370" s="12"/>
      <c r="F1370" s="12"/>
      <c r="G1370" s="12"/>
    </row>
    <row r="1371" spans="1:7" hidden="1">
      <c r="A1371" s="12"/>
      <c r="B1371" s="12"/>
      <c r="C1371" s="12"/>
      <c r="D1371" s="12"/>
      <c r="E1371" s="12"/>
      <c r="F1371" s="12"/>
      <c r="G1371" s="12"/>
    </row>
    <row r="1372" spans="1:7" hidden="1">
      <c r="A1372" s="12"/>
      <c r="B1372" s="12"/>
      <c r="C1372" s="12"/>
      <c r="D1372" s="12"/>
      <c r="E1372" s="12"/>
      <c r="F1372" s="12"/>
      <c r="G1372" s="12"/>
    </row>
    <row r="1373" spans="1:7" hidden="1">
      <c r="A1373" s="12"/>
      <c r="B1373" s="12"/>
      <c r="C1373" s="12"/>
      <c r="D1373" s="12"/>
      <c r="E1373" s="12"/>
      <c r="F1373" s="12"/>
      <c r="G1373" s="12"/>
    </row>
    <row r="1374" spans="1:7" hidden="1">
      <c r="A1374" s="12"/>
      <c r="B1374" s="12"/>
      <c r="C1374" s="12"/>
      <c r="D1374" s="12"/>
      <c r="E1374" s="12"/>
      <c r="F1374" s="12"/>
      <c r="G1374" s="12"/>
    </row>
    <row r="1375" spans="1:7" hidden="1">
      <c r="A1375" s="12"/>
      <c r="B1375" s="12"/>
      <c r="C1375" s="12"/>
      <c r="D1375" s="12"/>
      <c r="E1375" s="12"/>
      <c r="F1375" s="12"/>
      <c r="G1375" s="12"/>
    </row>
    <row r="1376" spans="1:7" hidden="1">
      <c r="A1376" s="12"/>
      <c r="B1376" s="12"/>
      <c r="C1376" s="12"/>
      <c r="D1376" s="12"/>
      <c r="E1376" s="12"/>
      <c r="F1376" s="12"/>
      <c r="G1376" s="12"/>
    </row>
    <row r="1377" spans="1:7" hidden="1">
      <c r="A1377" s="12"/>
      <c r="B1377" s="12"/>
      <c r="C1377" s="12"/>
      <c r="D1377" s="12"/>
      <c r="E1377" s="12"/>
      <c r="F1377" s="12"/>
      <c r="G1377" s="12"/>
    </row>
    <row r="1378" spans="1:7" hidden="1">
      <c r="A1378" s="12"/>
      <c r="B1378" s="12"/>
      <c r="C1378" s="12"/>
      <c r="D1378" s="12"/>
      <c r="E1378" s="12"/>
      <c r="F1378" s="12"/>
      <c r="G1378" s="12"/>
    </row>
    <row r="1379" spans="1:7" hidden="1">
      <c r="A1379" s="12"/>
      <c r="B1379" s="12"/>
      <c r="C1379" s="12"/>
      <c r="D1379" s="12"/>
      <c r="E1379" s="12"/>
      <c r="F1379" s="12"/>
      <c r="G1379" s="12"/>
    </row>
    <row r="1380" spans="1:7" hidden="1">
      <c r="A1380" s="12"/>
      <c r="B1380" s="12"/>
      <c r="C1380" s="12"/>
      <c r="D1380" s="12"/>
      <c r="E1380" s="12"/>
      <c r="F1380" s="12"/>
      <c r="G1380" s="12"/>
    </row>
    <row r="1381" spans="1:7" hidden="1">
      <c r="A1381" s="12"/>
      <c r="B1381" s="12"/>
      <c r="C1381" s="12"/>
      <c r="D1381" s="12"/>
      <c r="E1381" s="12"/>
      <c r="F1381" s="12"/>
      <c r="G1381" s="12"/>
    </row>
    <row r="1382" spans="1:7" hidden="1">
      <c r="A1382" s="12"/>
      <c r="B1382" s="12"/>
      <c r="C1382" s="12"/>
      <c r="D1382" s="12"/>
      <c r="E1382" s="12"/>
      <c r="F1382" s="12"/>
      <c r="G1382" s="12"/>
    </row>
    <row r="1383" spans="1:7" hidden="1">
      <c r="A1383" s="12"/>
      <c r="B1383" s="12"/>
      <c r="C1383" s="12"/>
      <c r="D1383" s="12"/>
      <c r="E1383" s="12"/>
      <c r="F1383" s="12"/>
      <c r="G1383" s="12"/>
    </row>
    <row r="1384" spans="1:7" hidden="1">
      <c r="A1384" s="12"/>
      <c r="B1384" s="12"/>
      <c r="C1384" s="12"/>
      <c r="D1384" s="12"/>
      <c r="E1384" s="12"/>
      <c r="F1384" s="12"/>
      <c r="G1384" s="12"/>
    </row>
    <row r="1385" spans="1:7" hidden="1">
      <c r="A1385" s="12"/>
      <c r="B1385" s="12"/>
      <c r="C1385" s="12"/>
      <c r="D1385" s="12"/>
      <c r="E1385" s="12"/>
      <c r="F1385" s="12"/>
      <c r="G1385" s="12"/>
    </row>
    <row r="1386" spans="1:7" hidden="1">
      <c r="A1386" s="12"/>
      <c r="B1386" s="12"/>
      <c r="C1386" s="12"/>
      <c r="D1386" s="12"/>
      <c r="E1386" s="12"/>
      <c r="F1386" s="12"/>
      <c r="G1386" s="12"/>
    </row>
    <row r="1387" spans="1:7" hidden="1">
      <c r="A1387" s="12"/>
      <c r="B1387" s="12"/>
      <c r="C1387" s="12"/>
      <c r="D1387" s="12"/>
      <c r="E1387" s="12"/>
      <c r="F1387" s="12"/>
      <c r="G1387" s="12"/>
    </row>
    <row r="1388" spans="1:7" hidden="1">
      <c r="A1388" s="12"/>
      <c r="B1388" s="12"/>
      <c r="C1388" s="12"/>
      <c r="D1388" s="12"/>
      <c r="E1388" s="12"/>
      <c r="F1388" s="12"/>
      <c r="G1388" s="12"/>
    </row>
    <row r="1389" spans="1:7" hidden="1">
      <c r="A1389" s="12"/>
      <c r="B1389" s="12"/>
      <c r="C1389" s="12"/>
      <c r="D1389" s="12"/>
      <c r="E1389" s="12"/>
      <c r="F1389" s="12"/>
      <c r="G1389" s="12"/>
    </row>
    <row r="1390" spans="1:7" hidden="1">
      <c r="A1390" s="12"/>
      <c r="B1390" s="12"/>
      <c r="C1390" s="12"/>
      <c r="D1390" s="12"/>
      <c r="E1390" s="12"/>
      <c r="F1390" s="12"/>
      <c r="G1390" s="12"/>
    </row>
    <row r="1391" spans="1:7" hidden="1">
      <c r="A1391" s="12"/>
      <c r="B1391" s="12"/>
      <c r="C1391" s="12"/>
      <c r="D1391" s="12"/>
      <c r="E1391" s="12"/>
      <c r="F1391" s="12"/>
      <c r="G1391" s="12"/>
    </row>
    <row r="1392" spans="1:7" hidden="1">
      <c r="A1392" s="12"/>
      <c r="B1392" s="12"/>
      <c r="C1392" s="12"/>
      <c r="D1392" s="12"/>
      <c r="E1392" s="12"/>
      <c r="F1392" s="12"/>
      <c r="G1392" s="12"/>
    </row>
    <row r="1393" spans="1:7" hidden="1">
      <c r="A1393" s="12"/>
      <c r="B1393" s="12"/>
      <c r="C1393" s="12"/>
      <c r="D1393" s="12"/>
      <c r="E1393" s="12"/>
      <c r="F1393" s="12"/>
      <c r="G1393" s="12"/>
    </row>
    <row r="1394" spans="1:7" hidden="1">
      <c r="A1394" s="12"/>
      <c r="B1394" s="12"/>
      <c r="C1394" s="12"/>
      <c r="D1394" s="12"/>
      <c r="E1394" s="12"/>
      <c r="F1394" s="12"/>
      <c r="G1394" s="12"/>
    </row>
    <row r="1395" spans="1:7" hidden="1">
      <c r="A1395" s="12"/>
      <c r="B1395" s="12"/>
      <c r="C1395" s="12"/>
      <c r="D1395" s="12"/>
      <c r="E1395" s="12"/>
      <c r="F1395" s="12"/>
      <c r="G1395" s="12"/>
    </row>
    <row r="1396" spans="1:7" hidden="1">
      <c r="A1396" s="12"/>
      <c r="B1396" s="12"/>
      <c r="C1396" s="12"/>
      <c r="D1396" s="12"/>
      <c r="E1396" s="12"/>
      <c r="F1396" s="12"/>
      <c r="G1396" s="12"/>
    </row>
    <row r="1397" spans="1:7" hidden="1">
      <c r="A1397" s="12"/>
      <c r="B1397" s="12"/>
      <c r="C1397" s="12"/>
      <c r="D1397" s="12"/>
      <c r="E1397" s="12"/>
      <c r="F1397" s="12"/>
      <c r="G1397" s="12"/>
    </row>
    <row r="1398" spans="1:7" hidden="1">
      <c r="A1398" s="12"/>
      <c r="B1398" s="12"/>
      <c r="C1398" s="12"/>
      <c r="D1398" s="12"/>
      <c r="E1398" s="12"/>
      <c r="F1398" s="12"/>
      <c r="G1398" s="12"/>
    </row>
    <row r="1399" spans="1:7" hidden="1">
      <c r="A1399" s="12"/>
      <c r="B1399" s="12"/>
      <c r="C1399" s="12"/>
      <c r="D1399" s="12"/>
      <c r="E1399" s="12"/>
      <c r="F1399" s="12"/>
      <c r="G1399" s="12"/>
    </row>
    <row r="1400" spans="1:7" hidden="1">
      <c r="A1400" s="12"/>
      <c r="B1400" s="12"/>
      <c r="C1400" s="12"/>
      <c r="D1400" s="12"/>
      <c r="E1400" s="12"/>
      <c r="F1400" s="12"/>
      <c r="G1400" s="12"/>
    </row>
    <row r="1401" spans="1:7" hidden="1">
      <c r="A1401" s="12"/>
      <c r="B1401" s="12"/>
      <c r="C1401" s="12"/>
      <c r="D1401" s="12"/>
      <c r="E1401" s="12"/>
      <c r="F1401" s="12"/>
      <c r="G1401" s="12"/>
    </row>
    <row r="1402" spans="1:7" hidden="1">
      <c r="A1402" s="12"/>
      <c r="B1402" s="12"/>
      <c r="C1402" s="12"/>
      <c r="D1402" s="12"/>
      <c r="E1402" s="12"/>
      <c r="F1402" s="12"/>
      <c r="G1402" s="12"/>
    </row>
    <row r="1403" spans="1:7" hidden="1">
      <c r="A1403" s="12"/>
      <c r="B1403" s="12"/>
      <c r="C1403" s="12"/>
      <c r="D1403" s="12"/>
      <c r="E1403" s="12"/>
      <c r="F1403" s="12"/>
      <c r="G1403" s="12"/>
    </row>
    <row r="1404" spans="1:7" hidden="1">
      <c r="A1404" s="12"/>
      <c r="B1404" s="12"/>
      <c r="C1404" s="12"/>
      <c r="D1404" s="12"/>
      <c r="E1404" s="12"/>
      <c r="F1404" s="12"/>
      <c r="G1404" s="12"/>
    </row>
    <row r="1405" spans="1:7" hidden="1">
      <c r="A1405" s="12"/>
      <c r="B1405" s="12"/>
      <c r="C1405" s="12"/>
      <c r="D1405" s="12"/>
      <c r="E1405" s="12"/>
      <c r="F1405" s="12"/>
      <c r="G1405" s="12"/>
    </row>
    <row r="1406" spans="1:7" hidden="1">
      <c r="A1406" s="12"/>
      <c r="B1406" s="12"/>
      <c r="C1406" s="12"/>
      <c r="D1406" s="12"/>
      <c r="E1406" s="12"/>
      <c r="F1406" s="12"/>
      <c r="G1406" s="12"/>
    </row>
    <row r="1407" spans="1:7" hidden="1">
      <c r="A1407" s="12"/>
      <c r="B1407" s="12"/>
      <c r="C1407" s="12"/>
      <c r="D1407" s="12"/>
      <c r="E1407" s="12"/>
      <c r="F1407" s="12"/>
      <c r="G1407" s="12"/>
    </row>
    <row r="1408" spans="1:7" hidden="1">
      <c r="A1408" s="12"/>
      <c r="B1408" s="12"/>
      <c r="C1408" s="12"/>
      <c r="D1408" s="12"/>
      <c r="E1408" s="12"/>
      <c r="F1408" s="12"/>
      <c r="G1408" s="12"/>
    </row>
    <row r="1409" spans="1:7" hidden="1">
      <c r="A1409" s="12"/>
      <c r="B1409" s="12"/>
      <c r="C1409" s="12"/>
      <c r="D1409" s="12"/>
      <c r="E1409" s="12"/>
      <c r="F1409" s="12"/>
      <c r="G1409" s="12"/>
    </row>
    <row r="1410" spans="1:7" hidden="1">
      <c r="A1410" s="12"/>
      <c r="B1410" s="12"/>
      <c r="C1410" s="12"/>
      <c r="D1410" s="12"/>
      <c r="E1410" s="12"/>
      <c r="F1410" s="12"/>
      <c r="G1410" s="12"/>
    </row>
    <row r="1411" spans="1:7" hidden="1">
      <c r="A1411" s="12"/>
      <c r="B1411" s="12"/>
      <c r="C1411" s="12"/>
      <c r="D1411" s="12"/>
      <c r="E1411" s="12"/>
      <c r="F1411" s="12"/>
      <c r="G1411" s="12"/>
    </row>
    <row r="1412" spans="1:7" hidden="1">
      <c r="A1412" s="12"/>
      <c r="B1412" s="12"/>
      <c r="C1412" s="12"/>
      <c r="D1412" s="12"/>
      <c r="E1412" s="12"/>
      <c r="F1412" s="12"/>
      <c r="G1412" s="12"/>
    </row>
    <row r="1413" spans="1:7" hidden="1">
      <c r="A1413" s="12"/>
      <c r="B1413" s="12"/>
      <c r="C1413" s="12"/>
      <c r="D1413" s="12"/>
      <c r="E1413" s="12"/>
      <c r="F1413" s="12"/>
      <c r="G1413" s="12"/>
    </row>
    <row r="1414" spans="1:7" hidden="1">
      <c r="A1414" s="12"/>
      <c r="B1414" s="12"/>
      <c r="C1414" s="12"/>
      <c r="D1414" s="12"/>
      <c r="E1414" s="12"/>
      <c r="F1414" s="12"/>
      <c r="G1414" s="12"/>
    </row>
    <row r="1415" spans="1:7" hidden="1">
      <c r="A1415" s="12"/>
      <c r="B1415" s="12"/>
      <c r="C1415" s="12"/>
      <c r="D1415" s="12"/>
      <c r="E1415" s="12"/>
      <c r="F1415" s="12"/>
      <c r="G1415" s="12"/>
    </row>
    <row r="1416" spans="1:7" hidden="1">
      <c r="A1416" s="12"/>
      <c r="B1416" s="12"/>
      <c r="C1416" s="12"/>
      <c r="D1416" s="12"/>
      <c r="E1416" s="12"/>
      <c r="F1416" s="12"/>
      <c r="G1416" s="12"/>
    </row>
    <row r="1417" spans="1:7" hidden="1">
      <c r="A1417" s="12"/>
      <c r="B1417" s="12"/>
      <c r="C1417" s="12"/>
      <c r="D1417" s="12"/>
      <c r="E1417" s="12"/>
      <c r="F1417" s="12"/>
      <c r="G1417" s="12"/>
    </row>
    <row r="1418" spans="1:7" hidden="1">
      <c r="A1418" s="12"/>
      <c r="B1418" s="12"/>
      <c r="C1418" s="12"/>
      <c r="D1418" s="12"/>
      <c r="E1418" s="12"/>
      <c r="F1418" s="12"/>
      <c r="G1418" s="12"/>
    </row>
    <row r="1419" spans="1:7" hidden="1">
      <c r="A1419" s="12"/>
      <c r="B1419" s="12"/>
      <c r="C1419" s="12"/>
      <c r="D1419" s="12"/>
      <c r="E1419" s="12"/>
      <c r="F1419" s="12"/>
      <c r="G1419" s="12"/>
    </row>
    <row r="1420" spans="1:7" hidden="1">
      <c r="A1420" s="12"/>
      <c r="B1420" s="12"/>
      <c r="C1420" s="12"/>
      <c r="D1420" s="12"/>
      <c r="E1420" s="12"/>
      <c r="F1420" s="12"/>
      <c r="G1420" s="12"/>
    </row>
    <row r="1421" spans="1:7" hidden="1">
      <c r="A1421" s="12"/>
      <c r="B1421" s="12"/>
      <c r="C1421" s="12"/>
      <c r="D1421" s="12"/>
      <c r="E1421" s="12"/>
      <c r="F1421" s="12"/>
      <c r="G1421" s="12"/>
    </row>
    <row r="1422" spans="1:7" hidden="1">
      <c r="A1422" s="12"/>
      <c r="B1422" s="12"/>
      <c r="C1422" s="12"/>
      <c r="D1422" s="12"/>
      <c r="E1422" s="12"/>
      <c r="F1422" s="12"/>
      <c r="G1422" s="12"/>
    </row>
    <row r="1423" spans="1:7" hidden="1">
      <c r="A1423" s="12"/>
      <c r="B1423" s="12"/>
      <c r="C1423" s="12"/>
      <c r="D1423" s="12"/>
      <c r="E1423" s="12"/>
      <c r="F1423" s="12"/>
      <c r="G1423" s="12"/>
    </row>
    <row r="1424" spans="1:7" hidden="1">
      <c r="A1424" s="12"/>
      <c r="B1424" s="12"/>
      <c r="C1424" s="12"/>
      <c r="D1424" s="12"/>
      <c r="E1424" s="12"/>
      <c r="F1424" s="12"/>
      <c r="G1424" s="12"/>
    </row>
    <row r="1425" spans="1:7" hidden="1">
      <c r="A1425" s="12"/>
      <c r="B1425" s="12"/>
      <c r="C1425" s="12"/>
      <c r="D1425" s="12"/>
      <c r="E1425" s="12"/>
      <c r="F1425" s="12"/>
      <c r="G1425" s="12"/>
    </row>
    <row r="1426" spans="1:7" hidden="1">
      <c r="A1426" s="12"/>
      <c r="B1426" s="12"/>
      <c r="C1426" s="12"/>
      <c r="D1426" s="12"/>
      <c r="E1426" s="12"/>
      <c r="F1426" s="12"/>
      <c r="G1426" s="12"/>
    </row>
    <row r="1427" spans="1:7" hidden="1">
      <c r="A1427" s="12"/>
      <c r="B1427" s="12"/>
      <c r="C1427" s="12"/>
      <c r="D1427" s="12"/>
      <c r="E1427" s="12"/>
      <c r="F1427" s="12"/>
      <c r="G1427" s="12"/>
    </row>
    <row r="1428" spans="1:7" hidden="1">
      <c r="A1428" s="12"/>
      <c r="B1428" s="12"/>
      <c r="C1428" s="12"/>
      <c r="D1428" s="12"/>
      <c r="E1428" s="12"/>
      <c r="F1428" s="12"/>
      <c r="G1428" s="12"/>
    </row>
    <row r="1429" spans="1:7" hidden="1">
      <c r="A1429" s="12"/>
      <c r="B1429" s="12"/>
      <c r="C1429" s="12"/>
      <c r="D1429" s="12"/>
      <c r="E1429" s="12"/>
      <c r="F1429" s="12"/>
      <c r="G1429" s="12"/>
    </row>
    <row r="1430" spans="1:7" hidden="1">
      <c r="A1430" s="12"/>
      <c r="B1430" s="12"/>
      <c r="C1430" s="12"/>
      <c r="D1430" s="12"/>
      <c r="E1430" s="12"/>
      <c r="F1430" s="12"/>
      <c r="G1430" s="12"/>
    </row>
    <row r="1431" spans="1:7" hidden="1">
      <c r="A1431" s="12"/>
      <c r="B1431" s="12"/>
      <c r="C1431" s="12"/>
      <c r="D1431" s="12"/>
      <c r="E1431" s="12"/>
      <c r="F1431" s="12"/>
      <c r="G1431" s="12"/>
    </row>
    <row r="1432" spans="1:7" hidden="1">
      <c r="A1432" s="12"/>
      <c r="B1432" s="12"/>
      <c r="C1432" s="12"/>
      <c r="D1432" s="12"/>
      <c r="E1432" s="12"/>
      <c r="F1432" s="12"/>
      <c r="G1432" s="12"/>
    </row>
    <row r="1433" spans="1:7" hidden="1">
      <c r="A1433" s="12"/>
      <c r="B1433" s="12"/>
      <c r="C1433" s="12"/>
      <c r="D1433" s="12"/>
      <c r="E1433" s="12"/>
      <c r="F1433" s="12"/>
      <c r="G1433" s="12"/>
    </row>
    <row r="1434" spans="1:7" hidden="1">
      <c r="A1434" s="12"/>
      <c r="B1434" s="12"/>
      <c r="C1434" s="12"/>
      <c r="D1434" s="12"/>
      <c r="E1434" s="12"/>
      <c r="F1434" s="12"/>
      <c r="G1434" s="12"/>
    </row>
    <row r="1435" spans="1:7" hidden="1">
      <c r="A1435" s="12"/>
      <c r="B1435" s="12"/>
      <c r="C1435" s="12"/>
      <c r="D1435" s="12"/>
      <c r="E1435" s="12"/>
      <c r="F1435" s="12"/>
      <c r="G1435" s="12"/>
    </row>
    <row r="1436" spans="1:7" hidden="1">
      <c r="A1436" s="12"/>
      <c r="B1436" s="12"/>
      <c r="C1436" s="12"/>
      <c r="D1436" s="12"/>
      <c r="E1436" s="12"/>
      <c r="F1436" s="12"/>
      <c r="G1436" s="12"/>
    </row>
    <row r="1437" spans="1:7" hidden="1">
      <c r="A1437" s="12"/>
      <c r="B1437" s="12"/>
      <c r="C1437" s="12"/>
      <c r="D1437" s="12"/>
      <c r="E1437" s="12"/>
      <c r="F1437" s="12"/>
      <c r="G1437" s="12"/>
    </row>
    <row r="1438" spans="1:7" hidden="1">
      <c r="A1438" s="12"/>
      <c r="B1438" s="12"/>
      <c r="C1438" s="12"/>
      <c r="D1438" s="12"/>
      <c r="E1438" s="12"/>
      <c r="F1438" s="12"/>
      <c r="G1438" s="12"/>
    </row>
    <row r="1439" spans="1:7" hidden="1">
      <c r="A1439" s="12"/>
      <c r="B1439" s="12"/>
      <c r="C1439" s="12"/>
      <c r="D1439" s="12"/>
      <c r="E1439" s="12"/>
      <c r="F1439" s="12"/>
      <c r="G1439" s="12"/>
    </row>
    <row r="1440" spans="1:7" hidden="1">
      <c r="A1440" s="12"/>
      <c r="B1440" s="12"/>
      <c r="C1440" s="12"/>
      <c r="D1440" s="12"/>
      <c r="E1440" s="12"/>
      <c r="F1440" s="12"/>
      <c r="G1440" s="12"/>
    </row>
    <row r="1441" spans="1:7" hidden="1">
      <c r="A1441" s="12"/>
      <c r="B1441" s="12"/>
      <c r="C1441" s="12"/>
      <c r="D1441" s="12"/>
      <c r="E1441" s="12"/>
      <c r="F1441" s="12"/>
      <c r="G1441" s="12"/>
    </row>
    <row r="1442" spans="1:7" hidden="1">
      <c r="A1442" s="12"/>
      <c r="B1442" s="12"/>
      <c r="C1442" s="12"/>
      <c r="D1442" s="12"/>
      <c r="E1442" s="12"/>
      <c r="F1442" s="12"/>
      <c r="G1442" s="12"/>
    </row>
    <row r="1443" spans="1:7" hidden="1">
      <c r="A1443" s="12"/>
      <c r="B1443" s="12"/>
      <c r="C1443" s="12"/>
      <c r="D1443" s="12"/>
      <c r="E1443" s="12"/>
      <c r="F1443" s="12"/>
      <c r="G1443" s="12"/>
    </row>
    <row r="1444" spans="1:7" hidden="1">
      <c r="A1444" s="12"/>
      <c r="B1444" s="12"/>
      <c r="C1444" s="12"/>
      <c r="D1444" s="12"/>
      <c r="E1444" s="12"/>
      <c r="F1444" s="12"/>
      <c r="G1444" s="12"/>
    </row>
    <row r="1445" spans="1:7" hidden="1">
      <c r="A1445" s="12"/>
      <c r="B1445" s="12"/>
      <c r="C1445" s="12"/>
      <c r="D1445" s="12"/>
      <c r="E1445" s="12"/>
      <c r="F1445" s="12"/>
      <c r="G1445" s="12"/>
    </row>
    <row r="1446" spans="1:7" hidden="1">
      <c r="A1446" s="12"/>
      <c r="B1446" s="12"/>
      <c r="C1446" s="12"/>
      <c r="D1446" s="12"/>
      <c r="E1446" s="12"/>
      <c r="F1446" s="12"/>
      <c r="G1446" s="12"/>
    </row>
    <row r="1447" spans="1:7" hidden="1">
      <c r="A1447" s="12"/>
      <c r="B1447" s="12"/>
      <c r="C1447" s="12"/>
      <c r="D1447" s="12"/>
      <c r="E1447" s="12"/>
      <c r="F1447" s="12"/>
      <c r="G1447" s="12"/>
    </row>
    <row r="1448" spans="1:7" hidden="1">
      <c r="A1448" s="12"/>
      <c r="B1448" s="12"/>
      <c r="C1448" s="12"/>
      <c r="D1448" s="12"/>
      <c r="E1448" s="12"/>
      <c r="F1448" s="12"/>
      <c r="G1448" s="12"/>
    </row>
    <row r="1449" spans="1:7" hidden="1">
      <c r="A1449" s="12"/>
      <c r="B1449" s="12"/>
      <c r="C1449" s="12"/>
      <c r="D1449" s="12"/>
      <c r="E1449" s="12"/>
      <c r="F1449" s="12"/>
      <c r="G1449" s="12"/>
    </row>
    <row r="1450" spans="1:7" hidden="1">
      <c r="A1450" s="12"/>
      <c r="B1450" s="12"/>
      <c r="C1450" s="12"/>
      <c r="D1450" s="12"/>
      <c r="E1450" s="12"/>
      <c r="F1450" s="12"/>
      <c r="G1450" s="12"/>
    </row>
    <row r="1451" spans="1:7" hidden="1">
      <c r="A1451" s="12"/>
      <c r="B1451" s="12"/>
      <c r="C1451" s="12"/>
      <c r="D1451" s="12"/>
      <c r="E1451" s="12"/>
      <c r="F1451" s="12"/>
      <c r="G1451" s="12"/>
    </row>
    <row r="1452" spans="1:7" hidden="1">
      <c r="A1452" s="12"/>
      <c r="B1452" s="12"/>
      <c r="C1452" s="12"/>
      <c r="D1452" s="12"/>
      <c r="E1452" s="12"/>
      <c r="F1452" s="12"/>
      <c r="G1452" s="12"/>
    </row>
    <row r="1453" spans="1:7" hidden="1">
      <c r="A1453" s="12"/>
      <c r="B1453" s="12"/>
      <c r="C1453" s="12"/>
      <c r="D1453" s="12"/>
      <c r="E1453" s="12"/>
      <c r="F1453" s="12"/>
      <c r="G1453" s="12"/>
    </row>
    <row r="1454" spans="1:7" hidden="1">
      <c r="A1454" s="12"/>
      <c r="B1454" s="12"/>
      <c r="C1454" s="12"/>
      <c r="D1454" s="12"/>
      <c r="E1454" s="12"/>
      <c r="F1454" s="12"/>
      <c r="G1454" s="12"/>
    </row>
    <row r="1455" spans="1:7" hidden="1">
      <c r="A1455" s="12"/>
      <c r="B1455" s="12"/>
      <c r="C1455" s="12"/>
      <c r="D1455" s="12"/>
      <c r="E1455" s="12"/>
      <c r="F1455" s="12"/>
      <c r="G1455" s="12"/>
    </row>
    <row r="1456" spans="1:7" hidden="1">
      <c r="A1456" s="12"/>
      <c r="B1456" s="12"/>
      <c r="C1456" s="12"/>
      <c r="D1456" s="12"/>
      <c r="E1456" s="12"/>
      <c r="F1456" s="12"/>
      <c r="G1456" s="12"/>
    </row>
    <row r="1457" spans="1:7" hidden="1">
      <c r="A1457" s="12"/>
      <c r="B1457" s="12"/>
      <c r="C1457" s="12"/>
      <c r="D1457" s="12"/>
      <c r="E1457" s="12"/>
      <c r="F1457" s="12"/>
      <c r="G1457" s="12"/>
    </row>
    <row r="1458" spans="1:7" hidden="1">
      <c r="A1458" s="12"/>
      <c r="B1458" s="12"/>
      <c r="C1458" s="12"/>
      <c r="D1458" s="12"/>
      <c r="E1458" s="12"/>
      <c r="F1458" s="12"/>
      <c r="G1458" s="12"/>
    </row>
    <row r="1459" spans="1:7" hidden="1">
      <c r="A1459" s="12"/>
      <c r="B1459" s="12"/>
      <c r="C1459" s="12"/>
      <c r="D1459" s="12"/>
      <c r="E1459" s="12"/>
      <c r="F1459" s="12"/>
      <c r="G1459" s="12"/>
    </row>
    <row r="1460" spans="1:7" hidden="1">
      <c r="A1460" s="12"/>
      <c r="B1460" s="12"/>
      <c r="C1460" s="12"/>
      <c r="D1460" s="12"/>
      <c r="E1460" s="12"/>
      <c r="F1460" s="12"/>
      <c r="G1460" s="12"/>
    </row>
    <row r="1461" spans="1:7" hidden="1">
      <c r="A1461" s="12"/>
      <c r="B1461" s="12"/>
      <c r="C1461" s="12"/>
      <c r="D1461" s="12"/>
      <c r="E1461" s="12"/>
      <c r="F1461" s="12"/>
      <c r="G1461" s="12"/>
    </row>
    <row r="1462" spans="1:7" hidden="1">
      <c r="A1462" s="12"/>
      <c r="B1462" s="12"/>
      <c r="C1462" s="12"/>
      <c r="D1462" s="12"/>
      <c r="E1462" s="12"/>
      <c r="F1462" s="12"/>
      <c r="G1462" s="12"/>
    </row>
    <row r="1463" spans="1:7" hidden="1">
      <c r="A1463" s="12"/>
      <c r="B1463" s="12"/>
      <c r="C1463" s="12"/>
      <c r="D1463" s="12"/>
      <c r="E1463" s="12"/>
      <c r="F1463" s="12"/>
      <c r="G1463" s="12"/>
    </row>
    <row r="1464" spans="1:7" hidden="1">
      <c r="A1464" s="12"/>
      <c r="B1464" s="12"/>
      <c r="C1464" s="12"/>
      <c r="D1464" s="12"/>
      <c r="E1464" s="12"/>
      <c r="F1464" s="12"/>
      <c r="G1464" s="12"/>
    </row>
    <row r="1465" spans="1:7" hidden="1">
      <c r="A1465" s="12"/>
      <c r="B1465" s="12"/>
      <c r="C1465" s="12"/>
      <c r="D1465" s="12"/>
      <c r="E1465" s="12"/>
      <c r="F1465" s="12"/>
      <c r="G1465" s="12"/>
    </row>
    <row r="1466" spans="1:7" hidden="1">
      <c r="A1466" s="12"/>
      <c r="B1466" s="12"/>
      <c r="C1466" s="12"/>
      <c r="D1466" s="12"/>
      <c r="E1466" s="12"/>
      <c r="F1466" s="12"/>
      <c r="G1466" s="12"/>
    </row>
    <row r="1467" spans="1:7" hidden="1">
      <c r="A1467" s="12"/>
      <c r="B1467" s="12"/>
      <c r="C1467" s="12"/>
      <c r="D1467" s="12"/>
      <c r="E1467" s="12"/>
      <c r="F1467" s="12"/>
      <c r="G1467" s="12"/>
    </row>
    <row r="1468" spans="1:7" hidden="1">
      <c r="A1468" s="12"/>
      <c r="B1468" s="12"/>
      <c r="C1468" s="12"/>
      <c r="D1468" s="12"/>
      <c r="E1468" s="12"/>
      <c r="F1468" s="12"/>
      <c r="G1468" s="12"/>
    </row>
    <row r="1469" spans="1:7" hidden="1">
      <c r="A1469" s="12"/>
      <c r="B1469" s="12"/>
      <c r="C1469" s="12"/>
      <c r="D1469" s="12"/>
      <c r="E1469" s="12"/>
      <c r="F1469" s="12"/>
      <c r="G1469" s="12"/>
    </row>
    <row r="1470" spans="1:7" hidden="1">
      <c r="A1470" s="12"/>
      <c r="B1470" s="12"/>
      <c r="C1470" s="12"/>
      <c r="D1470" s="12"/>
      <c r="E1470" s="12"/>
      <c r="F1470" s="12"/>
      <c r="G1470" s="12"/>
    </row>
    <row r="1471" spans="1:7" hidden="1">
      <c r="A1471" s="12"/>
      <c r="B1471" s="12"/>
      <c r="C1471" s="12"/>
      <c r="D1471" s="12"/>
      <c r="E1471" s="12"/>
      <c r="F1471" s="12"/>
      <c r="G1471" s="12"/>
    </row>
    <row r="1472" spans="1:7" hidden="1">
      <c r="A1472" s="12"/>
      <c r="B1472" s="12"/>
      <c r="C1472" s="12"/>
      <c r="D1472" s="12"/>
      <c r="E1472" s="12"/>
      <c r="F1472" s="12"/>
      <c r="G1472" s="12"/>
    </row>
    <row r="1473" spans="1:7" hidden="1">
      <c r="A1473" s="12"/>
      <c r="B1473" s="12"/>
      <c r="C1473" s="12"/>
      <c r="D1473" s="12"/>
      <c r="E1473" s="12"/>
      <c r="F1473" s="12"/>
      <c r="G1473" s="12"/>
    </row>
    <row r="1474" spans="1:7" hidden="1">
      <c r="A1474" s="12"/>
      <c r="B1474" s="12"/>
      <c r="C1474" s="12"/>
      <c r="D1474" s="12"/>
      <c r="E1474" s="12"/>
      <c r="F1474" s="12"/>
      <c r="G1474" s="12"/>
    </row>
    <row r="1475" spans="1:7" hidden="1">
      <c r="A1475" s="12"/>
      <c r="B1475" s="12"/>
      <c r="C1475" s="12"/>
      <c r="D1475" s="12"/>
      <c r="E1475" s="12"/>
      <c r="F1475" s="12"/>
      <c r="G1475" s="12"/>
    </row>
    <row r="1476" spans="1:7" hidden="1">
      <c r="A1476" s="12"/>
      <c r="B1476" s="12"/>
      <c r="C1476" s="12"/>
      <c r="D1476" s="12"/>
      <c r="E1476" s="12"/>
      <c r="F1476" s="12"/>
      <c r="G1476" s="12"/>
    </row>
    <row r="1477" spans="1:7" hidden="1">
      <c r="A1477" s="12"/>
      <c r="B1477" s="12"/>
      <c r="C1477" s="12"/>
      <c r="D1477" s="12"/>
      <c r="E1477" s="12"/>
      <c r="F1477" s="12"/>
      <c r="G1477" s="12"/>
    </row>
    <row r="1478" spans="1:7" hidden="1">
      <c r="A1478" s="12"/>
      <c r="B1478" s="12"/>
      <c r="C1478" s="12"/>
      <c r="D1478" s="12"/>
      <c r="E1478" s="12"/>
      <c r="F1478" s="12"/>
      <c r="G1478" s="12"/>
    </row>
    <row r="1479" spans="1:7" hidden="1">
      <c r="A1479" s="12"/>
      <c r="B1479" s="12"/>
      <c r="C1479" s="12"/>
      <c r="D1479" s="12"/>
      <c r="E1479" s="12"/>
      <c r="F1479" s="12"/>
      <c r="G1479" s="12"/>
    </row>
    <row r="1480" spans="1:7" hidden="1">
      <c r="A1480" s="12"/>
      <c r="B1480" s="12"/>
      <c r="C1480" s="12"/>
      <c r="D1480" s="12"/>
      <c r="E1480" s="12"/>
      <c r="F1480" s="12"/>
      <c r="G1480" s="12"/>
    </row>
    <row r="1481" spans="1:7" hidden="1">
      <c r="A1481" s="12"/>
      <c r="B1481" s="12"/>
      <c r="C1481" s="12"/>
      <c r="D1481" s="12"/>
      <c r="E1481" s="12"/>
      <c r="F1481" s="12"/>
      <c r="G1481" s="12"/>
    </row>
    <row r="1482" spans="1:7" hidden="1">
      <c r="A1482" s="12"/>
      <c r="B1482" s="12"/>
      <c r="C1482" s="12"/>
      <c r="D1482" s="12"/>
      <c r="E1482" s="12"/>
      <c r="F1482" s="12"/>
      <c r="G1482" s="12"/>
    </row>
    <row r="1483" spans="1:7" hidden="1">
      <c r="A1483" s="12"/>
      <c r="B1483" s="12"/>
      <c r="C1483" s="12"/>
      <c r="D1483" s="12"/>
      <c r="E1483" s="12"/>
      <c r="F1483" s="12"/>
      <c r="G1483" s="12"/>
    </row>
    <row r="1484" spans="1:7" hidden="1">
      <c r="A1484" s="12"/>
      <c r="B1484" s="12"/>
      <c r="C1484" s="12"/>
      <c r="D1484" s="12"/>
      <c r="E1484" s="12"/>
      <c r="F1484" s="12"/>
      <c r="G1484" s="12"/>
    </row>
    <row r="1485" spans="1:7" hidden="1">
      <c r="A1485" s="12"/>
      <c r="B1485" s="12"/>
      <c r="C1485" s="12"/>
      <c r="D1485" s="12"/>
      <c r="E1485" s="12"/>
      <c r="F1485" s="12"/>
      <c r="G1485" s="12"/>
    </row>
    <row r="1486" spans="1:7" hidden="1">
      <c r="A1486" s="12"/>
      <c r="B1486" s="12"/>
      <c r="C1486" s="12"/>
      <c r="D1486" s="12"/>
      <c r="E1486" s="12"/>
      <c r="F1486" s="12"/>
      <c r="G1486" s="12"/>
    </row>
    <row r="1487" spans="1:7" hidden="1">
      <c r="A1487" s="12"/>
      <c r="B1487" s="12"/>
      <c r="C1487" s="12"/>
      <c r="D1487" s="12"/>
      <c r="E1487" s="12"/>
      <c r="F1487" s="12"/>
      <c r="G1487" s="12"/>
    </row>
    <row r="1488" spans="1:7" hidden="1">
      <c r="A1488" s="12"/>
      <c r="B1488" s="12"/>
      <c r="C1488" s="12"/>
      <c r="D1488" s="12"/>
      <c r="E1488" s="12"/>
      <c r="F1488" s="12"/>
      <c r="G1488" s="12"/>
    </row>
    <row r="1489" spans="1:7" hidden="1">
      <c r="A1489" s="12"/>
      <c r="B1489" s="12"/>
      <c r="C1489" s="12"/>
      <c r="D1489" s="12"/>
      <c r="E1489" s="12"/>
      <c r="F1489" s="12"/>
      <c r="G1489" s="12"/>
    </row>
    <row r="1490" spans="1:7" hidden="1">
      <c r="A1490" s="12"/>
      <c r="B1490" s="12"/>
      <c r="C1490" s="12"/>
      <c r="D1490" s="12"/>
      <c r="E1490" s="12"/>
      <c r="F1490" s="12"/>
      <c r="G1490" s="12"/>
    </row>
    <row r="1491" spans="1:7" hidden="1">
      <c r="A1491" s="12"/>
      <c r="B1491" s="12"/>
      <c r="C1491" s="12"/>
      <c r="D1491" s="12"/>
      <c r="E1491" s="12"/>
      <c r="F1491" s="12"/>
      <c r="G1491" s="12"/>
    </row>
    <row r="1492" spans="1:7" hidden="1">
      <c r="A1492" s="12"/>
      <c r="B1492" s="12"/>
      <c r="C1492" s="12"/>
      <c r="D1492" s="12"/>
      <c r="E1492" s="12"/>
      <c r="F1492" s="12"/>
      <c r="G1492" s="12"/>
    </row>
    <row r="1493" spans="1:7" hidden="1">
      <c r="A1493" s="12"/>
      <c r="B1493" s="12"/>
      <c r="C1493" s="12"/>
      <c r="D1493" s="12"/>
      <c r="E1493" s="12"/>
      <c r="F1493" s="12"/>
      <c r="G1493" s="12"/>
    </row>
    <row r="1494" spans="1:7" hidden="1">
      <c r="A1494" s="12"/>
      <c r="B1494" s="12"/>
      <c r="C1494" s="12"/>
      <c r="D1494" s="12"/>
      <c r="E1494" s="12"/>
      <c r="F1494" s="12"/>
      <c r="G1494" s="12"/>
    </row>
    <row r="1495" spans="1:7" hidden="1">
      <c r="A1495" s="12"/>
      <c r="B1495" s="12"/>
      <c r="C1495" s="12"/>
      <c r="D1495" s="12"/>
      <c r="E1495" s="12"/>
      <c r="F1495" s="12"/>
      <c r="G1495" s="12"/>
    </row>
    <row r="1496" spans="1:7" hidden="1">
      <c r="A1496" s="12"/>
      <c r="B1496" s="12"/>
      <c r="C1496" s="12"/>
      <c r="D1496" s="12"/>
      <c r="E1496" s="12"/>
      <c r="F1496" s="12"/>
      <c r="G1496" s="12"/>
    </row>
    <row r="1497" spans="1:7" hidden="1">
      <c r="A1497" s="12"/>
      <c r="B1497" s="12"/>
      <c r="C1497" s="12"/>
      <c r="D1497" s="12"/>
      <c r="E1497" s="12"/>
      <c r="F1497" s="12"/>
      <c r="G1497" s="12"/>
    </row>
    <row r="1498" spans="1:7" hidden="1">
      <c r="A1498" s="12"/>
      <c r="B1498" s="12"/>
      <c r="C1498" s="12"/>
      <c r="D1498" s="12"/>
      <c r="E1498" s="12"/>
      <c r="F1498" s="12"/>
      <c r="G1498" s="12"/>
    </row>
    <row r="1499" spans="1:7" hidden="1">
      <c r="A1499" s="12"/>
      <c r="B1499" s="12"/>
      <c r="C1499" s="12"/>
      <c r="D1499" s="12"/>
      <c r="E1499" s="12"/>
      <c r="F1499" s="12"/>
      <c r="G1499" s="12"/>
    </row>
    <row r="1500" spans="1:7" hidden="1">
      <c r="A1500" s="12"/>
      <c r="B1500" s="12"/>
      <c r="C1500" s="12"/>
      <c r="D1500" s="12"/>
      <c r="E1500" s="12"/>
      <c r="F1500" s="12"/>
      <c r="G1500" s="12"/>
    </row>
    <row r="1501" spans="1:7" hidden="1">
      <c r="A1501" s="12"/>
      <c r="B1501" s="12"/>
      <c r="C1501" s="12"/>
      <c r="D1501" s="12"/>
      <c r="E1501" s="12"/>
      <c r="F1501" s="12"/>
      <c r="G1501" s="12"/>
    </row>
    <row r="1502" spans="1:7" hidden="1">
      <c r="A1502" s="12"/>
      <c r="B1502" s="12"/>
      <c r="C1502" s="12"/>
      <c r="D1502" s="12"/>
      <c r="E1502" s="12"/>
      <c r="F1502" s="12"/>
      <c r="G1502" s="12"/>
    </row>
    <row r="1503" spans="1:7" hidden="1">
      <c r="A1503" s="12"/>
      <c r="B1503" s="12"/>
      <c r="C1503" s="12"/>
      <c r="D1503" s="12"/>
      <c r="E1503" s="12"/>
      <c r="F1503" s="12"/>
      <c r="G1503" s="12"/>
    </row>
    <row r="1504" spans="1:7" hidden="1">
      <c r="A1504" s="12"/>
      <c r="B1504" s="12"/>
      <c r="C1504" s="12"/>
      <c r="D1504" s="12"/>
      <c r="E1504" s="12"/>
      <c r="F1504" s="12"/>
      <c r="G1504" s="12"/>
    </row>
    <row r="1505" spans="1:7" hidden="1">
      <c r="A1505" s="12"/>
      <c r="B1505" s="12"/>
      <c r="C1505" s="12"/>
      <c r="D1505" s="12"/>
      <c r="E1505" s="12"/>
      <c r="F1505" s="12"/>
      <c r="G1505" s="12"/>
    </row>
    <row r="1506" spans="1:7" hidden="1">
      <c r="A1506" s="12"/>
      <c r="B1506" s="12"/>
      <c r="C1506" s="12"/>
      <c r="D1506" s="12"/>
      <c r="E1506" s="12"/>
      <c r="F1506" s="12"/>
      <c r="G1506" s="12"/>
    </row>
    <row r="1507" spans="1:7" hidden="1">
      <c r="A1507" s="12"/>
      <c r="B1507" s="12"/>
      <c r="C1507" s="12"/>
      <c r="D1507" s="12"/>
      <c r="E1507" s="12"/>
      <c r="F1507" s="12"/>
      <c r="G1507" s="12"/>
    </row>
    <row r="1508" spans="1:7" hidden="1">
      <c r="A1508" s="12"/>
      <c r="B1508" s="12"/>
      <c r="C1508" s="12"/>
      <c r="D1508" s="12"/>
      <c r="E1508" s="12"/>
      <c r="F1508" s="12"/>
      <c r="G1508" s="12"/>
    </row>
    <row r="1509" spans="1:7" hidden="1">
      <c r="A1509" s="12"/>
      <c r="B1509" s="12"/>
      <c r="C1509" s="12"/>
      <c r="D1509" s="12"/>
      <c r="E1509" s="12"/>
      <c r="F1509" s="12"/>
      <c r="G1509" s="12"/>
    </row>
    <row r="1510" spans="1:7" hidden="1">
      <c r="A1510" s="12"/>
      <c r="B1510" s="12"/>
      <c r="C1510" s="12"/>
      <c r="D1510" s="12"/>
      <c r="E1510" s="12"/>
      <c r="F1510" s="12"/>
      <c r="G1510" s="12"/>
    </row>
    <row r="1511" spans="1:7" hidden="1">
      <c r="A1511" s="12"/>
      <c r="B1511" s="12"/>
      <c r="C1511" s="12"/>
      <c r="D1511" s="12"/>
      <c r="E1511" s="12"/>
      <c r="F1511" s="12"/>
      <c r="G1511" s="12"/>
    </row>
    <row r="1512" spans="1:7" hidden="1">
      <c r="A1512" s="12"/>
      <c r="B1512" s="12"/>
      <c r="C1512" s="12"/>
      <c r="D1512" s="12"/>
      <c r="E1512" s="12"/>
      <c r="F1512" s="12"/>
      <c r="G1512" s="12"/>
    </row>
    <row r="1513" spans="1:7" hidden="1">
      <c r="A1513" s="12"/>
      <c r="B1513" s="12"/>
      <c r="C1513" s="12"/>
      <c r="D1513" s="12"/>
      <c r="E1513" s="12"/>
      <c r="F1513" s="12"/>
      <c r="G1513" s="12"/>
    </row>
    <row r="1514" spans="1:7" hidden="1">
      <c r="A1514" s="12"/>
      <c r="B1514" s="12"/>
      <c r="C1514" s="12"/>
      <c r="D1514" s="12"/>
      <c r="E1514" s="12"/>
      <c r="F1514" s="12"/>
      <c r="G1514" s="12"/>
    </row>
    <row r="1515" spans="1:7" hidden="1">
      <c r="A1515" s="12"/>
      <c r="B1515" s="12"/>
      <c r="C1515" s="12"/>
      <c r="D1515" s="12"/>
      <c r="E1515" s="12"/>
      <c r="F1515" s="12"/>
      <c r="G1515" s="12"/>
    </row>
    <row r="1516" spans="1:7" hidden="1">
      <c r="A1516" s="12"/>
      <c r="B1516" s="12"/>
      <c r="C1516" s="12"/>
      <c r="D1516" s="12"/>
      <c r="E1516" s="12"/>
      <c r="F1516" s="12"/>
      <c r="G1516" s="12"/>
    </row>
    <row r="1517" spans="1:7" hidden="1">
      <c r="A1517" s="12"/>
      <c r="B1517" s="12"/>
      <c r="C1517" s="12"/>
      <c r="D1517" s="12"/>
      <c r="E1517" s="12"/>
      <c r="F1517" s="12"/>
      <c r="G1517" s="12"/>
    </row>
    <row r="1518" spans="1:7" hidden="1">
      <c r="A1518" s="12"/>
      <c r="B1518" s="12"/>
      <c r="C1518" s="12"/>
      <c r="D1518" s="12"/>
      <c r="E1518" s="12"/>
      <c r="F1518" s="12"/>
      <c r="G1518" s="12"/>
    </row>
    <row r="1519" spans="1:7" hidden="1">
      <c r="A1519" s="12"/>
      <c r="B1519" s="12"/>
      <c r="C1519" s="12"/>
      <c r="D1519" s="12"/>
      <c r="E1519" s="12"/>
      <c r="F1519" s="12"/>
      <c r="G1519" s="12"/>
    </row>
    <row r="1520" spans="1:7" hidden="1">
      <c r="A1520" s="12"/>
      <c r="B1520" s="12"/>
      <c r="C1520" s="12"/>
      <c r="D1520" s="12"/>
      <c r="E1520" s="12"/>
      <c r="F1520" s="12"/>
      <c r="G1520" s="12"/>
    </row>
    <row r="1521" spans="1:7" hidden="1">
      <c r="A1521" s="12"/>
      <c r="B1521" s="12"/>
      <c r="C1521" s="12"/>
      <c r="D1521" s="12"/>
      <c r="E1521" s="12"/>
      <c r="F1521" s="12"/>
      <c r="G1521" s="12"/>
    </row>
    <row r="1522" spans="1:7" hidden="1">
      <c r="A1522" s="12"/>
      <c r="B1522" s="12"/>
      <c r="C1522" s="12"/>
      <c r="D1522" s="12"/>
      <c r="E1522" s="12"/>
      <c r="F1522" s="12"/>
      <c r="G1522" s="12"/>
    </row>
    <row r="1523" spans="1:7" hidden="1">
      <c r="A1523" s="12"/>
      <c r="B1523" s="12"/>
      <c r="C1523" s="12"/>
      <c r="D1523" s="12"/>
      <c r="E1523" s="12"/>
      <c r="F1523" s="12"/>
      <c r="G1523" s="12"/>
    </row>
    <row r="1524" spans="1:7" hidden="1">
      <c r="A1524" s="12"/>
      <c r="B1524" s="12"/>
      <c r="C1524" s="12"/>
      <c r="D1524" s="12"/>
      <c r="E1524" s="12"/>
      <c r="F1524" s="12"/>
      <c r="G1524" s="12"/>
    </row>
    <row r="1525" spans="1:7" hidden="1">
      <c r="A1525" s="12"/>
      <c r="B1525" s="12"/>
      <c r="C1525" s="12"/>
      <c r="D1525" s="12"/>
      <c r="E1525" s="12"/>
      <c r="F1525" s="12"/>
      <c r="G1525" s="12"/>
    </row>
    <row r="1526" spans="1:7" hidden="1">
      <c r="A1526" s="12"/>
      <c r="B1526" s="12"/>
      <c r="C1526" s="12"/>
      <c r="D1526" s="12"/>
      <c r="E1526" s="12"/>
      <c r="F1526" s="12"/>
      <c r="G1526" s="12"/>
    </row>
    <row r="1527" spans="1:7" hidden="1">
      <c r="A1527" s="12"/>
      <c r="B1527" s="12"/>
      <c r="C1527" s="12"/>
      <c r="D1527" s="12"/>
      <c r="E1527" s="12"/>
      <c r="F1527" s="12"/>
      <c r="G1527" s="12"/>
    </row>
    <row r="1528" spans="1:7" hidden="1">
      <c r="A1528" s="12"/>
      <c r="B1528" s="12"/>
      <c r="C1528" s="12"/>
      <c r="D1528" s="12"/>
      <c r="E1528" s="12"/>
      <c r="F1528" s="12"/>
      <c r="G1528" s="12"/>
    </row>
    <row r="1529" spans="1:7" hidden="1">
      <c r="A1529" s="12"/>
      <c r="B1529" s="12"/>
      <c r="C1529" s="12"/>
      <c r="D1529" s="12"/>
      <c r="E1529" s="12"/>
      <c r="F1529" s="12"/>
      <c r="G1529" s="12"/>
    </row>
    <row r="1530" spans="1:7" hidden="1">
      <c r="A1530" s="12"/>
      <c r="B1530" s="12"/>
      <c r="C1530" s="12"/>
      <c r="D1530" s="12"/>
      <c r="E1530" s="12"/>
      <c r="F1530" s="12"/>
      <c r="G1530" s="12"/>
    </row>
    <row r="1531" spans="1:7" hidden="1">
      <c r="A1531" s="12"/>
      <c r="B1531" s="12"/>
      <c r="C1531" s="12"/>
      <c r="D1531" s="12"/>
      <c r="E1531" s="12"/>
      <c r="F1531" s="12"/>
      <c r="G1531" s="12"/>
    </row>
    <row r="1532" spans="1:7" hidden="1">
      <c r="A1532" s="12"/>
      <c r="B1532" s="12"/>
      <c r="C1532" s="12"/>
      <c r="D1532" s="12"/>
      <c r="E1532" s="12"/>
      <c r="F1532" s="12"/>
      <c r="G1532" s="12"/>
    </row>
    <row r="1533" spans="1:7" hidden="1">
      <c r="A1533" s="12"/>
      <c r="B1533" s="12"/>
      <c r="C1533" s="12"/>
      <c r="D1533" s="12"/>
      <c r="E1533" s="12"/>
      <c r="F1533" s="12"/>
      <c r="G1533" s="12"/>
    </row>
    <row r="1534" spans="1:7" hidden="1">
      <c r="A1534" s="12"/>
      <c r="B1534" s="12"/>
      <c r="C1534" s="12"/>
      <c r="D1534" s="12"/>
      <c r="E1534" s="12"/>
      <c r="F1534" s="12"/>
      <c r="G1534" s="12"/>
    </row>
    <row r="1535" spans="1:7" hidden="1">
      <c r="A1535" s="12"/>
      <c r="B1535" s="12"/>
      <c r="C1535" s="12"/>
      <c r="D1535" s="12"/>
      <c r="E1535" s="12"/>
      <c r="F1535" s="12"/>
      <c r="G1535" s="12"/>
    </row>
    <row r="1536" spans="1:7" hidden="1">
      <c r="A1536" s="12"/>
      <c r="B1536" s="12"/>
      <c r="C1536" s="12"/>
      <c r="D1536" s="12"/>
      <c r="E1536" s="12"/>
      <c r="F1536" s="12"/>
      <c r="G1536" s="12"/>
    </row>
    <row r="1537" spans="1:7" hidden="1">
      <c r="A1537" s="12"/>
      <c r="B1537" s="12"/>
      <c r="C1537" s="12"/>
      <c r="D1537" s="12"/>
      <c r="E1537" s="12"/>
      <c r="F1537" s="12"/>
      <c r="G1537" s="12"/>
    </row>
    <row r="1538" spans="1:7" hidden="1">
      <c r="A1538" s="12"/>
      <c r="B1538" s="12"/>
      <c r="C1538" s="12"/>
      <c r="D1538" s="12"/>
      <c r="E1538" s="12"/>
      <c r="F1538" s="12"/>
      <c r="G1538" s="12"/>
    </row>
    <row r="1539" spans="1:7" hidden="1">
      <c r="A1539" s="12"/>
      <c r="B1539" s="12"/>
      <c r="C1539" s="12"/>
      <c r="D1539" s="12"/>
      <c r="E1539" s="12"/>
      <c r="F1539" s="12"/>
      <c r="G1539" s="12"/>
    </row>
    <row r="1540" spans="1:7" hidden="1">
      <c r="A1540" s="12"/>
      <c r="B1540" s="12"/>
      <c r="C1540" s="12"/>
      <c r="D1540" s="12"/>
      <c r="E1540" s="12"/>
      <c r="F1540" s="12"/>
      <c r="G1540" s="12"/>
    </row>
    <row r="1541" spans="1:7" hidden="1">
      <c r="A1541" s="12"/>
      <c r="B1541" s="12"/>
      <c r="C1541" s="12"/>
      <c r="D1541" s="12"/>
      <c r="E1541" s="12"/>
      <c r="F1541" s="12"/>
      <c r="G1541" s="12"/>
    </row>
    <row r="1542" spans="1:7" hidden="1">
      <c r="A1542" s="12"/>
      <c r="B1542" s="12"/>
      <c r="C1542" s="12"/>
      <c r="D1542" s="12"/>
      <c r="E1542" s="12"/>
      <c r="F1542" s="12"/>
      <c r="G1542" s="12"/>
    </row>
    <row r="1543" spans="1:7" hidden="1">
      <c r="A1543" s="12"/>
      <c r="B1543" s="12"/>
      <c r="C1543" s="12"/>
      <c r="D1543" s="12"/>
      <c r="E1543" s="12"/>
      <c r="F1543" s="12"/>
      <c r="G1543" s="12"/>
    </row>
    <row r="1544" spans="1:7" hidden="1">
      <c r="A1544" s="12"/>
      <c r="B1544" s="12"/>
      <c r="C1544" s="12"/>
      <c r="D1544" s="12"/>
      <c r="E1544" s="12"/>
      <c r="F1544" s="12"/>
      <c r="G1544" s="12"/>
    </row>
    <row r="1545" spans="1:7" hidden="1">
      <c r="A1545" s="12"/>
      <c r="B1545" s="12"/>
      <c r="C1545" s="12"/>
      <c r="D1545" s="12"/>
      <c r="E1545" s="12"/>
      <c r="F1545" s="12"/>
      <c r="G1545" s="12"/>
    </row>
    <row r="1546" spans="1:7" hidden="1">
      <c r="A1546" s="12"/>
      <c r="B1546" s="12"/>
      <c r="C1546" s="12"/>
      <c r="D1546" s="12"/>
      <c r="E1546" s="12"/>
      <c r="F1546" s="12"/>
      <c r="G1546" s="12"/>
    </row>
    <row r="1547" spans="1:7" hidden="1">
      <c r="A1547" s="12"/>
      <c r="B1547" s="12"/>
      <c r="C1547" s="12"/>
      <c r="D1547" s="12"/>
      <c r="E1547" s="12"/>
      <c r="F1547" s="12"/>
      <c r="G1547" s="12"/>
    </row>
    <row r="1548" spans="1:7" hidden="1">
      <c r="A1548" s="12"/>
      <c r="B1548" s="12"/>
      <c r="C1548" s="12"/>
      <c r="D1548" s="12"/>
      <c r="E1548" s="12"/>
      <c r="F1548" s="12"/>
      <c r="G1548" s="12"/>
    </row>
    <row r="1549" spans="1:7" hidden="1">
      <c r="A1549" s="12"/>
      <c r="B1549" s="12"/>
      <c r="C1549" s="12"/>
      <c r="D1549" s="12"/>
      <c r="E1549" s="12"/>
      <c r="F1549" s="12"/>
      <c r="G1549" s="12"/>
    </row>
    <row r="1550" spans="1:7" hidden="1">
      <c r="A1550" s="12"/>
      <c r="B1550" s="12"/>
      <c r="C1550" s="12"/>
      <c r="D1550" s="12"/>
      <c r="E1550" s="12"/>
      <c r="F1550" s="12"/>
      <c r="G1550" s="12"/>
    </row>
    <row r="1551" spans="1:7" hidden="1">
      <c r="A1551" s="12"/>
      <c r="B1551" s="12"/>
      <c r="C1551" s="12"/>
      <c r="D1551" s="12"/>
      <c r="E1551" s="12"/>
      <c r="F1551" s="12"/>
      <c r="G1551" s="12"/>
    </row>
    <row r="1552" spans="1:7" hidden="1">
      <c r="A1552" s="12"/>
      <c r="B1552" s="12"/>
      <c r="C1552" s="12"/>
      <c r="D1552" s="12"/>
      <c r="E1552" s="12"/>
      <c r="F1552" s="12"/>
      <c r="G1552" s="12"/>
    </row>
    <row r="1553" spans="1:7" hidden="1">
      <c r="A1553" s="12"/>
      <c r="B1553" s="12"/>
      <c r="C1553" s="12"/>
      <c r="D1553" s="12"/>
      <c r="E1553" s="12"/>
      <c r="F1553" s="12"/>
      <c r="G1553" s="12"/>
    </row>
    <row r="1554" spans="1:7" hidden="1">
      <c r="A1554" s="12"/>
      <c r="B1554" s="12"/>
      <c r="C1554" s="12"/>
      <c r="D1554" s="12"/>
      <c r="E1554" s="12"/>
      <c r="F1554" s="12"/>
      <c r="G1554" s="12"/>
    </row>
    <row r="1555" spans="1:7" hidden="1">
      <c r="A1555" s="12"/>
      <c r="B1555" s="12"/>
      <c r="C1555" s="12"/>
      <c r="D1555" s="12"/>
      <c r="E1555" s="12"/>
      <c r="F1555" s="12"/>
      <c r="G1555" s="12"/>
    </row>
    <row r="1556" spans="1:7" hidden="1">
      <c r="A1556" s="12"/>
      <c r="B1556" s="12"/>
      <c r="C1556" s="12"/>
      <c r="D1556" s="12"/>
      <c r="E1556" s="12"/>
      <c r="F1556" s="12"/>
      <c r="G1556" s="12"/>
    </row>
    <row r="1557" spans="1:7" hidden="1">
      <c r="A1557" s="12"/>
      <c r="B1557" s="12"/>
      <c r="C1557" s="12"/>
      <c r="D1557" s="12"/>
      <c r="E1557" s="12"/>
      <c r="F1557" s="12"/>
      <c r="G1557" s="12"/>
    </row>
    <row r="1558" spans="1:7" hidden="1">
      <c r="A1558" s="12"/>
      <c r="B1558" s="12"/>
      <c r="C1558" s="12"/>
      <c r="D1558" s="12"/>
      <c r="E1558" s="12"/>
      <c r="F1558" s="12"/>
      <c r="G1558" s="12"/>
    </row>
    <row r="1559" spans="1:7" hidden="1">
      <c r="A1559" s="12"/>
      <c r="B1559" s="12"/>
      <c r="C1559" s="12"/>
      <c r="D1559" s="12"/>
      <c r="E1559" s="12"/>
      <c r="F1559" s="12"/>
      <c r="G1559" s="12"/>
    </row>
    <row r="1560" spans="1:7" hidden="1">
      <c r="A1560" s="12"/>
      <c r="B1560" s="12"/>
      <c r="C1560" s="12"/>
      <c r="D1560" s="12"/>
      <c r="E1560" s="12"/>
      <c r="F1560" s="12"/>
      <c r="G1560" s="12"/>
    </row>
    <row r="1561" spans="1:7" hidden="1">
      <c r="A1561" s="12"/>
      <c r="B1561" s="12"/>
      <c r="C1561" s="12"/>
      <c r="D1561" s="12"/>
      <c r="E1561" s="12"/>
      <c r="F1561" s="12"/>
      <c r="G1561" s="12"/>
    </row>
    <row r="1562" spans="1:7" hidden="1">
      <c r="A1562" s="12"/>
      <c r="B1562" s="12"/>
      <c r="C1562" s="12"/>
      <c r="D1562" s="12"/>
      <c r="E1562" s="12"/>
      <c r="F1562" s="12"/>
      <c r="G1562" s="12"/>
    </row>
    <row r="1563" spans="1:7" hidden="1">
      <c r="A1563" s="12"/>
      <c r="B1563" s="12"/>
      <c r="C1563" s="12"/>
      <c r="D1563" s="12"/>
      <c r="E1563" s="12"/>
      <c r="F1563" s="12"/>
      <c r="G1563" s="12"/>
    </row>
    <row r="1564" spans="1:7" hidden="1">
      <c r="A1564" s="12"/>
      <c r="B1564" s="12"/>
      <c r="C1564" s="12"/>
      <c r="D1564" s="12"/>
      <c r="E1564" s="12"/>
      <c r="F1564" s="12"/>
      <c r="G1564" s="12"/>
    </row>
    <row r="1565" spans="1:7" hidden="1">
      <c r="A1565" s="12"/>
      <c r="B1565" s="12"/>
      <c r="C1565" s="12"/>
      <c r="D1565" s="12"/>
      <c r="E1565" s="12"/>
      <c r="F1565" s="12"/>
      <c r="G1565" s="12"/>
    </row>
    <row r="1566" spans="1:7" hidden="1">
      <c r="A1566" s="12"/>
      <c r="B1566" s="12"/>
      <c r="C1566" s="12"/>
      <c r="D1566" s="12"/>
      <c r="E1566" s="12"/>
      <c r="F1566" s="12"/>
      <c r="G1566" s="12"/>
    </row>
    <row r="1567" spans="1:7" hidden="1">
      <c r="A1567" s="12"/>
      <c r="B1567" s="12"/>
      <c r="C1567" s="12"/>
      <c r="D1567" s="12"/>
      <c r="E1567" s="12"/>
      <c r="F1567" s="12"/>
      <c r="G1567" s="12"/>
    </row>
    <row r="1568" spans="1:7" hidden="1">
      <c r="A1568" s="12"/>
      <c r="B1568" s="12"/>
      <c r="C1568" s="12"/>
      <c r="D1568" s="12"/>
      <c r="E1568" s="12"/>
      <c r="F1568" s="12"/>
      <c r="G1568" s="12"/>
    </row>
    <row r="1569" spans="1:7" hidden="1">
      <c r="A1569" s="12"/>
      <c r="B1569" s="12"/>
      <c r="C1569" s="12"/>
      <c r="D1569" s="12"/>
      <c r="E1569" s="12"/>
      <c r="F1569" s="12"/>
      <c r="G1569" s="12"/>
    </row>
    <row r="1570" spans="1:7" hidden="1">
      <c r="A1570" s="12"/>
      <c r="B1570" s="12"/>
      <c r="C1570" s="12"/>
      <c r="D1570" s="12"/>
      <c r="E1570" s="12"/>
      <c r="F1570" s="12"/>
      <c r="G1570" s="12"/>
    </row>
    <row r="1571" spans="1:7" hidden="1">
      <c r="A1571" s="12"/>
      <c r="B1571" s="12"/>
      <c r="C1571" s="12"/>
      <c r="D1571" s="12"/>
      <c r="E1571" s="12"/>
      <c r="F1571" s="12"/>
      <c r="G1571" s="12"/>
    </row>
    <row r="1572" spans="1:7" hidden="1">
      <c r="A1572" s="12"/>
      <c r="B1572" s="12"/>
      <c r="C1572" s="12"/>
      <c r="D1572" s="12"/>
      <c r="E1572" s="12"/>
      <c r="F1572" s="12"/>
      <c r="G1572" s="12"/>
    </row>
    <row r="1573" spans="1:7" hidden="1">
      <c r="A1573" s="12"/>
      <c r="B1573" s="12"/>
      <c r="C1573" s="12"/>
      <c r="D1573" s="12"/>
      <c r="E1573" s="12"/>
      <c r="F1573" s="12"/>
      <c r="G1573" s="12"/>
    </row>
    <row r="1574" spans="1:7" hidden="1">
      <c r="A1574" s="12"/>
      <c r="B1574" s="12"/>
      <c r="C1574" s="12"/>
      <c r="D1574" s="12"/>
      <c r="E1574" s="12"/>
      <c r="F1574" s="12"/>
      <c r="G1574" s="12"/>
    </row>
    <row r="1575" spans="1:7" hidden="1">
      <c r="A1575" s="12"/>
      <c r="B1575" s="12"/>
      <c r="C1575" s="12"/>
      <c r="D1575" s="12"/>
      <c r="E1575" s="12"/>
      <c r="F1575" s="12"/>
      <c r="G1575" s="12"/>
    </row>
    <row r="1576" spans="1:7" hidden="1">
      <c r="A1576" s="12"/>
      <c r="B1576" s="12"/>
      <c r="C1576" s="12"/>
      <c r="D1576" s="12"/>
      <c r="E1576" s="12"/>
      <c r="F1576" s="12"/>
      <c r="G1576" s="12"/>
    </row>
    <row r="1577" spans="1:7" hidden="1">
      <c r="A1577" s="12"/>
      <c r="B1577" s="12"/>
      <c r="C1577" s="12"/>
      <c r="D1577" s="12"/>
      <c r="E1577" s="12"/>
      <c r="F1577" s="12"/>
      <c r="G1577" s="12"/>
    </row>
    <row r="1578" spans="1:7" hidden="1">
      <c r="A1578" s="12"/>
      <c r="B1578" s="12"/>
      <c r="C1578" s="12"/>
      <c r="D1578" s="12"/>
      <c r="E1578" s="12"/>
      <c r="F1578" s="12"/>
      <c r="G1578" s="12"/>
    </row>
    <row r="1579" spans="1:7" hidden="1">
      <c r="A1579" s="12"/>
      <c r="B1579" s="12"/>
      <c r="C1579" s="12"/>
      <c r="D1579" s="12"/>
      <c r="E1579" s="12"/>
      <c r="F1579" s="12"/>
      <c r="G1579" s="12"/>
    </row>
    <row r="1580" spans="1:7" hidden="1">
      <c r="A1580" s="12"/>
      <c r="B1580" s="12"/>
      <c r="C1580" s="12"/>
      <c r="D1580" s="12"/>
      <c r="E1580" s="12"/>
      <c r="F1580" s="12"/>
      <c r="G1580" s="12"/>
    </row>
    <row r="1581" spans="1:7" hidden="1"/>
    <row r="1582" spans="1:7" hidden="1"/>
    <row r="1583" spans="1:7" hidden="1"/>
    <row r="1584" spans="1:7"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25"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formula1>$I$2:$I$5</formula1>
    </dataValidation>
  </dataValidations>
  <hyperlinks>
    <hyperlink ref="D406" r:id="rId2"/>
    <hyperlink ref="D652" r:id="rId3"/>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83"/>
  <sheetViews>
    <sheetView showGridLines="0" zoomScaleNormal="100" zoomScaleSheetLayoutView="100" workbookViewId="0"/>
  </sheetViews>
  <sheetFormatPr defaultColWidth="0" defaultRowHeight="12.4" customHeight="1" zeroHeight="1"/>
  <cols>
    <col min="1" max="10" width="9.140625" style="746" customWidth="1"/>
    <col min="11" max="16384" width="8.85546875" style="746" hidden="1"/>
  </cols>
  <sheetData>
    <row r="1" spans="1:10" ht="14.25" customHeight="1"/>
    <row r="2" spans="1:10" ht="15.75">
      <c r="A2" s="1043" t="s">
        <v>1473</v>
      </c>
      <c r="B2" s="1044"/>
      <c r="C2" s="1044"/>
      <c r="D2" s="1044"/>
      <c r="E2" s="1044"/>
      <c r="F2" s="1044"/>
      <c r="G2" s="1044"/>
      <c r="H2" s="1044"/>
      <c r="I2" s="1044"/>
      <c r="J2" s="1044"/>
    </row>
    <row r="3" spans="1:10" ht="15.75">
      <c r="A3" s="1048" t="s">
        <v>699</v>
      </c>
      <c r="B3" s="1049"/>
      <c r="C3" s="1049"/>
      <c r="D3" s="1049"/>
      <c r="E3" s="1049"/>
      <c r="F3" s="1049"/>
      <c r="G3" s="1049"/>
      <c r="H3" s="1049"/>
      <c r="I3" s="1049"/>
      <c r="J3" s="1049"/>
    </row>
    <row r="4" spans="1:10" ht="15">
      <c r="A4" s="1050" t="s">
        <v>1560</v>
      </c>
      <c r="B4" s="1049"/>
      <c r="C4" s="1049"/>
      <c r="D4" s="1049"/>
      <c r="E4" s="1049"/>
      <c r="F4" s="1049"/>
      <c r="G4" s="1049"/>
      <c r="H4" s="1049"/>
      <c r="I4" s="1049"/>
      <c r="J4" s="1049"/>
    </row>
    <row r="5" spans="1:10" ht="12.75"/>
    <row r="6" spans="1:10" ht="12.75">
      <c r="A6" s="1045" t="s">
        <v>1599</v>
      </c>
      <c r="B6" s="1046"/>
      <c r="C6" s="1046"/>
      <c r="D6" s="1046"/>
      <c r="E6" s="1046"/>
      <c r="F6" s="1046"/>
      <c r="G6" s="1046"/>
      <c r="H6" s="1046"/>
      <c r="I6" s="1046"/>
      <c r="J6" s="1046"/>
    </row>
    <row r="7" spans="1:10" ht="12.75">
      <c r="A7" s="1046"/>
      <c r="B7" s="1046"/>
      <c r="C7" s="1046"/>
      <c r="D7" s="1046"/>
      <c r="E7" s="1046"/>
      <c r="F7" s="1046"/>
      <c r="G7" s="1046"/>
      <c r="H7" s="1046"/>
      <c r="I7" s="1046"/>
      <c r="J7" s="1046"/>
    </row>
    <row r="8" spans="1:10" ht="12.75">
      <c r="A8" s="1046"/>
      <c r="B8" s="1046"/>
      <c r="C8" s="1046"/>
      <c r="D8" s="1046"/>
      <c r="E8" s="1046"/>
      <c r="F8" s="1046"/>
      <c r="G8" s="1046"/>
      <c r="H8" s="1046"/>
      <c r="I8" s="1046"/>
      <c r="J8" s="1046"/>
    </row>
    <row r="9" spans="1:10" ht="30" customHeight="1">
      <c r="A9" s="1046"/>
      <c r="B9" s="1046"/>
      <c r="C9" s="1046"/>
      <c r="D9" s="1046"/>
      <c r="E9" s="1046"/>
      <c r="F9" s="1046"/>
      <c r="G9" s="1046"/>
      <c r="H9" s="1046"/>
      <c r="I9" s="1046"/>
      <c r="J9" s="1046"/>
    </row>
    <row r="10" spans="1:10" ht="12.75">
      <c r="A10" s="796"/>
      <c r="B10" s="796"/>
      <c r="C10" s="796"/>
      <c r="D10" s="796"/>
      <c r="E10" s="796"/>
      <c r="F10" s="796"/>
      <c r="G10" s="796"/>
      <c r="H10" s="796"/>
      <c r="I10" s="796"/>
      <c r="J10" s="796"/>
    </row>
    <row r="11" spans="1:10" ht="12.75">
      <c r="A11" s="1051" t="s">
        <v>1434</v>
      </c>
      <c r="B11" s="1052"/>
      <c r="C11" s="1052"/>
      <c r="D11" s="1052"/>
      <c r="E11" s="1052"/>
      <c r="F11" s="1052"/>
      <c r="G11" s="1052"/>
      <c r="H11" s="1052"/>
      <c r="I11" s="1052"/>
      <c r="J11" s="1052"/>
    </row>
    <row r="12" spans="1:10" ht="12.75">
      <c r="A12" s="1052"/>
      <c r="B12" s="1052"/>
      <c r="C12" s="1052"/>
      <c r="D12" s="1052"/>
      <c r="E12" s="1052"/>
      <c r="F12" s="1052"/>
      <c r="G12" s="1052"/>
      <c r="H12" s="1052"/>
      <c r="I12" s="1052"/>
      <c r="J12" s="1052"/>
    </row>
    <row r="13" spans="1:10" ht="12.75">
      <c r="A13" s="1052"/>
      <c r="B13" s="1052"/>
      <c r="C13" s="1052"/>
      <c r="D13" s="1052"/>
      <c r="E13" s="1052"/>
      <c r="F13" s="1052"/>
      <c r="G13" s="1052"/>
      <c r="H13" s="1052"/>
      <c r="I13" s="1052"/>
      <c r="J13" s="1052"/>
    </row>
    <row r="14" spans="1:10" ht="12.75"/>
    <row r="15" spans="1:10" ht="12.75" customHeight="1">
      <c r="A15" s="1053" t="s">
        <v>1529</v>
      </c>
      <c r="B15" s="1053"/>
      <c r="C15" s="1053"/>
      <c r="D15" s="1053"/>
      <c r="E15" s="1053"/>
      <c r="F15" s="1053"/>
      <c r="G15" s="1053"/>
      <c r="H15" s="1053"/>
      <c r="I15" s="1053"/>
      <c r="J15" s="1053"/>
    </row>
    <row r="16" spans="1:10" ht="12.75">
      <c r="A16" s="1053"/>
      <c r="B16" s="1053"/>
      <c r="C16" s="1053"/>
      <c r="D16" s="1053"/>
      <c r="E16" s="1053"/>
      <c r="F16" s="1053"/>
      <c r="G16" s="1053"/>
      <c r="H16" s="1053"/>
      <c r="I16" s="1053"/>
      <c r="J16" s="1053"/>
    </row>
    <row r="17" spans="1:10" ht="12.75">
      <c r="A17" s="1053"/>
      <c r="B17" s="1053"/>
      <c r="C17" s="1053"/>
      <c r="D17" s="1053"/>
      <c r="E17" s="1053"/>
      <c r="F17" s="1053"/>
      <c r="G17" s="1053"/>
      <c r="H17" s="1053"/>
      <c r="I17" s="1053"/>
      <c r="J17" s="1053"/>
    </row>
    <row r="18" spans="1:10" ht="12.75">
      <c r="A18" s="1054"/>
      <c r="B18" s="1054"/>
      <c r="C18" s="1054"/>
      <c r="D18" s="1054"/>
      <c r="E18" s="1054"/>
      <c r="F18" s="1054"/>
      <c r="G18" s="1054"/>
      <c r="H18" s="1054"/>
      <c r="I18" s="1054"/>
      <c r="J18" s="1054"/>
    </row>
    <row r="19" spans="1:10" ht="12.75">
      <c r="A19" s="1054"/>
      <c r="B19" s="1054"/>
      <c r="C19" s="1054"/>
      <c r="D19" s="1054"/>
      <c r="E19" s="1054"/>
      <c r="F19" s="1054"/>
      <c r="G19" s="1054"/>
      <c r="H19" s="1054"/>
      <c r="I19" s="1054"/>
      <c r="J19" s="1054"/>
    </row>
    <row r="20" spans="1:10" ht="12.75">
      <c r="A20" s="1054"/>
      <c r="B20" s="1054"/>
      <c r="C20" s="1054"/>
      <c r="D20" s="1054"/>
      <c r="E20" s="1054"/>
      <c r="F20" s="1054"/>
      <c r="G20" s="1054"/>
      <c r="H20" s="1054"/>
      <c r="I20" s="1054"/>
      <c r="J20" s="1054"/>
    </row>
    <row r="21" spans="1:10" ht="12.75">
      <c r="A21" s="797" t="s">
        <v>1435</v>
      </c>
      <c r="B21" s="796"/>
      <c r="C21" s="796"/>
      <c r="D21" s="796"/>
      <c r="E21" s="796"/>
      <c r="F21" s="796"/>
      <c r="G21" s="796"/>
      <c r="H21" s="796"/>
      <c r="I21" s="796"/>
      <c r="J21" s="796"/>
    </row>
    <row r="22" spans="1:10" ht="12.75">
      <c r="A22" s="798" t="s">
        <v>266</v>
      </c>
      <c r="B22" s="798"/>
      <c r="C22" s="798"/>
      <c r="D22" s="798"/>
      <c r="E22" s="798"/>
      <c r="F22" s="798"/>
      <c r="G22" s="798"/>
      <c r="H22" s="798"/>
      <c r="I22" s="798"/>
      <c r="J22" s="798"/>
    </row>
    <row r="23" spans="1:10" ht="12.75">
      <c r="A23" s="1055" t="s">
        <v>1436</v>
      </c>
      <c r="B23" s="1049"/>
      <c r="C23" s="1049"/>
      <c r="D23" s="1049"/>
      <c r="E23" s="1049"/>
    </row>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row r="58" spans="1:10" ht="12.75"/>
    <row r="59" spans="1:10" ht="12.75"/>
    <row r="60" spans="1:10" ht="12.75">
      <c r="A60" s="1045" t="s">
        <v>1437</v>
      </c>
      <c r="B60" s="1046"/>
      <c r="C60" s="1046"/>
      <c r="D60" s="1046"/>
      <c r="E60" s="1046"/>
      <c r="F60" s="1046"/>
      <c r="G60" s="1046"/>
      <c r="H60" s="1046"/>
      <c r="I60" s="1046"/>
      <c r="J60" s="1046"/>
    </row>
    <row r="61" spans="1:10" ht="12.75">
      <c r="A61" s="1046"/>
      <c r="B61" s="1046"/>
      <c r="C61" s="1046"/>
      <c r="D61" s="1046"/>
      <c r="E61" s="1046"/>
      <c r="F61" s="1046"/>
      <c r="G61" s="1046"/>
      <c r="H61" s="1046"/>
      <c r="I61" s="1046"/>
      <c r="J61" s="1046"/>
    </row>
    <row r="62" spans="1:10" ht="12.75">
      <c r="A62" s="1046"/>
      <c r="B62" s="1046"/>
      <c r="C62" s="1046"/>
      <c r="D62" s="1046"/>
      <c r="E62" s="1046"/>
      <c r="F62" s="1046"/>
      <c r="G62" s="1046"/>
      <c r="H62" s="1046"/>
      <c r="I62" s="1046"/>
      <c r="J62" s="1046"/>
    </row>
    <row r="63" spans="1:10" ht="12.75"/>
    <row r="64" spans="1:10" ht="12.75">
      <c r="A64" s="696" t="s">
        <v>1436</v>
      </c>
    </row>
    <row r="65" spans="1:9" ht="12.75"/>
    <row r="66" spans="1:9" ht="12.75"/>
    <row r="67" spans="1:9" ht="12.75"/>
    <row r="68" spans="1:9" ht="12.75"/>
    <row r="69" spans="1:9" ht="12.75"/>
    <row r="70" spans="1:9" ht="12.75"/>
    <row r="71" spans="1:9" ht="12.75"/>
    <row r="72" spans="1:9" ht="12.75"/>
    <row r="73" spans="1:9" ht="12.75"/>
    <row r="74" spans="1:9" ht="12.75"/>
    <row r="75" spans="1:9" ht="12.75">
      <c r="A75" s="1047" t="s">
        <v>1438</v>
      </c>
      <c r="B75" s="1047"/>
      <c r="C75" s="1047"/>
      <c r="D75" s="1047"/>
      <c r="E75" s="1047"/>
      <c r="F75" s="1047"/>
      <c r="G75" s="1047"/>
      <c r="H75" s="1047"/>
      <c r="I75" s="1047"/>
    </row>
    <row r="76" spans="1:9" ht="12.75">
      <c r="A76" s="971" t="s">
        <v>1133</v>
      </c>
      <c r="B76" s="971"/>
      <c r="C76" s="971"/>
      <c r="D76" s="971"/>
      <c r="E76" s="971"/>
    </row>
    <row r="77" spans="1:9" ht="12.75">
      <c r="A77" s="971" t="s">
        <v>1439</v>
      </c>
      <c r="B77" s="971"/>
      <c r="C77" s="971"/>
      <c r="D77" s="971"/>
      <c r="E77" s="971"/>
    </row>
    <row r="78" spans="1:9" ht="12.75"/>
    <row r="79" spans="1:9" ht="12.75"/>
    <row r="80" spans="1:9" ht="12.75"/>
    <row r="81" ht="12.75"/>
    <row r="82" ht="12.4" customHeight="1"/>
    <row r="83" ht="12.4" customHeight="1"/>
  </sheetData>
  <sheetProtection algorithmName="SHA-512" hashValue="CbRMMLGGrO2KFJKWo+tVGIyLR6hUarPxkHri/U8rCBjy8t8nqU8uA44k2cWp7kdO58x81JydjYiw5r5+9beQzA==" saltValue="FEwyaChQ/itAzexqZDF9IQ==" spinCount="100000" sheet="1" objects="1" scenarios="1"/>
  <mergeCells count="11">
    <mergeCell ref="A76:E76"/>
    <mergeCell ref="A77:E77"/>
    <mergeCell ref="A2:J2"/>
    <mergeCell ref="A60:J62"/>
    <mergeCell ref="A75:I75"/>
    <mergeCell ref="A3:J3"/>
    <mergeCell ref="A4:J4"/>
    <mergeCell ref="A6:J9"/>
    <mergeCell ref="A11:J13"/>
    <mergeCell ref="A15:J20"/>
    <mergeCell ref="A23:E23"/>
  </mergeCells>
  <hyperlinks>
    <hyperlink ref="A76" r:id="rId1"/>
    <hyperlink ref="A77" r:id="rId2"/>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Document.12" shapeId="53249" r:id="rId6">
          <objectPr defaultSize="0" autoPict="0" r:id="rId7">
            <anchor moveWithCells="1">
              <from>
                <xdr:col>0</xdr:col>
                <xdr:colOff>0</xdr:colOff>
                <xdr:row>55</xdr:row>
                <xdr:rowOff>0</xdr:rowOff>
              </from>
              <to>
                <xdr:col>0</xdr:col>
                <xdr:colOff>9525</xdr:colOff>
                <xdr:row>81</xdr:row>
                <xdr:rowOff>95250</xdr:rowOff>
              </to>
            </anchor>
          </objectPr>
        </oleObject>
      </mc:Choice>
      <mc:Fallback>
        <oleObject progId="Word.Document.12" shapeId="53249" r:id="rId6"/>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802"/>
  <sheetViews>
    <sheetView showGridLines="0" zoomScaleNormal="100" zoomScaleSheetLayoutView="100" workbookViewId="0">
      <selection activeCell="A5" sqref="A5:G5"/>
    </sheetView>
  </sheetViews>
  <sheetFormatPr defaultColWidth="0" defaultRowHeight="12.75" zeroHeight="1"/>
  <cols>
    <col min="1" max="1" width="3.5703125" style="813" customWidth="1"/>
    <col min="2" max="2" width="13.5703125" style="813" customWidth="1"/>
    <col min="3" max="3" width="2.5703125" style="813" customWidth="1"/>
    <col min="4" max="5" width="3.5703125" style="814" customWidth="1"/>
    <col min="6" max="6" width="65.5703125" style="814" customWidth="1"/>
    <col min="7" max="7" width="1.5703125" style="814" customWidth="1"/>
    <col min="8" max="8" width="3.5703125" style="815" hidden="1" customWidth="1"/>
    <col min="9" max="9" width="14" style="815" hidden="1" customWidth="1"/>
    <col min="10" max="16384" width="8.85546875" style="815" hidden="1"/>
  </cols>
  <sheetData>
    <row r="1" spans="1:9"/>
    <row r="2" spans="1:9">
      <c r="A2" s="1060" t="s">
        <v>1561</v>
      </c>
      <c r="B2" s="1060"/>
      <c r="C2" s="1061"/>
      <c r="D2" s="1061"/>
      <c r="E2" s="1061"/>
      <c r="F2" s="1061"/>
      <c r="G2" s="1061"/>
    </row>
    <row r="3" spans="1:9">
      <c r="A3" s="1068" t="s">
        <v>1564</v>
      </c>
      <c r="B3" s="1068"/>
      <c r="C3" s="1069"/>
      <c r="D3" s="1069"/>
      <c r="E3" s="1069"/>
      <c r="F3" s="1069"/>
      <c r="G3" s="1069"/>
      <c r="I3" s="717" t="s">
        <v>1200</v>
      </c>
    </row>
    <row r="4" spans="1:9">
      <c r="A4" s="1064" t="s">
        <v>1563</v>
      </c>
      <c r="B4" s="1064"/>
      <c r="C4" s="1070"/>
      <c r="D4" s="1070"/>
      <c r="E4" s="1070"/>
      <c r="F4" s="1070"/>
      <c r="G4" s="1070"/>
      <c r="I4" s="717"/>
    </row>
    <row r="5" spans="1:9" s="816" customFormat="1">
      <c r="A5" s="1064"/>
      <c r="B5" s="1064"/>
      <c r="C5" s="1065"/>
      <c r="D5" s="1065"/>
      <c r="E5" s="1065"/>
      <c r="F5" s="1065"/>
      <c r="G5" s="1065"/>
      <c r="I5" s="717" t="s">
        <v>1201</v>
      </c>
    </row>
    <row r="6" spans="1:9" s="816" customFormat="1">
      <c r="A6" s="1062" t="s">
        <v>1296</v>
      </c>
      <c r="B6" s="1062"/>
      <c r="C6" s="1063"/>
      <c r="D6" s="1063"/>
      <c r="E6" s="1063"/>
      <c r="F6" s="1063"/>
      <c r="G6" s="1063"/>
    </row>
    <row r="7" spans="1:9" s="816" customFormat="1">
      <c r="A7" s="1062" t="s">
        <v>1297</v>
      </c>
      <c r="B7" s="1062"/>
      <c r="C7" s="1063"/>
      <c r="D7" s="1063"/>
      <c r="E7" s="1063"/>
      <c r="F7" s="1063"/>
      <c r="G7" s="1063"/>
    </row>
    <row r="8" spans="1:9">
      <c r="A8" s="817"/>
      <c r="B8" s="817"/>
      <c r="C8" s="818"/>
      <c r="D8" s="818"/>
      <c r="E8" s="818"/>
      <c r="F8" s="818"/>
    </row>
    <row r="9" spans="1:9">
      <c r="A9" s="1021" t="s">
        <v>1299</v>
      </c>
      <c r="B9" s="1021"/>
      <c r="C9" s="1021"/>
      <c r="D9" s="1021"/>
      <c r="E9" s="1021"/>
      <c r="F9" s="1021"/>
      <c r="G9" s="1021"/>
    </row>
    <row r="10" spans="1:9">
      <c r="A10" s="818"/>
      <c r="B10" s="818"/>
      <c r="E10" s="819"/>
    </row>
    <row r="11" spans="1:9" ht="13.7" customHeight="1">
      <c r="C11" s="818"/>
      <c r="D11" s="1087" t="s">
        <v>1298</v>
      </c>
      <c r="E11" s="1087"/>
      <c r="F11" s="1087"/>
    </row>
    <row r="12" spans="1:9">
      <c r="C12" s="818"/>
      <c r="D12" s="1087"/>
      <c r="E12" s="1087"/>
      <c r="F12" s="1087"/>
    </row>
    <row r="13" spans="1:9">
      <c r="A13" s="820"/>
      <c r="B13" s="820"/>
      <c r="C13" s="820"/>
      <c r="D13" s="1005" t="s">
        <v>1281</v>
      </c>
      <c r="E13" s="1005"/>
      <c r="F13" s="1005"/>
    </row>
    <row r="14" spans="1:9">
      <c r="A14" s="820"/>
      <c r="B14" s="820"/>
      <c r="C14" s="820"/>
      <c r="D14" s="821"/>
    </row>
    <row r="15" spans="1:9" ht="14.25">
      <c r="A15" s="822"/>
      <c r="B15" s="823" t="s">
        <v>329</v>
      </c>
      <c r="C15" s="824"/>
      <c r="D15" s="1003" t="s">
        <v>1282</v>
      </c>
      <c r="E15" s="1003"/>
      <c r="F15" s="1003"/>
    </row>
    <row r="16" spans="1:9">
      <c r="A16" s="820"/>
      <c r="B16" s="820"/>
      <c r="C16" s="824"/>
      <c r="D16" s="1003"/>
      <c r="E16" s="1003"/>
      <c r="F16" s="1003"/>
    </row>
    <row r="17" spans="1:7">
      <c r="A17" s="820"/>
      <c r="B17" s="820"/>
      <c r="C17" s="824"/>
      <c r="D17" s="1003"/>
      <c r="E17" s="1003"/>
      <c r="F17" s="1003"/>
    </row>
    <row r="18" spans="1:7">
      <c r="A18" s="820"/>
      <c r="B18" s="820"/>
      <c r="C18" s="820"/>
    </row>
    <row r="19" spans="1:7" ht="14.25">
      <c r="A19" s="822"/>
      <c r="B19" s="823" t="s">
        <v>329</v>
      </c>
      <c r="D19" s="1029" t="s">
        <v>1283</v>
      </c>
      <c r="E19" s="1029"/>
      <c r="F19" s="1029"/>
    </row>
    <row r="20" spans="1:7" ht="14.25">
      <c r="A20" s="822"/>
      <c r="B20" s="822"/>
      <c r="D20" s="825"/>
    </row>
    <row r="21" spans="1:7" ht="14.25">
      <c r="A21" s="822"/>
      <c r="B21" s="823" t="s">
        <v>329</v>
      </c>
      <c r="D21" s="1003" t="s">
        <v>1284</v>
      </c>
      <c r="E21" s="1003"/>
      <c r="F21" s="1003"/>
    </row>
    <row r="22" spans="1:7" ht="14.25">
      <c r="A22" s="822"/>
      <c r="B22" s="822"/>
      <c r="D22" s="1003"/>
      <c r="E22" s="1003"/>
      <c r="F22" s="1003"/>
    </row>
    <row r="23" spans="1:7"/>
    <row r="24" spans="1:7" ht="14.25">
      <c r="A24" s="822"/>
      <c r="B24" s="823" t="s">
        <v>329</v>
      </c>
      <c r="D24" s="1057" t="s">
        <v>1285</v>
      </c>
      <c r="E24" s="1057"/>
      <c r="F24" s="1057"/>
    </row>
    <row r="25" spans="1:7">
      <c r="D25" s="1057"/>
      <c r="E25" s="1057"/>
      <c r="F25" s="1057"/>
    </row>
    <row r="26" spans="1:7">
      <c r="D26" s="1057"/>
      <c r="E26" s="1057"/>
      <c r="F26" s="1057"/>
    </row>
    <row r="27" spans="1:7">
      <c r="D27" s="1057"/>
      <c r="E27" s="1057"/>
      <c r="F27" s="1057"/>
    </row>
    <row r="28" spans="1:7">
      <c r="D28" s="1057"/>
      <c r="E28" s="1057"/>
      <c r="F28" s="1057"/>
    </row>
    <row r="29" spans="1:7" s="816" customFormat="1">
      <c r="A29" s="826"/>
      <c r="B29" s="826"/>
      <c r="C29" s="826"/>
      <c r="D29" s="757"/>
      <c r="E29" s="827"/>
      <c r="F29" s="827"/>
      <c r="G29" s="827"/>
    </row>
    <row r="30" spans="1:7" s="816" customFormat="1">
      <c r="A30" s="826"/>
      <c r="B30" s="823" t="s">
        <v>329</v>
      </c>
      <c r="C30" s="826"/>
      <c r="D30" s="1004" t="s">
        <v>1286</v>
      </c>
      <c r="E30" s="1004"/>
      <c r="F30" s="1004"/>
      <c r="G30" s="827"/>
    </row>
    <row r="31" spans="1:7" s="816" customFormat="1">
      <c r="A31" s="826"/>
      <c r="B31" s="826"/>
      <c r="C31" s="826"/>
      <c r="D31" s="1004"/>
      <c r="E31" s="1004"/>
      <c r="F31" s="1004"/>
      <c r="G31" s="827"/>
    </row>
    <row r="32" spans="1:7" ht="14.25">
      <c r="A32" s="822"/>
      <c r="B32" s="822"/>
      <c r="D32" s="828"/>
    </row>
    <row r="33" spans="1:6" ht="14.45" customHeight="1">
      <c r="A33" s="822"/>
      <c r="B33" s="823" t="s">
        <v>329</v>
      </c>
      <c r="D33" s="1004" t="s">
        <v>1474</v>
      </c>
      <c r="E33" s="1004"/>
      <c r="F33" s="1004"/>
    </row>
    <row r="34" spans="1:6" ht="14.25">
      <c r="A34" s="822"/>
      <c r="B34" s="822"/>
      <c r="D34" s="1004"/>
      <c r="E34" s="1004"/>
      <c r="F34" s="1004"/>
    </row>
    <row r="35" spans="1:6" ht="14.25">
      <c r="A35" s="822"/>
      <c r="B35" s="822"/>
      <c r="D35" s="1004"/>
      <c r="E35" s="1004"/>
      <c r="F35" s="1004"/>
    </row>
    <row r="36" spans="1:6" ht="14.25">
      <c r="A36" s="822"/>
      <c r="B36" s="822"/>
      <c r="D36" s="1004"/>
      <c r="E36" s="1004"/>
      <c r="F36" s="1004"/>
    </row>
    <row r="37" spans="1:6" ht="14.25">
      <c r="A37" s="822"/>
      <c r="B37" s="822"/>
      <c r="D37" s="815"/>
    </row>
    <row r="38" spans="1:6" ht="14.25">
      <c r="A38" s="822"/>
      <c r="B38" s="823" t="s">
        <v>329</v>
      </c>
      <c r="D38" s="1004" t="s">
        <v>1288</v>
      </c>
      <c r="E38" s="1004"/>
      <c r="F38" s="1004"/>
    </row>
    <row r="39" spans="1:6" ht="14.25">
      <c r="A39" s="822"/>
      <c r="B39" s="822"/>
      <c r="D39" s="1004"/>
      <c r="E39" s="1004"/>
      <c r="F39" s="1004"/>
    </row>
    <row r="40" spans="1:6" ht="14.25">
      <c r="A40" s="822"/>
      <c r="B40" s="822"/>
      <c r="D40" s="1004"/>
      <c r="E40" s="1004"/>
      <c r="F40" s="1004"/>
    </row>
    <row r="41" spans="1:6" ht="14.25">
      <c r="A41" s="822"/>
      <c r="B41" s="822"/>
      <c r="D41" s="1004"/>
      <c r="E41" s="1004"/>
      <c r="F41" s="1004"/>
    </row>
    <row r="42" spans="1:6" ht="14.25">
      <c r="A42" s="822"/>
      <c r="B42" s="822"/>
      <c r="D42" s="1004"/>
      <c r="E42" s="1004"/>
      <c r="F42" s="1004"/>
    </row>
    <row r="43" spans="1:6" ht="14.25">
      <c r="A43" s="822"/>
      <c r="B43" s="822"/>
      <c r="D43" s="805"/>
      <c r="E43" s="805"/>
      <c r="F43" s="805"/>
    </row>
    <row r="44" spans="1:6" ht="14.25">
      <c r="A44" s="822"/>
      <c r="B44" s="823" t="s">
        <v>329</v>
      </c>
      <c r="D44" s="1004" t="s">
        <v>1289</v>
      </c>
      <c r="E44" s="1004"/>
      <c r="F44" s="1004"/>
    </row>
    <row r="45" spans="1:6" ht="14.25">
      <c r="A45" s="822"/>
      <c r="B45" s="822"/>
      <c r="D45" s="1004"/>
      <c r="E45" s="1004"/>
      <c r="F45" s="1004"/>
    </row>
    <row r="46" spans="1:6" ht="14.25">
      <c r="A46" s="822"/>
      <c r="B46" s="822"/>
      <c r="D46" s="1004"/>
      <c r="E46" s="1004"/>
      <c r="F46" s="1004"/>
    </row>
    <row r="47" spans="1:6" ht="23.25" customHeight="1">
      <c r="A47" s="822"/>
      <c r="B47" s="822"/>
      <c r="D47" s="1004"/>
      <c r="E47" s="1004"/>
      <c r="F47" s="1004"/>
    </row>
    <row r="48" spans="1:6" ht="14.25">
      <c r="A48" s="822"/>
      <c r="B48" s="822"/>
      <c r="D48" s="810"/>
    </row>
    <row r="49" spans="1:7" ht="14.45" customHeight="1">
      <c r="A49" s="822"/>
      <c r="B49" s="823" t="s">
        <v>329</v>
      </c>
      <c r="D49" s="1004" t="s">
        <v>1290</v>
      </c>
      <c r="E49" s="1004"/>
      <c r="F49" s="1004"/>
    </row>
    <row r="50" spans="1:7" ht="14.25">
      <c r="A50" s="822"/>
      <c r="B50" s="822"/>
      <c r="D50" s="1004"/>
      <c r="E50" s="1004"/>
      <c r="F50" s="1004"/>
    </row>
    <row r="51" spans="1:7" ht="14.25">
      <c r="A51" s="822"/>
      <c r="B51" s="822"/>
      <c r="D51" s="1004"/>
      <c r="E51" s="1004"/>
      <c r="F51" s="1004"/>
    </row>
    <row r="52" spans="1:7" s="642" customFormat="1" ht="14.25">
      <c r="A52" s="822"/>
      <c r="B52" s="822"/>
      <c r="C52" s="829"/>
      <c r="D52" s="827"/>
      <c r="E52" s="717"/>
      <c r="F52" s="717"/>
      <c r="G52" s="717"/>
    </row>
    <row r="53" spans="1:7" s="642" customFormat="1" ht="14.25">
      <c r="A53" s="830"/>
      <c r="B53" s="823" t="s">
        <v>329</v>
      </c>
      <c r="C53" s="831"/>
      <c r="D53" s="1004" t="s">
        <v>1291</v>
      </c>
      <c r="E53" s="1004"/>
      <c r="F53" s="1004"/>
      <c r="G53" s="717"/>
    </row>
    <row r="54" spans="1:7" s="642" customFormat="1" ht="14.25">
      <c r="A54" s="830"/>
      <c r="B54" s="830"/>
      <c r="C54" s="831"/>
      <c r="D54" s="1004"/>
      <c r="E54" s="1004"/>
      <c r="F54" s="1004"/>
      <c r="G54" s="717"/>
    </row>
    <row r="55" spans="1:7" s="816" customFormat="1">
      <c r="A55" s="826"/>
      <c r="B55" s="826"/>
      <c r="C55" s="826"/>
      <c r="D55" s="757"/>
      <c r="E55" s="827"/>
      <c r="F55" s="827"/>
      <c r="G55" s="827"/>
    </row>
    <row r="56" spans="1:7" ht="14.25">
      <c r="A56" s="822"/>
      <c r="B56" s="823" t="s">
        <v>329</v>
      </c>
      <c r="D56" s="1004" t="s">
        <v>1292</v>
      </c>
      <c r="E56" s="1004"/>
      <c r="F56" s="1004"/>
    </row>
    <row r="57" spans="1:7">
      <c r="D57" s="1004"/>
      <c r="E57" s="1004"/>
      <c r="F57" s="1004"/>
    </row>
    <row r="58" spans="1:7">
      <c r="D58" s="1004"/>
      <c r="E58" s="1004"/>
      <c r="F58" s="1004"/>
    </row>
    <row r="59" spans="1:7">
      <c r="D59" s="717"/>
    </row>
    <row r="60" spans="1:7" ht="14.25">
      <c r="A60" s="822"/>
      <c r="B60" s="823" t="s">
        <v>329</v>
      </c>
      <c r="D60" s="1004" t="s">
        <v>1293</v>
      </c>
      <c r="E60" s="1004"/>
      <c r="F60" s="1004"/>
    </row>
    <row r="61" spans="1:7">
      <c r="D61" s="1004"/>
      <c r="E61" s="1004"/>
      <c r="F61" s="1004"/>
    </row>
    <row r="62" spans="1:7"/>
    <row r="63" spans="1:7" ht="14.25">
      <c r="A63" s="822"/>
      <c r="B63" s="823" t="s">
        <v>329</v>
      </c>
      <c r="D63" s="1004" t="s">
        <v>1294</v>
      </c>
      <c r="E63" s="1004"/>
      <c r="F63" s="1004"/>
    </row>
    <row r="64" spans="1:7">
      <c r="D64" s="1004"/>
      <c r="E64" s="1004"/>
      <c r="F64" s="1004"/>
    </row>
    <row r="65" spans="1:7">
      <c r="D65" s="1004"/>
      <c r="E65" s="1004"/>
      <c r="F65" s="1004"/>
    </row>
    <row r="66" spans="1:7">
      <c r="D66" s="815"/>
    </row>
    <row r="67" spans="1:7" ht="14.25">
      <c r="A67" s="822"/>
      <c r="B67" s="823" t="s">
        <v>329</v>
      </c>
      <c r="D67" s="1003" t="s">
        <v>1295</v>
      </c>
      <c r="E67" s="1003"/>
      <c r="F67" s="1003"/>
    </row>
    <row r="68" spans="1:7">
      <c r="D68" s="1003"/>
      <c r="E68" s="1003"/>
      <c r="F68" s="1003"/>
    </row>
    <row r="69" spans="1:7" ht="14.25">
      <c r="A69" s="822"/>
      <c r="B69" s="822"/>
      <c r="D69" s="825"/>
    </row>
    <row r="70" spans="1:7">
      <c r="A70" s="985" t="s">
        <v>1202</v>
      </c>
      <c r="B70" s="985"/>
      <c r="C70" s="985"/>
      <c r="D70" s="985"/>
      <c r="E70" s="985"/>
      <c r="F70" s="985"/>
      <c r="G70" s="985"/>
    </row>
    <row r="71" spans="1:7"/>
    <row r="72" spans="1:7">
      <c r="C72" s="832"/>
      <c r="D72" s="1074" t="s">
        <v>1300</v>
      </c>
      <c r="E72" s="1074"/>
      <c r="F72" s="1074"/>
    </row>
    <row r="73" spans="1:7">
      <c r="A73" s="825"/>
      <c r="B73" s="825"/>
      <c r="D73" s="1003" t="s">
        <v>1327</v>
      </c>
      <c r="E73" s="1003"/>
      <c r="F73" s="1003"/>
    </row>
    <row r="74" spans="1:7">
      <c r="A74" s="825"/>
      <c r="B74" s="825"/>
    </row>
    <row r="75" spans="1:7" ht="13.7" customHeight="1">
      <c r="A75" s="822"/>
      <c r="B75" s="823" t="s">
        <v>329</v>
      </c>
      <c r="D75" s="1003" t="s">
        <v>1528</v>
      </c>
      <c r="E75" s="1003"/>
      <c r="F75" s="1003"/>
    </row>
    <row r="76" spans="1:7" ht="14.25">
      <c r="A76" s="822"/>
      <c r="B76" s="822"/>
      <c r="D76" s="1003"/>
      <c r="E76" s="1003"/>
      <c r="F76" s="1003"/>
    </row>
    <row r="77" spans="1:7" ht="14.25">
      <c r="A77" s="822"/>
      <c r="B77" s="822"/>
      <c r="D77" s="1003"/>
      <c r="E77" s="1003"/>
      <c r="F77" s="1003"/>
    </row>
    <row r="78" spans="1:7" ht="14.25">
      <c r="A78" s="822"/>
      <c r="B78" s="822"/>
      <c r="D78" s="1003"/>
      <c r="E78" s="1003"/>
      <c r="F78" s="1003"/>
    </row>
    <row r="79" spans="1:7" ht="14.25">
      <c r="A79" s="822"/>
      <c r="B79" s="822"/>
      <c r="D79" s="1003"/>
      <c r="E79" s="1003"/>
      <c r="F79" s="1003"/>
    </row>
    <row r="80" spans="1:7" ht="14.25">
      <c r="A80" s="822"/>
      <c r="B80" s="822"/>
      <c r="D80" s="1003"/>
      <c r="E80" s="1003"/>
      <c r="F80" s="1003"/>
    </row>
    <row r="81" spans="1:6" ht="14.25">
      <c r="A81" s="822"/>
      <c r="B81" s="822"/>
      <c r="D81" s="1003"/>
      <c r="E81" s="1003"/>
      <c r="F81" s="1003"/>
    </row>
    <row r="82" spans="1:6" ht="14.25">
      <c r="A82" s="822"/>
      <c r="B82" s="822"/>
      <c r="D82" s="1003"/>
      <c r="E82" s="1003"/>
      <c r="F82" s="1003"/>
    </row>
    <row r="83" spans="1:6" s="815" customFormat="1" ht="14.25">
      <c r="A83" s="822"/>
      <c r="B83" s="822"/>
      <c r="C83" s="813"/>
      <c r="D83" s="1003"/>
      <c r="E83" s="1003"/>
      <c r="F83" s="1003"/>
    </row>
    <row r="84" spans="1:6" s="815" customFormat="1" ht="14.45" customHeight="1">
      <c r="A84" s="822"/>
      <c r="B84" s="823" t="s">
        <v>329</v>
      </c>
      <c r="C84" s="813"/>
      <c r="D84" s="1003" t="s">
        <v>1446</v>
      </c>
      <c r="E84" s="1003"/>
      <c r="F84" s="1003"/>
    </row>
    <row r="85" spans="1:6" s="815" customFormat="1" ht="14.25">
      <c r="A85" s="822"/>
      <c r="B85" s="822"/>
      <c r="C85" s="813"/>
      <c r="D85" s="1003"/>
      <c r="E85" s="1003"/>
      <c r="F85" s="1003"/>
    </row>
    <row r="86" spans="1:6" s="815" customFormat="1" ht="14.25">
      <c r="A86" s="822"/>
      <c r="B86" s="822"/>
      <c r="C86" s="813"/>
      <c r="D86" s="1003"/>
      <c r="E86" s="1003"/>
      <c r="F86" s="1003"/>
    </row>
    <row r="87" spans="1:6" s="815" customFormat="1" ht="14.25">
      <c r="A87" s="822"/>
      <c r="B87" s="822"/>
      <c r="C87" s="813"/>
      <c r="D87" s="1003"/>
      <c r="E87" s="1003"/>
      <c r="F87" s="1003"/>
    </row>
    <row r="88" spans="1:6" s="815" customFormat="1" ht="14.25">
      <c r="A88" s="822"/>
      <c r="B88" s="822"/>
      <c r="C88" s="813"/>
      <c r="D88" s="1003"/>
      <c r="E88" s="1003"/>
      <c r="F88" s="1003"/>
    </row>
    <row r="89" spans="1:6" s="815" customFormat="1" ht="14.25">
      <c r="A89" s="822"/>
      <c r="B89" s="822"/>
      <c r="C89" s="813"/>
      <c r="D89" s="1003"/>
      <c r="E89" s="1003"/>
      <c r="F89" s="1003"/>
    </row>
    <row r="90" spans="1:6" s="815" customFormat="1" ht="14.25">
      <c r="A90" s="822"/>
      <c r="B90" s="822"/>
      <c r="C90" s="813"/>
      <c r="D90" s="1003"/>
      <c r="E90" s="1003"/>
      <c r="F90" s="1003"/>
    </row>
    <row r="91" spans="1:6" s="815" customFormat="1" ht="14.25">
      <c r="A91" s="822"/>
      <c r="B91" s="822"/>
      <c r="C91" s="813"/>
      <c r="D91" s="1003"/>
      <c r="E91" s="1003"/>
      <c r="F91" s="1003"/>
    </row>
    <row r="92" spans="1:6" s="815" customFormat="1" ht="14.25">
      <c r="A92" s="822"/>
      <c r="B92" s="822"/>
      <c r="C92" s="813"/>
      <c r="D92" s="1003"/>
      <c r="E92" s="1003"/>
      <c r="F92" s="1003"/>
    </row>
    <row r="93" spans="1:6" s="815" customFormat="1" ht="14.25">
      <c r="A93" s="822"/>
      <c r="B93" s="822"/>
      <c r="C93" s="813"/>
      <c r="D93" s="1003"/>
      <c r="E93" s="1003"/>
      <c r="F93" s="1003"/>
    </row>
    <row r="94" spans="1:6" s="815" customFormat="1" ht="14.25">
      <c r="A94" s="822"/>
      <c r="B94" s="822"/>
      <c r="C94" s="813"/>
      <c r="D94" s="1003"/>
      <c r="E94" s="1003"/>
      <c r="F94" s="1003"/>
    </row>
    <row r="95" spans="1:6" s="815" customFormat="1" ht="14.25">
      <c r="A95" s="822"/>
      <c r="B95" s="822"/>
      <c r="C95" s="813"/>
      <c r="D95" s="1003"/>
      <c r="E95" s="1003"/>
      <c r="F95" s="1003"/>
    </row>
    <row r="96" spans="1:6" s="815" customFormat="1" ht="14.25">
      <c r="A96" s="822"/>
      <c r="B96" s="822"/>
      <c r="C96" s="813"/>
      <c r="D96" s="1003"/>
      <c r="E96" s="1003"/>
      <c r="F96" s="1003"/>
    </row>
    <row r="97" spans="1:11" ht="14.25">
      <c r="A97" s="822"/>
      <c r="B97" s="822"/>
      <c r="D97" s="1003"/>
      <c r="E97" s="1003"/>
      <c r="F97" s="1003"/>
    </row>
    <row r="98" spans="1:11" ht="14.25">
      <c r="A98" s="822"/>
      <c r="B98" s="822"/>
      <c r="D98" s="1003"/>
      <c r="E98" s="1003"/>
      <c r="F98" s="1003"/>
    </row>
    <row r="99" spans="1:11" ht="14.25">
      <c r="A99" s="822"/>
      <c r="B99" s="822"/>
      <c r="D99" s="947"/>
      <c r="E99" s="947"/>
      <c r="F99" s="947"/>
    </row>
    <row r="100" spans="1:11" ht="14.25" customHeight="1">
      <c r="A100" s="822"/>
      <c r="B100" s="823" t="s">
        <v>329</v>
      </c>
      <c r="D100" s="1023" t="s">
        <v>1302</v>
      </c>
      <c r="E100" s="1023"/>
      <c r="F100" s="1023"/>
    </row>
    <row r="101" spans="1:11" ht="14.25">
      <c r="A101" s="822"/>
      <c r="B101" s="822"/>
      <c r="D101" s="1023"/>
      <c r="E101" s="1023"/>
      <c r="F101" s="1023"/>
    </row>
    <row r="102" spans="1:11" ht="14.25">
      <c r="A102" s="822"/>
      <c r="B102" s="822"/>
      <c r="D102" s="1023"/>
      <c r="E102" s="1023"/>
      <c r="F102" s="1023"/>
    </row>
    <row r="103" spans="1:11" ht="14.25">
      <c r="A103" s="822"/>
      <c r="B103" s="822"/>
      <c r="D103" s="1023"/>
      <c r="E103" s="1023"/>
      <c r="F103" s="1023"/>
    </row>
    <row r="104" spans="1:11" ht="14.25">
      <c r="A104" s="822"/>
      <c r="B104" s="822"/>
      <c r="D104" s="1023"/>
      <c r="E104" s="1023"/>
      <c r="F104" s="1023"/>
    </row>
    <row r="105" spans="1:11" ht="14.25">
      <c r="A105" s="822"/>
      <c r="B105" s="822"/>
      <c r="D105" s="1023"/>
      <c r="E105" s="1023"/>
      <c r="F105" s="1023"/>
    </row>
    <row r="106" spans="1:11" ht="14.25">
      <c r="A106" s="822"/>
      <c r="B106" s="822"/>
      <c r="D106" s="1023"/>
      <c r="E106" s="1023"/>
      <c r="F106" s="1023"/>
    </row>
    <row r="107" spans="1:11" ht="14.25">
      <c r="A107" s="822"/>
      <c r="B107" s="822"/>
      <c r="D107" s="1023"/>
      <c r="E107" s="1023"/>
      <c r="F107" s="1023"/>
    </row>
    <row r="108" spans="1:11">
      <c r="C108" s="746"/>
      <c r="D108" s="948"/>
      <c r="E108" s="948"/>
      <c r="F108" s="948"/>
      <c r="G108" s="746"/>
      <c r="H108" s="746"/>
      <c r="I108" s="746"/>
      <c r="J108" s="746"/>
      <c r="K108" s="746"/>
    </row>
    <row r="109" spans="1:11" ht="14.25">
      <c r="A109" s="822"/>
      <c r="B109" s="823" t="s">
        <v>329</v>
      </c>
      <c r="C109" s="746"/>
      <c r="D109" s="1023" t="s">
        <v>1304</v>
      </c>
      <c r="E109" s="1023"/>
      <c r="F109" s="1023"/>
      <c r="G109" s="746"/>
      <c r="H109" s="746"/>
      <c r="I109" s="746"/>
      <c r="J109" s="746"/>
      <c r="K109" s="746"/>
    </row>
    <row r="110" spans="1:11" ht="14.25">
      <c r="A110" s="822"/>
      <c r="B110" s="822"/>
      <c r="C110" s="746"/>
      <c r="D110" s="1023"/>
      <c r="E110" s="1023"/>
      <c r="F110" s="1023"/>
      <c r="G110" s="746"/>
      <c r="H110" s="746"/>
      <c r="I110" s="746"/>
      <c r="J110" s="746"/>
      <c r="K110" s="746"/>
    </row>
    <row r="111" spans="1:11"/>
    <row r="112" spans="1:11" ht="14.25">
      <c r="A112" s="822"/>
      <c r="B112" s="823" t="s">
        <v>329</v>
      </c>
      <c r="C112" s="829"/>
      <c r="D112" s="1003" t="s">
        <v>1305</v>
      </c>
      <c r="E112" s="1003"/>
      <c r="F112" s="1003"/>
    </row>
    <row r="113" spans="1:7">
      <c r="C113" s="829"/>
      <c r="D113" s="1003"/>
      <c r="E113" s="1003"/>
      <c r="F113" s="1003"/>
    </row>
    <row r="114" spans="1:7">
      <c r="C114" s="829"/>
      <c r="D114" s="1003"/>
      <c r="E114" s="1003"/>
      <c r="F114" s="1003"/>
    </row>
    <row r="115" spans="1:7">
      <c r="C115" s="829"/>
      <c r="D115" s="1003"/>
      <c r="E115" s="1003"/>
      <c r="F115" s="1003"/>
    </row>
    <row r="116" spans="1:7">
      <c r="C116" s="829"/>
      <c r="D116" s="1003"/>
      <c r="E116" s="1003"/>
      <c r="F116" s="1003"/>
    </row>
    <row r="117" spans="1:7">
      <c r="C117" s="829"/>
      <c r="D117" s="696"/>
      <c r="E117" s="696"/>
      <c r="F117" s="696"/>
    </row>
    <row r="118" spans="1:7" s="746" customFormat="1" ht="14.25">
      <c r="A118" s="822"/>
      <c r="B118" s="823" t="s">
        <v>329</v>
      </c>
      <c r="C118" s="829"/>
      <c r="D118" s="1004" t="s">
        <v>1306</v>
      </c>
      <c r="E118" s="1004"/>
      <c r="F118" s="1004"/>
      <c r="G118" s="696"/>
    </row>
    <row r="119" spans="1:7" s="837" customFormat="1" ht="13.7" customHeight="1">
      <c r="A119" s="834"/>
      <c r="B119" s="834"/>
      <c r="C119" s="835"/>
      <c r="D119" s="1004"/>
      <c r="E119" s="1004"/>
      <c r="F119" s="1004"/>
      <c r="G119" s="836"/>
    </row>
    <row r="120" spans="1:7" s="746" customFormat="1" ht="13.7" customHeight="1">
      <c r="A120" s="813"/>
      <c r="B120" s="813"/>
      <c r="C120" s="829"/>
      <c r="D120" s="1004"/>
      <c r="E120" s="1004"/>
      <c r="F120" s="1004"/>
      <c r="G120" s="696"/>
    </row>
    <row r="121" spans="1:7" s="746" customFormat="1" ht="13.7" customHeight="1">
      <c r="A121" s="813"/>
      <c r="B121" s="813"/>
      <c r="C121" s="829"/>
      <c r="D121" s="1004"/>
      <c r="E121" s="1004"/>
      <c r="F121" s="1004"/>
      <c r="G121" s="696"/>
    </row>
    <row r="122" spans="1:7" s="746" customFormat="1" ht="13.7" customHeight="1">
      <c r="A122" s="813"/>
      <c r="B122" s="813"/>
      <c r="C122" s="829"/>
      <c r="D122" s="1004"/>
      <c r="E122" s="1004"/>
      <c r="F122" s="1004"/>
      <c r="G122" s="696"/>
    </row>
    <row r="123" spans="1:7" s="746" customFormat="1" ht="13.7" customHeight="1">
      <c r="A123" s="838"/>
      <c r="B123" s="838"/>
      <c r="C123" s="829"/>
      <c r="D123" s="1004"/>
      <c r="E123" s="1004"/>
      <c r="F123" s="1004"/>
      <c r="G123" s="696"/>
    </row>
    <row r="124" spans="1:7" s="642" customFormat="1" ht="13.7" customHeight="1">
      <c r="A124" s="826"/>
      <c r="B124" s="826"/>
      <c r="C124" s="831"/>
      <c r="D124" s="1004"/>
      <c r="E124" s="1004"/>
      <c r="F124" s="1004"/>
      <c r="G124" s="717"/>
    </row>
    <row r="125" spans="1:7" s="642" customFormat="1" ht="13.7" customHeight="1">
      <c r="A125" s="826"/>
      <c r="B125" s="826"/>
      <c r="C125" s="831"/>
      <c r="D125" s="1004"/>
      <c r="E125" s="1004"/>
      <c r="F125" s="1004"/>
      <c r="G125" s="717"/>
    </row>
    <row r="126" spans="1:7" s="746" customFormat="1" ht="13.7" customHeight="1">
      <c r="A126" s="813"/>
      <c r="B126" s="813"/>
      <c r="C126" s="829"/>
      <c r="D126" s="1004"/>
      <c r="E126" s="1004"/>
      <c r="F126" s="1004"/>
      <c r="G126" s="696"/>
    </row>
    <row r="127" spans="1:7" s="746" customFormat="1" ht="13.7" customHeight="1">
      <c r="A127" s="813"/>
      <c r="B127" s="813"/>
      <c r="C127" s="829"/>
      <c r="D127" s="1004"/>
      <c r="E127" s="1004"/>
      <c r="F127" s="1004"/>
      <c r="G127" s="696"/>
    </row>
    <row r="128" spans="1:7" s="746" customFormat="1" ht="13.7" customHeight="1">
      <c r="A128" s="813"/>
      <c r="B128" s="813"/>
      <c r="C128" s="829"/>
      <c r="D128" s="1004"/>
      <c r="E128" s="1004"/>
      <c r="F128" s="1004"/>
      <c r="G128" s="696"/>
    </row>
    <row r="129" spans="1:7" s="746" customFormat="1" ht="13.7" customHeight="1">
      <c r="A129" s="813"/>
      <c r="B129" s="813"/>
      <c r="C129" s="829"/>
      <c r="D129" s="1004"/>
      <c r="E129" s="1004"/>
      <c r="F129" s="1004"/>
      <c r="G129" s="696"/>
    </row>
    <row r="130" spans="1:7" s="746" customFormat="1" ht="13.7" customHeight="1">
      <c r="A130" s="813"/>
      <c r="B130" s="813"/>
      <c r="C130" s="829"/>
      <c r="D130" s="821"/>
      <c r="E130" s="810"/>
      <c r="F130" s="810"/>
      <c r="G130" s="696"/>
    </row>
    <row r="131" spans="1:7" s="746" customFormat="1" ht="13.7" customHeight="1">
      <c r="A131" s="813"/>
      <c r="B131" s="823" t="s">
        <v>329</v>
      </c>
      <c r="C131" s="829"/>
      <c r="D131" s="1072" t="s">
        <v>1414</v>
      </c>
      <c r="E131" s="1072"/>
      <c r="F131" s="1072"/>
      <c r="G131" s="696"/>
    </row>
    <row r="132" spans="1:7" s="746" customFormat="1" ht="13.7" customHeight="1">
      <c r="A132" s="813"/>
      <c r="B132" s="813"/>
      <c r="C132" s="829"/>
      <c r="D132" s="1072"/>
      <c r="E132" s="1072"/>
      <c r="F132" s="1072"/>
      <c r="G132" s="696"/>
    </row>
    <row r="133" spans="1:7" s="746" customFormat="1" ht="13.7" customHeight="1">
      <c r="A133" s="813"/>
      <c r="B133" s="813"/>
      <c r="C133" s="829"/>
      <c r="D133" s="1072"/>
      <c r="E133" s="1072"/>
      <c r="F133" s="1072"/>
      <c r="G133" s="696"/>
    </row>
    <row r="134" spans="1:7" s="746" customFormat="1" ht="13.7" customHeight="1">
      <c r="A134" s="813"/>
      <c r="B134" s="813"/>
      <c r="C134" s="829"/>
      <c r="D134" s="1072"/>
      <c r="E134" s="1072"/>
      <c r="F134" s="1072"/>
      <c r="G134" s="696"/>
    </row>
    <row r="135" spans="1:7" s="746" customFormat="1" ht="13.7" customHeight="1">
      <c r="A135" s="813"/>
      <c r="B135" s="813"/>
      <c r="C135" s="829"/>
      <c r="D135" s="1072"/>
      <c r="E135" s="1072"/>
      <c r="F135" s="1072"/>
      <c r="G135" s="696"/>
    </row>
    <row r="136" spans="1:7" s="746" customFormat="1" ht="13.7" customHeight="1">
      <c r="A136" s="813"/>
      <c r="B136" s="813"/>
      <c r="C136" s="829"/>
      <c r="D136" s="1072"/>
      <c r="E136" s="1072"/>
      <c r="F136" s="1072"/>
      <c r="G136" s="696"/>
    </row>
    <row r="137" spans="1:7" s="746" customFormat="1" ht="13.7" customHeight="1">
      <c r="A137" s="813"/>
      <c r="B137" s="813"/>
      <c r="C137" s="829"/>
      <c r="D137" s="1072"/>
      <c r="E137" s="1072"/>
      <c r="F137" s="1072"/>
      <c r="G137" s="696"/>
    </row>
    <row r="138" spans="1:7" s="746" customFormat="1" ht="13.7" customHeight="1">
      <c r="A138" s="813"/>
      <c r="B138" s="813"/>
      <c r="C138" s="829"/>
      <c r="D138" s="1072"/>
      <c r="E138" s="1072"/>
      <c r="F138" s="1072"/>
      <c r="G138" s="696"/>
    </row>
    <row r="139" spans="1:7" s="746" customFormat="1" ht="13.7" customHeight="1">
      <c r="A139" s="813"/>
      <c r="B139" s="813"/>
      <c r="C139" s="829"/>
      <c r="D139" s="1072"/>
      <c r="E139" s="1072"/>
      <c r="F139" s="1072"/>
      <c r="G139" s="696"/>
    </row>
    <row r="140" spans="1:7" s="746" customFormat="1" ht="13.7" customHeight="1">
      <c r="A140" s="813"/>
      <c r="B140" s="813"/>
      <c r="C140" s="829"/>
      <c r="D140" s="1072"/>
      <c r="E140" s="1072"/>
      <c r="F140" s="1072"/>
      <c r="G140" s="696"/>
    </row>
    <row r="141" spans="1:7" s="746" customFormat="1" ht="13.7" customHeight="1">
      <c r="A141" s="813"/>
      <c r="B141" s="813"/>
      <c r="C141" s="829"/>
      <c r="D141" s="1072"/>
      <c r="E141" s="1072"/>
      <c r="F141" s="1072"/>
      <c r="G141" s="696"/>
    </row>
    <row r="142" spans="1:7" s="746" customFormat="1" ht="13.7" customHeight="1">
      <c r="A142" s="813"/>
      <c r="B142" s="813"/>
      <c r="C142" s="829"/>
      <c r="D142" s="1072"/>
      <c r="E142" s="1072"/>
      <c r="F142" s="1072"/>
      <c r="G142" s="696"/>
    </row>
    <row r="143" spans="1:7" s="746" customFormat="1" ht="13.7" customHeight="1">
      <c r="A143" s="813"/>
      <c r="B143" s="813"/>
      <c r="C143" s="829"/>
      <c r="D143" s="1072"/>
      <c r="E143" s="1072"/>
      <c r="F143" s="1072"/>
      <c r="G143" s="696"/>
    </row>
    <row r="144" spans="1:7" s="746" customFormat="1" ht="13.7" customHeight="1">
      <c r="A144" s="813"/>
      <c r="B144" s="813"/>
      <c r="C144" s="829"/>
      <c r="D144" s="1072"/>
      <c r="E144" s="1072"/>
      <c r="F144" s="1072"/>
      <c r="G144" s="696"/>
    </row>
    <row r="145" spans="1:7" s="746" customFormat="1" ht="13.7" customHeight="1">
      <c r="A145" s="813"/>
      <c r="B145" s="813"/>
      <c r="C145" s="829"/>
      <c r="D145" s="1072"/>
      <c r="E145" s="1072"/>
      <c r="F145" s="1072"/>
      <c r="G145" s="696"/>
    </row>
    <row r="146" spans="1:7" s="746" customFormat="1" ht="13.7" customHeight="1">
      <c r="A146" s="813"/>
      <c r="B146" s="813"/>
      <c r="C146" s="829"/>
      <c r="D146" s="1072"/>
      <c r="E146" s="1072"/>
      <c r="F146" s="1072"/>
      <c r="G146" s="696"/>
    </row>
    <row r="147" spans="1:7" s="746" customFormat="1" ht="13.7" customHeight="1">
      <c r="A147" s="813"/>
      <c r="B147" s="813"/>
      <c r="C147" s="829"/>
      <c r="D147" s="1072"/>
      <c r="E147" s="1072"/>
      <c r="F147" s="1072"/>
      <c r="G147" s="696"/>
    </row>
    <row r="148" spans="1:7" s="746" customFormat="1" ht="13.7" customHeight="1">
      <c r="A148" s="813"/>
      <c r="B148" s="813"/>
      <c r="C148" s="829"/>
      <c r="D148" s="1072"/>
      <c r="E148" s="1072"/>
      <c r="F148" s="1072"/>
      <c r="G148" s="696"/>
    </row>
    <row r="149" spans="1:7" s="746" customFormat="1" ht="13.7" customHeight="1">
      <c r="A149" s="813"/>
      <c r="B149" s="813"/>
      <c r="C149" s="829"/>
      <c r="D149" s="1073" t="s">
        <v>1456</v>
      </c>
      <c r="E149" s="1073"/>
      <c r="F149" s="1073"/>
      <c r="G149" s="887"/>
    </row>
    <row r="150" spans="1:7" s="746" customFormat="1" ht="13.7" customHeight="1">
      <c r="A150" s="813"/>
      <c r="B150" s="813"/>
      <c r="C150" s="829"/>
      <c r="D150" s="1071"/>
      <c r="E150" s="1071"/>
      <c r="F150" s="1071"/>
      <c r="G150" s="1071"/>
    </row>
    <row r="151" spans="1:7" s="746" customFormat="1" ht="14.45" customHeight="1">
      <c r="A151" s="838"/>
      <c r="B151" s="823" t="s">
        <v>329</v>
      </c>
      <c r="C151" s="839"/>
      <c r="D151" s="977" t="s">
        <v>1488</v>
      </c>
      <c r="E151" s="977"/>
      <c r="F151" s="977"/>
      <c r="G151" s="840"/>
    </row>
    <row r="152" spans="1:7" s="746" customFormat="1" ht="14.45" customHeight="1">
      <c r="A152" s="838"/>
      <c r="B152" s="838"/>
      <c r="C152" s="839"/>
      <c r="D152" s="977"/>
      <c r="E152" s="977"/>
      <c r="F152" s="977"/>
      <c r="G152" s="840"/>
    </row>
    <row r="153" spans="1:7" s="746" customFormat="1" ht="13.7" customHeight="1">
      <c r="A153" s="838"/>
      <c r="B153" s="838"/>
      <c r="C153" s="839"/>
      <c r="D153" s="977"/>
      <c r="E153" s="977"/>
      <c r="F153" s="977"/>
      <c r="G153" s="840"/>
    </row>
    <row r="154" spans="1:7" s="746" customFormat="1" ht="13.7" customHeight="1">
      <c r="A154" s="838"/>
      <c r="B154" s="838"/>
      <c r="C154" s="839"/>
      <c r="D154" s="821"/>
      <c r="E154" s="839"/>
      <c r="F154" s="839"/>
      <c r="G154" s="840"/>
    </row>
    <row r="155" spans="1:7" s="746" customFormat="1" ht="13.7" customHeight="1">
      <c r="A155" s="838"/>
      <c r="B155" s="823" t="s">
        <v>329</v>
      </c>
      <c r="C155" s="839"/>
      <c r="D155" s="973" t="s">
        <v>1308</v>
      </c>
      <c r="E155" s="973"/>
      <c r="F155" s="973"/>
      <c r="G155" s="840"/>
    </row>
    <row r="156" spans="1:7" s="746" customFormat="1" ht="13.7" customHeight="1">
      <c r="A156" s="838"/>
      <c r="B156" s="838"/>
      <c r="C156" s="839"/>
      <c r="D156" s="973"/>
      <c r="E156" s="973"/>
      <c r="F156" s="973"/>
      <c r="G156" s="840"/>
    </row>
    <row r="157" spans="1:7" s="746" customFormat="1" ht="13.7" customHeight="1">
      <c r="A157" s="838"/>
      <c r="B157" s="838"/>
      <c r="C157" s="839"/>
      <c r="D157" s="973"/>
      <c r="E157" s="973"/>
      <c r="F157" s="973"/>
      <c r="G157" s="840"/>
    </row>
    <row r="158" spans="1:7" s="746" customFormat="1" ht="13.7" customHeight="1">
      <c r="A158" s="838"/>
      <c r="B158" s="838"/>
      <c r="C158" s="839"/>
      <c r="D158" s="973"/>
      <c r="E158" s="973"/>
      <c r="F158" s="973"/>
      <c r="G158" s="840"/>
    </row>
    <row r="159" spans="1:7" s="746" customFormat="1" ht="13.7" customHeight="1">
      <c r="A159" s="813"/>
      <c r="B159" s="813"/>
      <c r="C159" s="829"/>
      <c r="D159" s="810"/>
      <c r="E159" s="810"/>
      <c r="F159" s="810"/>
      <c r="G159" s="696"/>
    </row>
    <row r="160" spans="1:7" s="746" customFormat="1" ht="13.7" customHeight="1">
      <c r="A160" s="813"/>
      <c r="B160" s="823" t="s">
        <v>329</v>
      </c>
      <c r="C160" s="829"/>
      <c r="D160" s="1008" t="s">
        <v>1309</v>
      </c>
      <c r="E160" s="1008"/>
      <c r="F160" s="1008"/>
      <c r="G160" s="696"/>
    </row>
    <row r="161" spans="1:7" s="746" customFormat="1" ht="13.7" customHeight="1">
      <c r="A161" s="813"/>
      <c r="B161" s="813"/>
      <c r="C161" s="829"/>
      <c r="D161" s="1008"/>
      <c r="E161" s="1008"/>
      <c r="F161" s="1008"/>
      <c r="G161" s="696"/>
    </row>
    <row r="162" spans="1:7" s="746" customFormat="1" ht="13.7" customHeight="1">
      <c r="A162" s="813"/>
      <c r="B162" s="813"/>
      <c r="C162" s="829"/>
      <c r="D162" s="1008"/>
      <c r="E162" s="1008"/>
      <c r="F162" s="1008"/>
      <c r="G162" s="696"/>
    </row>
    <row r="163" spans="1:7" s="746" customFormat="1" ht="13.7" customHeight="1">
      <c r="A163" s="841"/>
      <c r="B163" s="841"/>
      <c r="C163" s="829"/>
      <c r="D163" s="814"/>
      <c r="E163" s="810"/>
      <c r="F163" s="810"/>
      <c r="G163" s="696"/>
    </row>
    <row r="164" spans="1:7">
      <c r="A164" s="985" t="s">
        <v>1203</v>
      </c>
      <c r="B164" s="985"/>
      <c r="C164" s="985"/>
      <c r="D164" s="985"/>
      <c r="E164" s="985"/>
      <c r="F164" s="985"/>
      <c r="G164" s="985"/>
    </row>
    <row r="165" spans="1:7" ht="12" customHeight="1">
      <c r="D165" s="825"/>
      <c r="E165" s="825"/>
      <c r="F165" s="825"/>
    </row>
    <row r="166" spans="1:7">
      <c r="B166" s="1067" t="s">
        <v>484</v>
      </c>
      <c r="C166" s="1067"/>
      <c r="D166" s="1067"/>
      <c r="E166" s="1067"/>
      <c r="F166" s="1067"/>
    </row>
    <row r="167" spans="1:7" ht="12" customHeight="1">
      <c r="A167" s="818"/>
      <c r="B167" s="818"/>
      <c r="C167" s="818"/>
    </row>
    <row r="168" spans="1:7">
      <c r="A168" s="985" t="s">
        <v>1204</v>
      </c>
      <c r="B168" s="985"/>
      <c r="C168" s="985"/>
      <c r="D168" s="985"/>
      <c r="E168" s="985"/>
      <c r="F168" s="985"/>
      <c r="G168" s="985"/>
    </row>
    <row r="169" spans="1:7" ht="12" customHeight="1">
      <c r="A169" s="842"/>
      <c r="B169" s="842"/>
      <c r="C169" s="843"/>
      <c r="D169" s="844"/>
      <c r="E169" s="845"/>
      <c r="F169" s="844"/>
      <c r="G169" s="844"/>
    </row>
    <row r="170" spans="1:7" ht="13.7" customHeight="1">
      <c r="A170" s="842"/>
      <c r="B170" s="842"/>
      <c r="C170" s="843"/>
      <c r="D170" s="1009" t="s">
        <v>1312</v>
      </c>
      <c r="E170" s="1009"/>
      <c r="F170" s="1009"/>
      <c r="G170" s="844"/>
    </row>
    <row r="171" spans="1:7">
      <c r="A171" s="842"/>
      <c r="B171" s="842"/>
      <c r="C171" s="843"/>
      <c r="D171" s="1009"/>
      <c r="E171" s="1009"/>
      <c r="F171" s="1009"/>
      <c r="G171" s="844"/>
    </row>
    <row r="172" spans="1:7">
      <c r="A172" s="842"/>
      <c r="B172" s="842"/>
      <c r="C172" s="843"/>
      <c r="D172" s="1010" t="s">
        <v>1447</v>
      </c>
      <c r="E172" s="1010"/>
      <c r="F172" s="1010"/>
      <c r="G172" s="844"/>
    </row>
    <row r="173" spans="1:7" ht="12" customHeight="1">
      <c r="A173" s="842"/>
      <c r="B173" s="842"/>
      <c r="C173" s="843"/>
      <c r="D173" s="844"/>
      <c r="E173" s="845"/>
      <c r="F173" s="844"/>
      <c r="G173" s="844"/>
    </row>
    <row r="174" spans="1:7" ht="14.25">
      <c r="A174" s="822"/>
      <c r="B174" s="823" t="s">
        <v>329</v>
      </c>
      <c r="C174" s="843"/>
      <c r="D174" s="1003" t="s">
        <v>1311</v>
      </c>
      <c r="E174" s="1003"/>
      <c r="F174" s="1003"/>
      <c r="G174" s="844"/>
    </row>
    <row r="175" spans="1:7" ht="14.25">
      <c r="A175" s="822"/>
      <c r="B175" s="822"/>
      <c r="C175" s="843"/>
      <c r="D175" s="1003"/>
      <c r="E175" s="1003"/>
      <c r="F175" s="1003"/>
      <c r="G175" s="844"/>
    </row>
    <row r="176" spans="1:7" ht="14.25">
      <c r="A176" s="822"/>
      <c r="B176" s="822"/>
      <c r="C176" s="843"/>
      <c r="D176" s="1003"/>
      <c r="E176" s="1003"/>
      <c r="F176" s="1003"/>
      <c r="G176" s="844"/>
    </row>
    <row r="177" spans="1:7">
      <c r="A177" s="843"/>
      <c r="B177" s="843"/>
      <c r="C177" s="843"/>
      <c r="D177" s="1003"/>
      <c r="E177" s="1003"/>
      <c r="F177" s="1003"/>
    </row>
    <row r="178" spans="1:7">
      <c r="A178" s="843"/>
      <c r="B178" s="843"/>
      <c r="C178" s="843"/>
      <c r="D178" s="828"/>
      <c r="E178" s="844"/>
      <c r="F178" s="844"/>
    </row>
    <row r="179" spans="1:7">
      <c r="A179" s="843"/>
      <c r="B179" s="843"/>
      <c r="C179" s="843"/>
      <c r="D179" s="973" t="s">
        <v>1220</v>
      </c>
      <c r="E179" s="973"/>
      <c r="F179" s="973"/>
    </row>
    <row r="180" spans="1:7">
      <c r="A180" s="843"/>
      <c r="B180" s="843"/>
      <c r="C180" s="843"/>
      <c r="D180" s="973"/>
      <c r="E180" s="973"/>
      <c r="F180" s="973"/>
    </row>
    <row r="181" spans="1:7">
      <c r="A181" s="843"/>
      <c r="B181" s="843"/>
      <c r="C181" s="843"/>
      <c r="D181" s="803"/>
      <c r="E181" s="803"/>
      <c r="F181" s="803"/>
    </row>
    <row r="182" spans="1:7" s="642" customFormat="1" ht="14.25">
      <c r="A182" s="822"/>
      <c r="B182" s="823" t="s">
        <v>329</v>
      </c>
      <c r="C182" s="831"/>
      <c r="D182" s="1003" t="s">
        <v>1476</v>
      </c>
      <c r="E182" s="1003"/>
      <c r="F182" s="1003"/>
      <c r="G182" s="717"/>
    </row>
    <row r="183" spans="1:7" s="642" customFormat="1" ht="14.45" customHeight="1">
      <c r="A183" s="822"/>
      <c r="C183" s="831"/>
      <c r="D183" s="1003"/>
      <c r="E183" s="1003"/>
      <c r="F183" s="1003"/>
      <c r="G183" s="717"/>
    </row>
    <row r="184" spans="1:7" s="642" customFormat="1" ht="14.25">
      <c r="A184" s="822"/>
      <c r="B184" s="843"/>
      <c r="C184" s="831"/>
      <c r="D184" s="1003"/>
      <c r="E184" s="1003"/>
      <c r="F184" s="1003"/>
      <c r="G184" s="717"/>
    </row>
    <row r="185" spans="1:7" s="642" customFormat="1" ht="14.25">
      <c r="A185" s="822"/>
      <c r="B185" s="843"/>
      <c r="C185" s="831"/>
      <c r="D185" s="1003"/>
      <c r="E185" s="1003"/>
      <c r="F185" s="1003"/>
      <c r="G185" s="717"/>
    </row>
    <row r="186" spans="1:7">
      <c r="A186" s="843"/>
      <c r="B186" s="843"/>
      <c r="C186" s="843"/>
      <c r="D186" s="803"/>
      <c r="E186" s="803"/>
      <c r="F186" s="803"/>
    </row>
    <row r="187" spans="1:7">
      <c r="A187" s="985" t="s">
        <v>1205</v>
      </c>
      <c r="B187" s="985"/>
      <c r="C187" s="985"/>
      <c r="D187" s="985"/>
      <c r="E187" s="985"/>
      <c r="F187" s="985"/>
      <c r="G187" s="985"/>
    </row>
    <row r="188" spans="1:7" ht="12" customHeight="1">
      <c r="D188" s="825"/>
      <c r="E188" s="825"/>
      <c r="F188" s="825"/>
    </row>
    <row r="189" spans="1:7">
      <c r="C189" s="832"/>
      <c r="D189" s="1066" t="s">
        <v>222</v>
      </c>
      <c r="E189" s="1066"/>
      <c r="F189" s="1066"/>
    </row>
    <row r="190" spans="1:7">
      <c r="A190" s="818"/>
      <c r="B190" s="818"/>
      <c r="C190" s="818"/>
      <c r="D190" s="1080" t="s">
        <v>1334</v>
      </c>
      <c r="E190" s="1080"/>
      <c r="F190" s="1080"/>
    </row>
    <row r="191" spans="1:7" ht="12" customHeight="1">
      <c r="A191" s="841"/>
      <c r="B191" s="841"/>
      <c r="C191" s="841"/>
    </row>
    <row r="192" spans="1:7" ht="13.7" customHeight="1">
      <c r="A192" s="841"/>
      <c r="C192" s="841"/>
      <c r="D192" s="1002" t="s">
        <v>593</v>
      </c>
      <c r="E192" s="1002"/>
      <c r="F192" s="1002"/>
    </row>
    <row r="193" spans="1:6" ht="14.25">
      <c r="A193" s="822"/>
      <c r="B193" s="823" t="s">
        <v>329</v>
      </c>
      <c r="D193" s="1003" t="s">
        <v>1329</v>
      </c>
      <c r="E193" s="1003"/>
      <c r="F193" s="1003"/>
    </row>
    <row r="194" spans="1:6" ht="14.25">
      <c r="A194" s="822"/>
      <c r="B194" s="822"/>
      <c r="D194" s="1003"/>
      <c r="E194" s="1003"/>
      <c r="F194" s="1003"/>
    </row>
    <row r="195" spans="1:6" ht="14.25">
      <c r="A195" s="822"/>
      <c r="B195" s="822"/>
      <c r="D195" s="1003"/>
      <c r="E195" s="1003"/>
      <c r="F195" s="1003"/>
    </row>
    <row r="196" spans="1:6" ht="5.0999999999999996" customHeight="1">
      <c r="A196" s="822"/>
      <c r="B196" s="822"/>
      <c r="D196" s="810"/>
      <c r="E196" s="825"/>
      <c r="F196" s="825"/>
    </row>
    <row r="197" spans="1:6" ht="14.25">
      <c r="A197" s="822"/>
      <c r="B197" s="822"/>
      <c r="D197" s="1003" t="s">
        <v>1330</v>
      </c>
      <c r="E197" s="1003"/>
      <c r="F197" s="1003"/>
    </row>
    <row r="198" spans="1:6" ht="14.25">
      <c r="A198" s="822"/>
      <c r="B198" s="822"/>
      <c r="D198" s="1003"/>
      <c r="E198" s="1003"/>
      <c r="F198" s="1003"/>
    </row>
    <row r="199" spans="1:6" ht="14.25">
      <c r="A199" s="822"/>
      <c r="B199" s="822"/>
      <c r="D199" s="1003"/>
      <c r="E199" s="1003"/>
      <c r="F199" s="1003"/>
    </row>
    <row r="200" spans="1:6" ht="14.25">
      <c r="A200" s="822"/>
      <c r="B200" s="822"/>
      <c r="D200" s="1003"/>
      <c r="E200" s="1003"/>
      <c r="F200" s="1003"/>
    </row>
    <row r="201" spans="1:6" ht="14.25">
      <c r="A201" s="822"/>
      <c r="B201" s="822"/>
      <c r="D201" s="1003"/>
      <c r="E201" s="1003"/>
      <c r="F201" s="1003"/>
    </row>
    <row r="202" spans="1:6" ht="14.25">
      <c r="A202" s="822"/>
      <c r="B202" s="822"/>
      <c r="D202" s="825"/>
      <c r="E202" s="825"/>
      <c r="F202" s="825"/>
    </row>
    <row r="203" spans="1:6" ht="14.25">
      <c r="A203" s="822"/>
      <c r="B203" s="823" t="s">
        <v>329</v>
      </c>
      <c r="D203" s="1075" t="s">
        <v>1331</v>
      </c>
      <c r="E203" s="1075"/>
      <c r="F203" s="1075"/>
    </row>
    <row r="204" spans="1:6" ht="14.25">
      <c r="A204" s="822"/>
      <c r="B204" s="822"/>
      <c r="D204" s="1075"/>
      <c r="E204" s="1075"/>
      <c r="F204" s="1075"/>
    </row>
    <row r="205" spans="1:6" ht="14.25">
      <c r="A205" s="822"/>
      <c r="B205" s="822"/>
      <c r="D205" s="1067" t="s">
        <v>993</v>
      </c>
      <c r="E205" s="1067"/>
      <c r="F205" s="1067"/>
    </row>
    <row r="206" spans="1:6" ht="14.25">
      <c r="A206" s="822"/>
      <c r="B206" s="822"/>
      <c r="D206" s="825"/>
      <c r="E206" s="825"/>
      <c r="F206" s="825"/>
    </row>
    <row r="207" spans="1:6" ht="14.45" customHeight="1">
      <c r="A207" s="822"/>
      <c r="B207" s="823" t="s">
        <v>329</v>
      </c>
      <c r="D207" s="1075" t="s">
        <v>1333</v>
      </c>
      <c r="E207" s="1075"/>
      <c r="F207" s="1075"/>
    </row>
    <row r="208" spans="1:6" ht="14.25">
      <c r="A208" s="822"/>
      <c r="B208" s="822"/>
      <c r="D208" s="1075"/>
      <c r="E208" s="1075"/>
      <c r="F208" s="1075"/>
    </row>
    <row r="209" spans="1:7" ht="14.25">
      <c r="A209" s="822"/>
      <c r="B209" s="822"/>
      <c r="D209" s="1075"/>
      <c r="E209" s="1075"/>
      <c r="F209" s="1075"/>
    </row>
    <row r="210" spans="1:7" ht="14.25">
      <c r="A210" s="822"/>
      <c r="B210" s="822"/>
      <c r="D210" s="1075"/>
      <c r="E210" s="1075"/>
      <c r="F210" s="1075"/>
    </row>
    <row r="211" spans="1:7" ht="14.25">
      <c r="A211" s="822"/>
      <c r="B211" s="822"/>
      <c r="D211" s="1075"/>
      <c r="E211" s="1075"/>
      <c r="F211" s="1075"/>
    </row>
    <row r="212" spans="1:7">
      <c r="D212" s="825"/>
      <c r="E212" s="825"/>
      <c r="F212" s="825"/>
    </row>
    <row r="213" spans="1:7" ht="14.25">
      <c r="A213" s="822"/>
      <c r="B213" s="823" t="s">
        <v>329</v>
      </c>
      <c r="D213" s="1003" t="s">
        <v>1332</v>
      </c>
      <c r="E213" s="1003"/>
      <c r="F213" s="1003"/>
    </row>
    <row r="214" spans="1:7" ht="14.25">
      <c r="A214" s="822"/>
      <c r="B214" s="822"/>
      <c r="D214" s="1003"/>
      <c r="E214" s="1003"/>
      <c r="F214" s="1003"/>
    </row>
    <row r="215" spans="1:7">
      <c r="D215" s="846"/>
    </row>
    <row r="216" spans="1:7">
      <c r="A216" s="985" t="s">
        <v>1206</v>
      </c>
      <c r="B216" s="985"/>
      <c r="C216" s="985"/>
      <c r="D216" s="985"/>
      <c r="E216" s="985"/>
      <c r="F216" s="985"/>
      <c r="G216" s="985"/>
    </row>
    <row r="217" spans="1:7">
      <c r="D217" s="846"/>
    </row>
    <row r="218" spans="1:7">
      <c r="C218" s="832"/>
      <c r="D218" s="1002" t="s">
        <v>1335</v>
      </c>
      <c r="E218" s="1002"/>
      <c r="F218" s="1002"/>
    </row>
    <row r="219" spans="1:7">
      <c r="A219" s="818"/>
      <c r="B219" s="818"/>
      <c r="C219" s="818"/>
      <c r="D219" s="825"/>
      <c r="E219" s="825"/>
      <c r="F219" s="825"/>
    </row>
    <row r="220" spans="1:7">
      <c r="A220" s="820"/>
      <c r="B220" s="820"/>
      <c r="C220" s="820"/>
      <c r="D220" s="1002" t="s">
        <v>285</v>
      </c>
      <c r="E220" s="1002"/>
      <c r="F220" s="1002"/>
    </row>
    <row r="221" spans="1:7" ht="14.45" customHeight="1">
      <c r="A221" s="822"/>
      <c r="B221" s="823" t="s">
        <v>329</v>
      </c>
      <c r="D221" s="1077" t="s">
        <v>1448</v>
      </c>
      <c r="E221" s="1077"/>
      <c r="F221" s="1077"/>
    </row>
    <row r="222" spans="1:7">
      <c r="D222" s="1077"/>
      <c r="E222" s="1077"/>
      <c r="F222" s="1077"/>
    </row>
    <row r="223" spans="1:7">
      <c r="D223" s="1080" t="s">
        <v>984</v>
      </c>
      <c r="E223" s="1080"/>
      <c r="F223" s="1080"/>
    </row>
    <row r="224" spans="1:7">
      <c r="D224" s="825"/>
      <c r="E224" s="825"/>
      <c r="F224" s="825"/>
    </row>
    <row r="225" spans="1:7" ht="14.45" customHeight="1">
      <c r="A225" s="822"/>
      <c r="B225" s="823" t="s">
        <v>329</v>
      </c>
      <c r="D225" s="1075" t="s">
        <v>1449</v>
      </c>
      <c r="E225" s="1075"/>
      <c r="F225" s="1075"/>
    </row>
    <row r="226" spans="1:7">
      <c r="D226" s="1075"/>
      <c r="E226" s="1075"/>
      <c r="F226" s="1075"/>
    </row>
    <row r="227" spans="1:7">
      <c r="D227" s="1075"/>
      <c r="E227" s="1075"/>
      <c r="F227" s="1075"/>
    </row>
    <row r="228" spans="1:7">
      <c r="D228" s="1075"/>
      <c r="E228" s="1075"/>
      <c r="F228" s="1075"/>
    </row>
    <row r="229" spans="1:7">
      <c r="D229" s="1075"/>
      <c r="E229" s="1075"/>
      <c r="F229" s="1075"/>
    </row>
    <row r="230" spans="1:7">
      <c r="D230" s="825"/>
      <c r="E230" s="825"/>
      <c r="F230" s="825"/>
    </row>
    <row r="231" spans="1:7" ht="14.25">
      <c r="A231" s="822"/>
      <c r="B231" s="823" t="s">
        <v>329</v>
      </c>
      <c r="D231" s="1003" t="s">
        <v>1338</v>
      </c>
      <c r="E231" s="1003"/>
      <c r="F231" s="1003"/>
    </row>
    <row r="232" spans="1:7">
      <c r="D232" s="1003"/>
      <c r="E232" s="1003"/>
      <c r="F232" s="1003"/>
    </row>
    <row r="233" spans="1:7">
      <c r="D233" s="1003"/>
      <c r="E233" s="1003"/>
      <c r="F233" s="1003"/>
    </row>
    <row r="234" spans="1:7">
      <c r="D234" s="847"/>
      <c r="E234" s="825"/>
      <c r="F234" s="825"/>
    </row>
    <row r="235" spans="1:7">
      <c r="A235" s="985" t="s">
        <v>1207</v>
      </c>
      <c r="B235" s="985"/>
      <c r="C235" s="985"/>
      <c r="D235" s="985"/>
      <c r="E235" s="985"/>
      <c r="F235" s="985"/>
      <c r="G235" s="985"/>
    </row>
    <row r="236" spans="1:7">
      <c r="D236" s="847"/>
      <c r="E236" s="825"/>
      <c r="F236" s="825"/>
    </row>
    <row r="237" spans="1:7">
      <c r="C237" s="818"/>
      <c r="D237" s="1074" t="s">
        <v>1340</v>
      </c>
      <c r="E237" s="1074"/>
      <c r="F237" s="1074"/>
    </row>
    <row r="238" spans="1:7">
      <c r="C238" s="818"/>
      <c r="D238" s="1074"/>
      <c r="E238" s="1074"/>
      <c r="F238" s="1074"/>
    </row>
    <row r="239" spans="1:7">
      <c r="A239" s="820"/>
      <c r="B239" s="820"/>
      <c r="C239" s="820"/>
      <c r="D239" s="646"/>
      <c r="E239" s="696"/>
      <c r="F239" s="696"/>
    </row>
    <row r="240" spans="1:7">
      <c r="C240" s="820"/>
      <c r="D240" s="1002" t="s">
        <v>223</v>
      </c>
      <c r="E240" s="1002"/>
      <c r="F240" s="1002"/>
    </row>
    <row r="241" spans="1:7" ht="15.75" customHeight="1">
      <c r="A241" s="822"/>
      <c r="B241" s="822"/>
      <c r="D241" s="1058" t="s">
        <v>1341</v>
      </c>
      <c r="E241" s="1058"/>
      <c r="F241" s="1058"/>
    </row>
    <row r="242" spans="1:7">
      <c r="E242" s="825"/>
      <c r="F242" s="825"/>
    </row>
    <row r="243" spans="1:7" ht="14.25">
      <c r="A243" s="822"/>
      <c r="B243" s="823" t="s">
        <v>329</v>
      </c>
      <c r="D243" s="1003" t="s">
        <v>1342</v>
      </c>
      <c r="E243" s="1003"/>
      <c r="F243" s="1003"/>
    </row>
    <row r="244" spans="1:7" ht="14.25">
      <c r="A244" s="822"/>
      <c r="B244" s="822"/>
      <c r="D244" s="1003"/>
      <c r="E244" s="1003"/>
      <c r="F244" s="1003"/>
    </row>
    <row r="245" spans="1:7">
      <c r="D245" s="825"/>
      <c r="E245" s="825"/>
      <c r="F245" s="825"/>
    </row>
    <row r="246" spans="1:7" ht="14.25">
      <c r="A246" s="822"/>
      <c r="B246" s="823" t="s">
        <v>329</v>
      </c>
      <c r="D246" s="1075" t="s">
        <v>1343</v>
      </c>
      <c r="E246" s="1075"/>
      <c r="F246" s="1075"/>
    </row>
    <row r="247" spans="1:7" ht="14.25">
      <c r="A247" s="822"/>
      <c r="B247" s="822"/>
      <c r="D247" s="1075"/>
      <c r="E247" s="1075"/>
      <c r="F247" s="1075"/>
    </row>
    <row r="248" spans="1:7" ht="14.25">
      <c r="A248" s="822"/>
      <c r="B248" s="822"/>
      <c r="D248" s="1075"/>
      <c r="E248" s="1075"/>
      <c r="F248" s="1075"/>
    </row>
    <row r="249" spans="1:7">
      <c r="D249" s="825"/>
      <c r="E249" s="825"/>
      <c r="F249" s="825"/>
    </row>
    <row r="250" spans="1:7" ht="14.25">
      <c r="A250" s="822"/>
      <c r="B250" s="823" t="s">
        <v>329</v>
      </c>
      <c r="D250" s="1003" t="s">
        <v>1344</v>
      </c>
      <c r="E250" s="1003"/>
      <c r="F250" s="1003"/>
    </row>
    <row r="251" spans="1:7" ht="14.25">
      <c r="A251" s="822"/>
      <c r="B251" s="822"/>
      <c r="D251" s="1003"/>
      <c r="E251" s="1003"/>
      <c r="F251" s="1003"/>
    </row>
    <row r="252" spans="1:7">
      <c r="A252" s="841"/>
      <c r="B252" s="841"/>
      <c r="E252" s="825"/>
      <c r="F252" s="825"/>
    </row>
    <row r="253" spans="1:7">
      <c r="A253" s="985" t="s">
        <v>1208</v>
      </c>
      <c r="B253" s="985"/>
      <c r="C253" s="985"/>
      <c r="D253" s="985"/>
      <c r="E253" s="985"/>
      <c r="F253" s="985"/>
      <c r="G253" s="985"/>
    </row>
    <row r="254" spans="1:7">
      <c r="A254" s="841"/>
      <c r="B254" s="841"/>
      <c r="D254" s="825"/>
      <c r="E254" s="825"/>
      <c r="F254" s="825"/>
    </row>
    <row r="255" spans="1:7">
      <c r="C255" s="841"/>
      <c r="D255" s="1002" t="s">
        <v>736</v>
      </c>
      <c r="E255" s="1002"/>
      <c r="F255" s="1002"/>
    </row>
    <row r="256" spans="1:7">
      <c r="C256" s="841"/>
      <c r="D256" s="1005" t="s">
        <v>1345</v>
      </c>
      <c r="E256" s="1005"/>
      <c r="F256" s="1005"/>
    </row>
    <row r="257" spans="1:7">
      <c r="C257" s="841"/>
      <c r="D257" s="848"/>
    </row>
    <row r="258" spans="1:7">
      <c r="A258" s="826"/>
      <c r="B258" s="823" t="s">
        <v>329</v>
      </c>
      <c r="D258" s="1005" t="s">
        <v>1346</v>
      </c>
      <c r="E258" s="1005"/>
      <c r="F258" s="1005"/>
    </row>
    <row r="259" spans="1:7" s="816" customFormat="1" ht="14.25">
      <c r="A259" s="830"/>
      <c r="B259" s="830"/>
      <c r="C259" s="826"/>
      <c r="D259" s="849"/>
      <c r="E259" s="850"/>
      <c r="F259" s="850"/>
      <c r="G259" s="827"/>
    </row>
    <row r="260" spans="1:7" s="816" customFormat="1" ht="13.7" customHeight="1">
      <c r="A260" s="826"/>
      <c r="B260" s="823" t="s">
        <v>329</v>
      </c>
      <c r="C260" s="826"/>
      <c r="D260" s="1084" t="s">
        <v>1481</v>
      </c>
      <c r="E260" s="1084"/>
      <c r="F260" s="1084"/>
      <c r="G260" s="827"/>
    </row>
    <row r="261" spans="1:7" s="816" customFormat="1" ht="14.25">
      <c r="A261" s="830"/>
      <c r="B261" s="830"/>
      <c r="C261" s="826"/>
      <c r="D261" s="1084"/>
      <c r="E261" s="1084"/>
      <c r="F261" s="1084"/>
      <c r="G261" s="827"/>
    </row>
    <row r="262" spans="1:7" s="816" customFormat="1" ht="14.25">
      <c r="A262" s="830"/>
      <c r="B262" s="830"/>
      <c r="C262" s="826"/>
      <c r="D262" s="1084"/>
      <c r="E262" s="1084"/>
      <c r="F262" s="1084"/>
      <c r="G262" s="827"/>
    </row>
    <row r="263" spans="1:7" s="816" customFormat="1" ht="14.25">
      <c r="A263" s="830"/>
      <c r="B263" s="830"/>
      <c r="C263" s="826"/>
      <c r="D263" s="1084"/>
      <c r="E263" s="1084"/>
      <c r="F263" s="1084"/>
      <c r="G263" s="827"/>
    </row>
    <row r="264" spans="1:7" s="816" customFormat="1" ht="14.25">
      <c r="A264" s="830"/>
      <c r="B264" s="830"/>
      <c r="C264" s="826"/>
      <c r="D264" s="1084"/>
      <c r="E264" s="1084"/>
      <c r="F264" s="1084"/>
      <c r="G264" s="827"/>
    </row>
    <row r="265" spans="1:7" s="816" customFormat="1" ht="14.25">
      <c r="A265" s="830"/>
      <c r="B265" s="830"/>
      <c r="C265" s="826"/>
      <c r="D265" s="849"/>
      <c r="E265" s="850"/>
      <c r="F265" s="850"/>
      <c r="G265" s="827"/>
    </row>
    <row r="266" spans="1:7" s="816" customFormat="1" ht="13.7" customHeight="1">
      <c r="A266" s="826"/>
      <c r="B266" s="823" t="s">
        <v>329</v>
      </c>
      <c r="C266" s="826"/>
      <c r="D266" s="1084" t="s">
        <v>1348</v>
      </c>
      <c r="E266" s="1084"/>
      <c r="F266" s="1084"/>
      <c r="G266" s="827"/>
    </row>
    <row r="267" spans="1:7" s="816" customFormat="1">
      <c r="A267" s="826"/>
      <c r="B267" s="826"/>
      <c r="C267" s="826"/>
      <c r="D267" s="1084"/>
      <c r="E267" s="1084"/>
      <c r="F267" s="1084"/>
      <c r="G267" s="827"/>
    </row>
    <row r="268" spans="1:7" s="816" customFormat="1" ht="14.25">
      <c r="A268" s="830"/>
      <c r="B268" s="830"/>
      <c r="C268" s="826"/>
      <c r="D268" s="849"/>
      <c r="E268" s="850"/>
      <c r="F268" s="850"/>
      <c r="G268" s="827"/>
    </row>
    <row r="269" spans="1:7">
      <c r="A269" s="826"/>
      <c r="B269" s="823" t="s">
        <v>329</v>
      </c>
      <c r="D269" s="1005" t="s">
        <v>1349</v>
      </c>
      <c r="E269" s="1005"/>
      <c r="F269" s="1005"/>
    </row>
    <row r="270" spans="1:7">
      <c r="E270" s="825"/>
      <c r="F270" s="825"/>
    </row>
    <row r="271" spans="1:7" ht="14.25">
      <c r="A271" s="822"/>
      <c r="B271" s="823" t="s">
        <v>329</v>
      </c>
      <c r="D271" s="1075" t="s">
        <v>1511</v>
      </c>
      <c r="E271" s="1075"/>
      <c r="F271" s="1075"/>
    </row>
    <row r="272" spans="1:7" ht="14.25">
      <c r="A272" s="822"/>
      <c r="B272" s="822"/>
      <c r="D272" s="1075"/>
      <c r="E272" s="1075"/>
      <c r="F272" s="1075"/>
    </row>
    <row r="273" spans="1:6" ht="14.25">
      <c r="A273" s="822"/>
      <c r="B273" s="822"/>
      <c r="D273" s="1075"/>
      <c r="E273" s="1075"/>
      <c r="F273" s="1075"/>
    </row>
    <row r="274" spans="1:6" ht="14.25">
      <c r="A274" s="822"/>
      <c r="B274" s="822"/>
      <c r="D274" s="1075"/>
      <c r="E274" s="1075"/>
      <c r="F274" s="1075"/>
    </row>
    <row r="275" spans="1:6" ht="14.25">
      <c r="A275" s="822"/>
      <c r="B275" s="822"/>
      <c r="D275" s="1075"/>
      <c r="E275" s="1075"/>
      <c r="F275" s="1075"/>
    </row>
    <row r="276" spans="1:6" ht="14.25">
      <c r="A276" s="822"/>
      <c r="B276" s="822"/>
      <c r="D276" s="1075"/>
      <c r="E276" s="1075"/>
      <c r="F276" s="1075"/>
    </row>
    <row r="277" spans="1:6" ht="14.25">
      <c r="A277" s="822"/>
      <c r="B277" s="822"/>
      <c r="D277" s="1075"/>
      <c r="E277" s="1075"/>
      <c r="F277" s="1075"/>
    </row>
    <row r="278" spans="1:6" ht="14.25">
      <c r="A278" s="822"/>
      <c r="B278" s="822"/>
      <c r="D278" s="1075"/>
      <c r="E278" s="1075"/>
      <c r="F278" s="1075"/>
    </row>
    <row r="279" spans="1:6" ht="14.25">
      <c r="A279" s="822"/>
      <c r="B279" s="822"/>
      <c r="D279" s="1075"/>
      <c r="E279" s="1075"/>
      <c r="F279" s="1075"/>
    </row>
    <row r="280" spans="1:6" ht="14.25">
      <c r="A280" s="822"/>
      <c r="B280" s="822"/>
      <c r="D280" s="1075"/>
      <c r="E280" s="1075"/>
      <c r="F280" s="1075"/>
    </row>
    <row r="281" spans="1:6" ht="14.25">
      <c r="A281" s="822"/>
      <c r="B281" s="822"/>
      <c r="D281" s="1075"/>
      <c r="E281" s="1075"/>
      <c r="F281" s="1075"/>
    </row>
    <row r="282" spans="1:6" ht="14.25">
      <c r="A282" s="822"/>
      <c r="B282" s="822"/>
      <c r="D282" s="1075"/>
      <c r="E282" s="1075"/>
      <c r="F282" s="1075"/>
    </row>
    <row r="283" spans="1:6" ht="14.25">
      <c r="A283" s="822"/>
      <c r="B283" s="822"/>
      <c r="D283" s="1075"/>
      <c r="E283" s="1075"/>
      <c r="F283" s="1075"/>
    </row>
    <row r="284" spans="1:6" ht="14.25">
      <c r="A284" s="822"/>
      <c r="B284" s="822"/>
      <c r="D284" s="1075"/>
      <c r="E284" s="1075"/>
      <c r="F284" s="1075"/>
    </row>
    <row r="285" spans="1:6" ht="14.25">
      <c r="A285" s="822"/>
      <c r="B285" s="822"/>
      <c r="D285" s="1075"/>
      <c r="E285" s="1075"/>
      <c r="F285" s="1075"/>
    </row>
    <row r="286" spans="1:6">
      <c r="D286" s="825"/>
      <c r="E286" s="825"/>
      <c r="F286" s="825"/>
    </row>
    <row r="287" spans="1:6" ht="14.25">
      <c r="A287" s="822"/>
      <c r="B287" s="823" t="s">
        <v>329</v>
      </c>
      <c r="D287" s="1075" t="s">
        <v>1351</v>
      </c>
      <c r="E287" s="1075"/>
      <c r="F287" s="1075"/>
    </row>
    <row r="288" spans="1:6">
      <c r="D288" s="1075"/>
      <c r="E288" s="1075"/>
      <c r="F288" s="1075"/>
    </row>
    <row r="289" spans="1:7">
      <c r="D289" s="1075"/>
      <c r="E289" s="1075"/>
      <c r="F289" s="1075"/>
    </row>
    <row r="290" spans="1:7">
      <c r="D290" s="1075"/>
      <c r="E290" s="1075"/>
      <c r="F290" s="1075"/>
    </row>
    <row r="291" spans="1:7">
      <c r="D291" s="1075"/>
      <c r="E291" s="1075"/>
      <c r="F291" s="1075"/>
    </row>
    <row r="292" spans="1:7">
      <c r="D292" s="1075"/>
      <c r="E292" s="1075"/>
      <c r="F292" s="1075"/>
    </row>
    <row r="293" spans="1:7">
      <c r="D293" s="1075"/>
      <c r="E293" s="1075"/>
      <c r="F293" s="1075"/>
    </row>
    <row r="294" spans="1:7">
      <c r="D294" s="1075"/>
      <c r="E294" s="1075"/>
      <c r="F294" s="1075"/>
    </row>
    <row r="295" spans="1:7">
      <c r="D295" s="1075"/>
      <c r="E295" s="1075"/>
      <c r="F295" s="1075"/>
    </row>
    <row r="296" spans="1:7">
      <c r="D296" s="825"/>
      <c r="E296" s="825"/>
      <c r="F296" s="825"/>
    </row>
    <row r="297" spans="1:7" ht="14.25">
      <c r="A297" s="822"/>
      <c r="B297" s="823" t="s">
        <v>329</v>
      </c>
      <c r="D297" s="1003" t="s">
        <v>1582</v>
      </c>
      <c r="E297" s="1003"/>
      <c r="F297" s="1003"/>
    </row>
    <row r="298" spans="1:7">
      <c r="D298" s="1003"/>
      <c r="E298" s="1003"/>
      <c r="F298" s="1003"/>
      <c r="G298" s="815"/>
    </row>
    <row r="299" spans="1:7">
      <c r="D299" s="1003"/>
      <c r="E299" s="1003"/>
      <c r="F299" s="1003"/>
      <c r="G299" s="815"/>
    </row>
    <row r="300" spans="1:7">
      <c r="D300" s="1003"/>
      <c r="E300" s="1003"/>
      <c r="F300" s="1003"/>
      <c r="G300" s="815"/>
    </row>
    <row r="301" spans="1:7">
      <c r="D301" s="1003"/>
      <c r="E301" s="1003"/>
      <c r="F301" s="1003"/>
      <c r="G301" s="815"/>
    </row>
    <row r="302" spans="1:7">
      <c r="D302" s="1003"/>
      <c r="E302" s="1003"/>
      <c r="F302" s="1003"/>
      <c r="G302" s="815"/>
    </row>
    <row r="303" spans="1:7">
      <c r="D303" s="809"/>
      <c r="E303" s="809"/>
      <c r="F303" s="809"/>
      <c r="G303" s="815"/>
    </row>
    <row r="304" spans="1:7" ht="13.5" thickBot="1">
      <c r="D304" s="1076" t="s">
        <v>1094</v>
      </c>
      <c r="E304" s="1076"/>
      <c r="F304" s="1076"/>
      <c r="G304" s="815"/>
    </row>
    <row r="305" spans="1:7" ht="13.5" thickTop="1">
      <c r="D305" s="1085" t="s">
        <v>1353</v>
      </c>
      <c r="E305" s="1085"/>
      <c r="F305" s="1085"/>
      <c r="G305" s="815"/>
    </row>
    <row r="306" spans="1:7">
      <c r="A306" s="839"/>
      <c r="B306" s="839"/>
      <c r="C306" s="839"/>
      <c r="D306" s="811"/>
      <c r="E306" s="811"/>
      <c r="F306" s="825"/>
      <c r="G306" s="815"/>
    </row>
    <row r="307" spans="1:7" ht="14.25">
      <c r="A307" s="822"/>
      <c r="B307" s="823" t="s">
        <v>329</v>
      </c>
      <c r="C307" s="839"/>
      <c r="D307" s="999" t="s">
        <v>1354</v>
      </c>
      <c r="E307" s="999"/>
      <c r="F307" s="999"/>
      <c r="G307" s="815"/>
    </row>
    <row r="308" spans="1:7">
      <c r="A308" s="839"/>
      <c r="B308" s="839"/>
      <c r="C308" s="839"/>
      <c r="D308" s="811"/>
      <c r="E308" s="811"/>
      <c r="F308" s="825"/>
      <c r="G308" s="815"/>
    </row>
    <row r="309" spans="1:7">
      <c r="A309" s="839"/>
      <c r="B309" s="823" t="s">
        <v>329</v>
      </c>
      <c r="C309" s="839"/>
      <c r="D309" s="994" t="s">
        <v>1485</v>
      </c>
      <c r="E309" s="994"/>
      <c r="F309" s="994"/>
      <c r="G309" s="815"/>
    </row>
    <row r="310" spans="1:7">
      <c r="A310" s="839"/>
      <c r="B310" s="839"/>
      <c r="C310" s="839"/>
      <c r="D310" s="994"/>
      <c r="E310" s="994"/>
      <c r="F310" s="994"/>
      <c r="G310" s="815"/>
    </row>
    <row r="311" spans="1:7">
      <c r="A311" s="839"/>
      <c r="B311" s="839"/>
      <c r="C311" s="839"/>
      <c r="D311" s="994"/>
      <c r="E311" s="994"/>
      <c r="F311" s="994"/>
      <c r="G311" s="815"/>
    </row>
    <row r="312" spans="1:7">
      <c r="A312" s="839"/>
      <c r="B312" s="839"/>
      <c r="C312" s="839"/>
      <c r="D312" s="994"/>
      <c r="E312" s="994"/>
      <c r="F312" s="994"/>
      <c r="G312" s="815"/>
    </row>
    <row r="313" spans="1:7">
      <c r="A313" s="839"/>
      <c r="B313" s="839"/>
      <c r="C313" s="839"/>
      <c r="D313" s="994"/>
      <c r="E313" s="994"/>
      <c r="F313" s="994"/>
      <c r="G313" s="815"/>
    </row>
    <row r="314" spans="1:7">
      <c r="A314" s="839"/>
      <c r="B314" s="839"/>
      <c r="C314" s="839"/>
      <c r="D314" s="994"/>
      <c r="E314" s="994"/>
      <c r="F314" s="994"/>
      <c r="G314" s="815"/>
    </row>
    <row r="315" spans="1:7">
      <c r="A315" s="839"/>
      <c r="B315" s="839"/>
      <c r="C315" s="839"/>
      <c r="D315" s="994"/>
      <c r="E315" s="994"/>
      <c r="F315" s="994"/>
      <c r="G315" s="815"/>
    </row>
    <row r="316" spans="1:7">
      <c r="A316" s="839"/>
      <c r="B316" s="839"/>
      <c r="C316" s="839"/>
      <c r="D316" s="994"/>
      <c r="E316" s="994"/>
      <c r="F316" s="994"/>
      <c r="G316" s="815"/>
    </row>
    <row r="317" spans="1:7">
      <c r="A317" s="839"/>
      <c r="B317" s="839"/>
      <c r="C317" s="839"/>
      <c r="D317" s="994"/>
      <c r="E317" s="994"/>
      <c r="F317" s="994"/>
      <c r="G317" s="815"/>
    </row>
    <row r="318" spans="1:7">
      <c r="A318" s="839"/>
      <c r="B318" s="839"/>
      <c r="C318" s="839"/>
      <c r="D318" s="994"/>
      <c r="E318" s="994"/>
      <c r="F318" s="994"/>
      <c r="G318" s="815"/>
    </row>
    <row r="319" spans="1:7">
      <c r="A319" s="839"/>
      <c r="B319" s="839"/>
      <c r="C319" s="839"/>
      <c r="D319" s="994"/>
      <c r="E319" s="994"/>
      <c r="F319" s="994"/>
      <c r="G319" s="815"/>
    </row>
    <row r="320" spans="1:7">
      <c r="A320" s="839"/>
      <c r="B320" s="839"/>
      <c r="C320" s="839"/>
      <c r="D320" s="994"/>
      <c r="E320" s="994"/>
      <c r="F320" s="994"/>
      <c r="G320" s="815"/>
    </row>
    <row r="321" spans="1:7" ht="12.4" customHeight="1">
      <c r="A321" s="839"/>
      <c r="B321" s="823" t="s">
        <v>329</v>
      </c>
      <c r="C321" s="839"/>
      <c r="D321" s="1086" t="s">
        <v>1486</v>
      </c>
      <c r="E321" s="1086"/>
      <c r="F321" s="1086"/>
      <c r="G321" s="815"/>
    </row>
    <row r="322" spans="1:7">
      <c r="A322" s="839"/>
      <c r="B322" s="839"/>
      <c r="C322" s="839"/>
      <c r="D322" s="1086"/>
      <c r="E322" s="1086"/>
      <c r="F322" s="1086"/>
      <c r="G322" s="815"/>
    </row>
    <row r="323" spans="1:7">
      <c r="A323" s="839"/>
      <c r="B323" s="839"/>
      <c r="C323" s="839"/>
      <c r="D323" s="1086"/>
      <c r="E323" s="1086"/>
      <c r="F323" s="1086"/>
      <c r="G323" s="815"/>
    </row>
    <row r="324" spans="1:7">
      <c r="A324" s="839"/>
      <c r="B324" s="839"/>
      <c r="C324" s="839"/>
      <c r="D324" s="1086"/>
      <c r="E324" s="1086"/>
      <c r="F324" s="1086"/>
      <c r="G324" s="815"/>
    </row>
    <row r="325" spans="1:7">
      <c r="A325" s="839"/>
      <c r="B325" s="839"/>
      <c r="C325" s="839"/>
      <c r="D325" s="815"/>
      <c r="E325" s="811"/>
      <c r="F325" s="825"/>
      <c r="G325" s="815"/>
    </row>
    <row r="326" spans="1:7" ht="14.25">
      <c r="A326" s="822"/>
      <c r="B326" s="823" t="s">
        <v>329</v>
      </c>
      <c r="C326" s="839"/>
      <c r="D326" s="992" t="s">
        <v>1356</v>
      </c>
      <c r="E326" s="992"/>
      <c r="F326" s="992"/>
      <c r="G326" s="815"/>
    </row>
    <row r="327" spans="1:7">
      <c r="A327" s="839"/>
      <c r="B327" s="839"/>
      <c r="C327" s="839"/>
      <c r="D327" s="992"/>
      <c r="E327" s="992"/>
      <c r="F327" s="992"/>
      <c r="G327" s="815"/>
    </row>
    <row r="328" spans="1:7">
      <c r="A328" s="839"/>
      <c r="B328" s="839"/>
      <c r="C328" s="839"/>
      <c r="D328" s="992"/>
      <c r="E328" s="992"/>
      <c r="F328" s="992"/>
      <c r="G328" s="815"/>
    </row>
    <row r="329" spans="1:7">
      <c r="A329" s="839"/>
      <c r="B329" s="839"/>
      <c r="C329" s="839"/>
      <c r="D329" s="992"/>
      <c r="E329" s="992"/>
      <c r="F329" s="992"/>
      <c r="G329" s="815"/>
    </row>
    <row r="330" spans="1:7">
      <c r="A330" s="839"/>
      <c r="B330" s="839"/>
      <c r="C330" s="839"/>
      <c r="D330" s="851"/>
      <c r="E330" s="811"/>
      <c r="F330" s="825"/>
      <c r="G330" s="815"/>
    </row>
    <row r="331" spans="1:7">
      <c r="A331" s="839"/>
      <c r="B331" s="839"/>
      <c r="C331" s="839"/>
      <c r="D331" s="992" t="s">
        <v>1357</v>
      </c>
      <c r="E331" s="992"/>
      <c r="F331" s="992"/>
      <c r="G331" s="815"/>
    </row>
    <row r="332" spans="1:7">
      <c r="A332" s="839"/>
      <c r="B332" s="839"/>
      <c r="C332" s="839"/>
      <c r="D332" s="992"/>
      <c r="E332" s="992"/>
      <c r="F332" s="992"/>
      <c r="G332" s="815"/>
    </row>
    <row r="333" spans="1:7">
      <c r="A333" s="839"/>
      <c r="B333" s="839"/>
      <c r="C333" s="839"/>
      <c r="D333" s="992"/>
      <c r="E333" s="992"/>
      <c r="F333" s="992"/>
      <c r="G333" s="815"/>
    </row>
    <row r="334" spans="1:7">
      <c r="A334" s="839"/>
      <c r="B334" s="839"/>
      <c r="C334" s="839"/>
      <c r="D334" s="992"/>
      <c r="E334" s="992"/>
      <c r="F334" s="992"/>
      <c r="G334" s="815"/>
    </row>
    <row r="335" spans="1:7" ht="18" customHeight="1">
      <c r="A335" s="839"/>
      <c r="B335" s="839"/>
      <c r="C335" s="839"/>
      <c r="D335" s="992"/>
      <c r="E335" s="992"/>
      <c r="F335" s="992"/>
      <c r="G335" s="815"/>
    </row>
    <row r="336" spans="1:7">
      <c r="A336" s="839"/>
      <c r="B336" s="839"/>
      <c r="C336" s="839"/>
      <c r="D336" s="992"/>
      <c r="E336" s="992"/>
      <c r="F336" s="992"/>
      <c r="G336" s="815"/>
    </row>
    <row r="337" spans="1:7">
      <c r="A337" s="839"/>
      <c r="B337" s="839"/>
      <c r="C337" s="839"/>
      <c r="D337" s="992"/>
      <c r="E337" s="992"/>
      <c r="F337" s="992"/>
      <c r="G337" s="815"/>
    </row>
    <row r="338" spans="1:7">
      <c r="A338" s="839"/>
      <c r="B338" s="839"/>
      <c r="C338" s="839"/>
      <c r="D338" s="992"/>
      <c r="E338" s="992"/>
      <c r="F338" s="992"/>
      <c r="G338" s="815"/>
    </row>
    <row r="339" spans="1:7" ht="8.25" customHeight="1">
      <c r="A339" s="839"/>
      <c r="B339" s="839"/>
      <c r="C339" s="839"/>
      <c r="D339" s="992"/>
      <c r="E339" s="992"/>
      <c r="F339" s="992"/>
      <c r="G339" s="815"/>
    </row>
    <row r="340" spans="1:7" ht="13.7" customHeight="1">
      <c r="A340" s="839"/>
      <c r="B340" s="839"/>
      <c r="C340" s="839"/>
      <c r="D340" s="993" t="s">
        <v>1358</v>
      </c>
      <c r="E340" s="993"/>
      <c r="F340" s="993"/>
      <c r="G340" s="815"/>
    </row>
    <row r="341" spans="1:7">
      <c r="A341" s="839"/>
      <c r="B341" s="839"/>
      <c r="C341" s="839"/>
      <c r="D341" s="993"/>
      <c r="E341" s="993"/>
      <c r="F341" s="993"/>
      <c r="G341" s="815"/>
    </row>
    <row r="342" spans="1:7">
      <c r="A342" s="839"/>
      <c r="B342" s="839"/>
      <c r="C342" s="839"/>
      <c r="D342" s="993"/>
      <c r="E342" s="993"/>
      <c r="F342" s="993"/>
      <c r="G342" s="815"/>
    </row>
    <row r="343" spans="1:7">
      <c r="A343" s="839"/>
      <c r="B343" s="839"/>
      <c r="C343" s="839"/>
      <c r="D343" s="993"/>
      <c r="E343" s="993"/>
      <c r="F343" s="993"/>
      <c r="G343" s="815"/>
    </row>
    <row r="344" spans="1:7">
      <c r="A344" s="839"/>
      <c r="B344" s="839"/>
      <c r="C344" s="839"/>
      <c r="D344" s="993"/>
      <c r="E344" s="993"/>
      <c r="F344" s="993"/>
      <c r="G344" s="815"/>
    </row>
    <row r="345" spans="1:7">
      <c r="A345" s="839"/>
      <c r="B345" s="839"/>
      <c r="C345" s="839"/>
      <c r="D345" s="993"/>
      <c r="E345" s="993"/>
      <c r="F345" s="993"/>
      <c r="G345" s="815"/>
    </row>
    <row r="346" spans="1:7">
      <c r="A346" s="839"/>
      <c r="B346" s="839"/>
      <c r="C346" s="839"/>
      <c r="D346" s="993"/>
      <c r="E346" s="993"/>
      <c r="F346" s="993"/>
      <c r="G346" s="815"/>
    </row>
    <row r="347" spans="1:7">
      <c r="A347" s="839"/>
      <c r="B347" s="839"/>
      <c r="C347" s="839"/>
      <c r="D347" s="993"/>
      <c r="E347" s="993"/>
      <c r="F347" s="993"/>
      <c r="G347" s="815"/>
    </row>
    <row r="348" spans="1:7">
      <c r="A348" s="839"/>
      <c r="B348" s="839"/>
      <c r="C348" s="839"/>
      <c r="D348" s="993"/>
      <c r="E348" s="993"/>
      <c r="F348" s="993"/>
      <c r="G348" s="815"/>
    </row>
    <row r="349" spans="1:7">
      <c r="A349" s="839"/>
      <c r="B349" s="839"/>
      <c r="C349" s="839"/>
      <c r="D349" s="993"/>
      <c r="E349" s="993"/>
      <c r="F349" s="993"/>
      <c r="G349" s="815"/>
    </row>
    <row r="350" spans="1:7">
      <c r="A350" s="839"/>
      <c r="B350" s="839"/>
      <c r="C350" s="839"/>
      <c r="D350" s="993"/>
      <c r="E350" s="993"/>
      <c r="F350" s="993"/>
      <c r="G350" s="815"/>
    </row>
    <row r="351" spans="1:7">
      <c r="A351" s="839"/>
      <c r="B351" s="839"/>
      <c r="C351" s="839"/>
      <c r="D351" s="993"/>
      <c r="E351" s="993"/>
      <c r="F351" s="993"/>
      <c r="G351" s="815"/>
    </row>
    <row r="352" spans="1:7">
      <c r="A352" s="839"/>
      <c r="B352" s="839"/>
      <c r="C352" s="852"/>
      <c r="D352" s="993"/>
      <c r="E352" s="993"/>
      <c r="F352" s="993"/>
      <c r="G352" s="815"/>
    </row>
    <row r="353" spans="1:7">
      <c r="A353" s="839"/>
      <c r="B353" s="839"/>
      <c r="C353" s="852"/>
      <c r="D353" s="993"/>
      <c r="E353" s="993"/>
      <c r="F353" s="993"/>
      <c r="G353" s="815"/>
    </row>
    <row r="354" spans="1:7">
      <c r="A354" s="839"/>
      <c r="B354" s="839"/>
      <c r="C354" s="839"/>
      <c r="D354" s="993"/>
      <c r="E354" s="993"/>
      <c r="F354" s="993"/>
      <c r="G354" s="815"/>
    </row>
    <row r="355" spans="1:7">
      <c r="A355" s="839"/>
      <c r="B355" s="839"/>
      <c r="C355" s="852"/>
      <c r="D355" s="993"/>
      <c r="E355" s="993"/>
      <c r="F355" s="993"/>
      <c r="G355" s="815"/>
    </row>
    <row r="356" spans="1:7">
      <c r="A356" s="839"/>
      <c r="B356" s="839"/>
      <c r="C356" s="852"/>
      <c r="D356" s="993"/>
      <c r="E356" s="993"/>
      <c r="F356" s="993"/>
      <c r="G356" s="815"/>
    </row>
    <row r="357" spans="1:7">
      <c r="A357" s="839"/>
      <c r="B357" s="839"/>
      <c r="C357" s="852"/>
      <c r="D357" s="993"/>
      <c r="E357" s="993"/>
      <c r="F357" s="993"/>
      <c r="G357" s="815"/>
    </row>
    <row r="358" spans="1:7">
      <c r="A358" s="839"/>
      <c r="B358" s="839"/>
      <c r="C358" s="839"/>
      <c r="D358" s="851"/>
      <c r="E358" s="811"/>
      <c r="F358" s="825"/>
      <c r="G358" s="815"/>
    </row>
    <row r="359" spans="1:7">
      <c r="A359" s="839"/>
      <c r="B359" s="823" t="s">
        <v>329</v>
      </c>
      <c r="C359" s="839"/>
      <c r="D359" s="993" t="s">
        <v>1359</v>
      </c>
      <c r="E359" s="993"/>
      <c r="F359" s="993"/>
      <c r="G359" s="815"/>
    </row>
    <row r="360" spans="1:7">
      <c r="A360" s="839"/>
      <c r="B360" s="839"/>
      <c r="C360" s="839"/>
      <c r="D360" s="993"/>
      <c r="E360" s="993"/>
      <c r="F360" s="993"/>
      <c r="G360" s="815"/>
    </row>
    <row r="361" spans="1:7">
      <c r="A361" s="839"/>
      <c r="B361" s="839"/>
      <c r="C361" s="839"/>
      <c r="D361" s="946"/>
      <c r="E361" s="946"/>
      <c r="F361" s="946"/>
      <c r="G361" s="815"/>
    </row>
    <row r="362" spans="1:7" ht="14.45" customHeight="1">
      <c r="A362" s="822"/>
      <c r="B362" s="914" t="s">
        <v>329</v>
      </c>
      <c r="D362" s="993" t="s">
        <v>1605</v>
      </c>
      <c r="E362" s="993"/>
      <c r="F362" s="993"/>
    </row>
    <row r="363" spans="1:7" ht="14.45" customHeight="1">
      <c r="A363" s="822"/>
      <c r="D363" s="993"/>
      <c r="E363" s="993"/>
      <c r="F363" s="993"/>
    </row>
    <row r="364" spans="1:7" ht="14.45" customHeight="1">
      <c r="A364" s="822"/>
      <c r="D364" s="993"/>
      <c r="E364" s="993"/>
      <c r="F364" s="993"/>
    </row>
    <row r="365" spans="1:7" ht="14.45" customHeight="1">
      <c r="A365" s="822"/>
      <c r="D365" s="993"/>
      <c r="E365" s="993"/>
      <c r="F365" s="993"/>
    </row>
    <row r="366" spans="1:7" ht="14.45" customHeight="1">
      <c r="A366" s="822"/>
      <c r="D366" s="993"/>
      <c r="E366" s="993"/>
      <c r="F366" s="993"/>
    </row>
    <row r="367" spans="1:7" ht="14.45" customHeight="1">
      <c r="A367" s="822"/>
      <c r="D367" s="913"/>
      <c r="E367" s="913"/>
      <c r="F367" s="913"/>
    </row>
    <row r="368" spans="1:7" ht="13.7" customHeight="1">
      <c r="A368" s="822"/>
      <c r="B368" s="823" t="s">
        <v>329</v>
      </c>
      <c r="C368" s="839"/>
      <c r="D368" s="994" t="s">
        <v>1512</v>
      </c>
      <c r="E368" s="994"/>
      <c r="F368" s="994"/>
      <c r="G368" s="815"/>
    </row>
    <row r="369" spans="1:7" ht="14.25">
      <c r="A369" s="853"/>
      <c r="B369" s="853"/>
      <c r="C369" s="839"/>
      <c r="D369" s="994"/>
      <c r="E369" s="994"/>
      <c r="F369" s="994"/>
      <c r="G369" s="815"/>
    </row>
    <row r="370" spans="1:7" ht="14.25">
      <c r="A370" s="853"/>
      <c r="B370" s="853"/>
      <c r="C370" s="839"/>
      <c r="D370" s="994"/>
      <c r="E370" s="994"/>
      <c r="F370" s="994"/>
      <c r="G370" s="815"/>
    </row>
    <row r="371" spans="1:7" ht="14.25">
      <c r="A371" s="853"/>
      <c r="B371" s="853"/>
      <c r="C371" s="839"/>
      <c r="D371" s="994"/>
      <c r="E371" s="994"/>
      <c r="F371" s="994"/>
      <c r="G371" s="815"/>
    </row>
    <row r="372" spans="1:7" ht="15.75" customHeight="1">
      <c r="A372" s="853"/>
      <c r="B372" s="853"/>
      <c r="C372" s="839"/>
      <c r="D372" s="1088" t="s">
        <v>1583</v>
      </c>
      <c r="E372" s="994"/>
      <c r="F372" s="994"/>
      <c r="G372" s="815"/>
    </row>
    <row r="373" spans="1:7">
      <c r="D373" s="825"/>
      <c r="E373" s="825"/>
      <c r="F373" s="825"/>
      <c r="G373" s="815"/>
    </row>
    <row r="374" spans="1:7" ht="14.25">
      <c r="A374" s="822"/>
      <c r="B374" s="823" t="s">
        <v>329</v>
      </c>
      <c r="C374" s="854"/>
      <c r="D374" s="1003" t="s">
        <v>1361</v>
      </c>
      <c r="E374" s="1003"/>
      <c r="F374" s="1003"/>
      <c r="G374" s="815"/>
    </row>
    <row r="375" spans="1:7" ht="14.25">
      <c r="A375" s="822"/>
      <c r="B375" s="822"/>
      <c r="D375" s="1003"/>
      <c r="E375" s="1003"/>
      <c r="F375" s="1003"/>
      <c r="G375" s="815"/>
    </row>
    <row r="376" spans="1:7">
      <c r="D376" s="1003"/>
      <c r="E376" s="1003"/>
      <c r="F376" s="1003"/>
      <c r="G376" s="815"/>
    </row>
    <row r="377" spans="1:7">
      <c r="D377" s="1003"/>
      <c r="E377" s="1003"/>
      <c r="F377" s="1003"/>
      <c r="G377" s="815"/>
    </row>
    <row r="378" spans="1:7">
      <c r="D378" s="1003"/>
      <c r="E378" s="1003"/>
      <c r="F378" s="1003"/>
      <c r="G378" s="815"/>
    </row>
    <row r="379" spans="1:7">
      <c r="D379" s="1003"/>
      <c r="E379" s="1003"/>
      <c r="F379" s="1003"/>
      <c r="G379" s="815"/>
    </row>
    <row r="380" spans="1:7">
      <c r="D380" s="1003"/>
      <c r="E380" s="1003"/>
      <c r="F380" s="1003"/>
      <c r="G380" s="815"/>
    </row>
    <row r="381" spans="1:7">
      <c r="D381" s="1003"/>
      <c r="E381" s="1003"/>
      <c r="F381" s="1003"/>
      <c r="G381" s="815"/>
    </row>
    <row r="382" spans="1:7">
      <c r="D382" s="1003"/>
      <c r="E382" s="1003"/>
      <c r="F382" s="1003"/>
      <c r="G382" s="815"/>
    </row>
    <row r="383" spans="1:7">
      <c r="D383" s="1003"/>
      <c r="E383" s="1003"/>
      <c r="F383" s="1003"/>
      <c r="G383" s="815"/>
    </row>
    <row r="384" spans="1:7">
      <c r="D384" s="1003"/>
      <c r="E384" s="1003"/>
      <c r="F384" s="1003"/>
      <c r="G384" s="815"/>
    </row>
    <row r="385" spans="1:7">
      <c r="D385" s="1003"/>
      <c r="E385" s="1003"/>
      <c r="F385" s="1003"/>
      <c r="G385" s="815"/>
    </row>
    <row r="386" spans="1:7">
      <c r="D386" s="1003"/>
      <c r="E386" s="1003"/>
      <c r="F386" s="1003"/>
      <c r="G386" s="815"/>
    </row>
    <row r="387" spans="1:7">
      <c r="A387" s="815"/>
      <c r="B387" s="815"/>
      <c r="C387" s="815"/>
      <c r="D387" s="1003"/>
      <c r="E387" s="1003"/>
      <c r="F387" s="1003"/>
      <c r="G387" s="815"/>
    </row>
    <row r="388" spans="1:7">
      <c r="A388" s="815"/>
      <c r="B388" s="815"/>
      <c r="C388" s="815"/>
      <c r="D388" s="1003"/>
      <c r="E388" s="1003"/>
      <c r="F388" s="1003"/>
      <c r="G388" s="815"/>
    </row>
    <row r="389" spans="1:7">
      <c r="A389" s="815"/>
      <c r="B389" s="815"/>
      <c r="C389" s="815"/>
      <c r="D389" s="1003"/>
      <c r="E389" s="1003"/>
      <c r="F389" s="1003"/>
      <c r="G389" s="815"/>
    </row>
    <row r="390" spans="1:7">
      <c r="A390" s="815"/>
      <c r="B390" s="815"/>
      <c r="C390" s="815"/>
      <c r="D390" s="1003"/>
      <c r="E390" s="1003"/>
      <c r="F390" s="1003"/>
      <c r="G390" s="815"/>
    </row>
    <row r="391" spans="1:7">
      <c r="A391" s="815"/>
      <c r="B391" s="815"/>
      <c r="C391" s="815"/>
      <c r="D391" s="1003"/>
      <c r="E391" s="1003"/>
      <c r="F391" s="1003"/>
      <c r="G391" s="815"/>
    </row>
    <row r="392" spans="1:7">
      <c r="A392" s="815"/>
      <c r="B392" s="815"/>
      <c r="C392" s="815"/>
      <c r="D392" s="1003"/>
      <c r="E392" s="1003"/>
      <c r="F392" s="1003"/>
      <c r="G392" s="815"/>
    </row>
    <row r="393" spans="1:7">
      <c r="A393" s="815"/>
      <c r="B393" s="815"/>
      <c r="C393" s="815"/>
      <c r="D393" s="1003"/>
      <c r="E393" s="1003"/>
      <c r="F393" s="1003"/>
      <c r="G393" s="815"/>
    </row>
    <row r="394" spans="1:7">
      <c r="A394" s="815"/>
      <c r="B394" s="815"/>
      <c r="C394" s="815"/>
      <c r="D394" s="1003"/>
      <c r="E394" s="1003"/>
      <c r="F394" s="1003"/>
      <c r="G394" s="815"/>
    </row>
    <row r="395" spans="1:7">
      <c r="A395" s="815"/>
      <c r="B395" s="815"/>
      <c r="C395" s="815"/>
      <c r="D395" s="1003"/>
      <c r="E395" s="1003"/>
      <c r="F395" s="1003"/>
      <c r="G395" s="815"/>
    </row>
    <row r="396" spans="1:7">
      <c r="A396" s="815"/>
      <c r="B396" s="815"/>
      <c r="C396" s="815"/>
      <c r="D396" s="1003"/>
      <c r="E396" s="1003"/>
      <c r="F396" s="1003"/>
      <c r="G396" s="815"/>
    </row>
    <row r="397" spans="1:7">
      <c r="A397" s="815"/>
      <c r="B397" s="815"/>
      <c r="C397" s="815"/>
      <c r="D397" s="1003"/>
      <c r="E397" s="1003"/>
      <c r="F397" s="1003"/>
      <c r="G397" s="815"/>
    </row>
    <row r="398" spans="1:7">
      <c r="A398" s="815"/>
      <c r="B398" s="815"/>
      <c r="C398" s="815"/>
      <c r="D398" s="1003"/>
      <c r="E398" s="1003"/>
      <c r="F398" s="1003"/>
      <c r="G398" s="815"/>
    </row>
    <row r="399" spans="1:7">
      <c r="A399" s="815"/>
      <c r="B399" s="815"/>
      <c r="C399" s="815"/>
      <c r="D399" s="1003"/>
      <c r="E399" s="1003"/>
      <c r="F399" s="1003"/>
      <c r="G399" s="815"/>
    </row>
    <row r="400" spans="1:7">
      <c r="A400" s="815"/>
      <c r="B400" s="815"/>
      <c r="C400" s="815"/>
      <c r="D400" s="1003"/>
      <c r="E400" s="1003"/>
      <c r="F400" s="1003"/>
      <c r="G400" s="815"/>
    </row>
    <row r="401" spans="1:7">
      <c r="A401" s="815"/>
      <c r="B401" s="815"/>
      <c r="C401" s="815"/>
      <c r="D401" s="1003"/>
      <c r="E401" s="1003"/>
      <c r="F401" s="1003"/>
      <c r="G401" s="815"/>
    </row>
    <row r="402" spans="1:7">
      <c r="A402" s="815"/>
      <c r="B402" s="815"/>
      <c r="C402" s="815"/>
      <c r="D402" s="1003"/>
      <c r="E402" s="1003"/>
      <c r="F402" s="1003"/>
      <c r="G402" s="815"/>
    </row>
    <row r="403" spans="1:7" s="856" customFormat="1">
      <c r="A403" s="813"/>
      <c r="B403" s="813"/>
      <c r="C403" s="813"/>
      <c r="D403" s="1003"/>
      <c r="E403" s="1003"/>
      <c r="F403" s="1003"/>
      <c r="G403" s="855"/>
    </row>
    <row r="404" spans="1:7" s="856" customFormat="1" ht="40.700000000000003" customHeight="1">
      <c r="A404" s="813"/>
      <c r="B404" s="813"/>
      <c r="C404" s="813"/>
      <c r="D404" s="1003"/>
      <c r="E404" s="1003"/>
      <c r="F404" s="1003"/>
      <c r="G404" s="855"/>
    </row>
    <row r="405" spans="1:7" s="856" customFormat="1">
      <c r="A405" s="813"/>
      <c r="B405" s="813"/>
      <c r="C405" s="813"/>
      <c r="D405" s="825"/>
      <c r="E405" s="825"/>
      <c r="F405" s="825"/>
      <c r="G405" s="855"/>
    </row>
    <row r="406" spans="1:7" ht="14.25">
      <c r="A406" s="822"/>
      <c r="B406" s="823" t="s">
        <v>329</v>
      </c>
      <c r="C406" s="854"/>
      <c r="D406" s="1005" t="s">
        <v>1362</v>
      </c>
      <c r="E406" s="1005"/>
      <c r="F406" s="1005"/>
    </row>
    <row r="407" spans="1:7">
      <c r="D407" s="995" t="s">
        <v>1509</v>
      </c>
      <c r="E407" s="995"/>
      <c r="F407" s="995"/>
    </row>
    <row r="408" spans="1:7">
      <c r="D408" s="1075" t="s">
        <v>1508</v>
      </c>
      <c r="E408" s="1075"/>
      <c r="F408" s="1075"/>
    </row>
    <row r="409" spans="1:7">
      <c r="D409" s="1075"/>
      <c r="E409" s="1075"/>
      <c r="F409" s="1075"/>
    </row>
    <row r="410" spans="1:7">
      <c r="D410" s="1075"/>
      <c r="E410" s="1075"/>
      <c r="F410" s="1075"/>
    </row>
    <row r="411" spans="1:7">
      <c r="D411" s="825"/>
      <c r="E411" s="825"/>
      <c r="F411" s="825"/>
      <c r="G411" s="815"/>
    </row>
    <row r="412" spans="1:7" ht="14.25">
      <c r="A412" s="822"/>
      <c r="B412" s="823" t="s">
        <v>329</v>
      </c>
      <c r="C412" s="854"/>
      <c r="D412" s="1003" t="s">
        <v>1364</v>
      </c>
      <c r="E412" s="1003"/>
      <c r="F412" s="1003"/>
      <c r="G412" s="815"/>
    </row>
    <row r="413" spans="1:7">
      <c r="D413" s="1003"/>
      <c r="E413" s="1003"/>
      <c r="F413" s="1003"/>
      <c r="G413" s="815"/>
    </row>
    <row r="414" spans="1:7">
      <c r="D414" s="1003"/>
      <c r="E414" s="1003"/>
      <c r="F414" s="1003"/>
      <c r="G414" s="815"/>
    </row>
    <row r="415" spans="1:7">
      <c r="D415" s="809"/>
      <c r="E415" s="809"/>
      <c r="F415" s="809"/>
      <c r="G415" s="815"/>
    </row>
    <row r="416" spans="1:7" ht="14.25">
      <c r="B416" s="823" t="s">
        <v>329</v>
      </c>
      <c r="C416" s="822"/>
      <c r="D416" s="1075" t="s">
        <v>1450</v>
      </c>
      <c r="E416" s="1075"/>
      <c r="F416" s="1075"/>
      <c r="G416" s="815"/>
    </row>
    <row r="417" spans="1:7">
      <c r="D417" s="1075"/>
      <c r="E417" s="1075"/>
      <c r="F417" s="1075"/>
      <c r="G417" s="815"/>
    </row>
    <row r="418" spans="1:7">
      <c r="D418" s="825"/>
      <c r="E418" s="825"/>
      <c r="F418" s="825"/>
      <c r="G418" s="815"/>
    </row>
    <row r="419" spans="1:7" ht="14.25">
      <c r="B419" s="823" t="s">
        <v>329</v>
      </c>
      <c r="C419" s="822"/>
      <c r="D419" s="1075" t="s">
        <v>1366</v>
      </c>
      <c r="E419" s="1075"/>
      <c r="F419" s="1075"/>
      <c r="G419" s="815"/>
    </row>
    <row r="420" spans="1:7">
      <c r="D420" s="1075"/>
      <c r="E420" s="1075"/>
      <c r="F420" s="1075"/>
      <c r="G420" s="815"/>
    </row>
    <row r="421" spans="1:7">
      <c r="D421" s="1075"/>
      <c r="E421" s="1075"/>
      <c r="F421" s="1075"/>
      <c r="G421" s="815"/>
    </row>
    <row r="422" spans="1:7">
      <c r="D422" s="1075"/>
      <c r="E422" s="1075"/>
      <c r="F422" s="1075"/>
      <c r="G422" s="815"/>
    </row>
    <row r="423" spans="1:7">
      <c r="B423" s="823" t="s">
        <v>329</v>
      </c>
      <c r="D423" s="1075"/>
      <c r="E423" s="1075"/>
      <c r="F423" s="1075"/>
      <c r="G423" s="815"/>
    </row>
    <row r="424" spans="1:7">
      <c r="A424" s="815"/>
      <c r="B424" s="815"/>
      <c r="C424" s="815"/>
      <c r="D424" s="1075"/>
      <c r="E424" s="1075"/>
      <c r="F424" s="1075"/>
      <c r="G424" s="815"/>
    </row>
    <row r="425" spans="1:7">
      <c r="A425" s="815"/>
      <c r="C425" s="815"/>
      <c r="D425" s="1075"/>
      <c r="E425" s="1075"/>
      <c r="F425" s="1075"/>
      <c r="G425" s="815"/>
    </row>
    <row r="426" spans="1:7">
      <c r="A426" s="815"/>
      <c r="B426" s="823" t="s">
        <v>329</v>
      </c>
      <c r="C426" s="815"/>
      <c r="D426" s="1075"/>
      <c r="E426" s="1075"/>
      <c r="F426" s="1075"/>
      <c r="G426" s="815"/>
    </row>
    <row r="427" spans="1:7">
      <c r="A427" s="815"/>
      <c r="B427" s="815"/>
      <c r="C427" s="815"/>
      <c r="D427" s="1075"/>
      <c r="E427" s="1075"/>
      <c r="F427" s="1075"/>
      <c r="G427" s="815"/>
    </row>
    <row r="428" spans="1:7">
      <c r="A428" s="815"/>
      <c r="C428" s="815"/>
      <c r="D428" s="1075"/>
      <c r="E428" s="1075"/>
      <c r="F428" s="1075"/>
      <c r="G428" s="815"/>
    </row>
    <row r="429" spans="1:7">
      <c r="A429" s="815"/>
      <c r="C429" s="815"/>
      <c r="D429" s="1075"/>
      <c r="E429" s="1075"/>
      <c r="F429" s="1075"/>
      <c r="G429" s="815"/>
    </row>
    <row r="430" spans="1:7">
      <c r="A430" s="815"/>
      <c r="B430" s="823" t="s">
        <v>329</v>
      </c>
      <c r="C430" s="815"/>
      <c r="D430" s="1075"/>
      <c r="E430" s="1075"/>
      <c r="F430" s="1075"/>
      <c r="G430" s="815"/>
    </row>
    <row r="431" spans="1:7">
      <c r="A431" s="815"/>
      <c r="B431" s="815"/>
      <c r="C431" s="815"/>
      <c r="D431" s="1075"/>
      <c r="E431" s="1075"/>
      <c r="F431" s="1075"/>
      <c r="G431" s="815"/>
    </row>
    <row r="432" spans="1:7">
      <c r="A432" s="815"/>
      <c r="B432" s="823" t="s">
        <v>329</v>
      </c>
      <c r="C432" s="815"/>
      <c r="D432" s="1075"/>
      <c r="E432" s="1075"/>
      <c r="F432" s="1075"/>
      <c r="G432" s="815"/>
    </row>
    <row r="433" spans="1:7">
      <c r="A433" s="815"/>
      <c r="B433" s="815"/>
      <c r="C433" s="815"/>
      <c r="D433" s="857"/>
      <c r="E433" s="857"/>
      <c r="F433" s="857"/>
      <c r="G433" s="815"/>
    </row>
    <row r="434" spans="1:7">
      <c r="A434" s="815"/>
      <c r="B434" s="823" t="s">
        <v>329</v>
      </c>
      <c r="C434" s="815"/>
      <c r="D434" s="1075" t="s">
        <v>1367</v>
      </c>
      <c r="E434" s="1075"/>
      <c r="F434" s="1075"/>
      <c r="G434" s="815"/>
    </row>
    <row r="435" spans="1:7">
      <c r="A435" s="815"/>
      <c r="B435" s="815"/>
      <c r="C435" s="815"/>
      <c r="D435" s="1075"/>
      <c r="E435" s="1075"/>
      <c r="F435" s="1075"/>
      <c r="G435" s="815"/>
    </row>
    <row r="436" spans="1:7">
      <c r="A436" s="815"/>
      <c r="B436" s="815"/>
      <c r="C436" s="815"/>
      <c r="D436" s="1075"/>
      <c r="E436" s="1075"/>
      <c r="F436" s="1075"/>
      <c r="G436" s="815"/>
    </row>
    <row r="437" spans="1:7">
      <c r="A437" s="815"/>
      <c r="B437" s="815"/>
      <c r="C437" s="815"/>
      <c r="D437" s="1075"/>
      <c r="E437" s="1075"/>
      <c r="F437" s="1075"/>
      <c r="G437" s="815"/>
    </row>
    <row r="438" spans="1:7">
      <c r="D438" s="1075"/>
      <c r="E438" s="1075"/>
      <c r="F438" s="1075"/>
    </row>
    <row r="439" spans="1:7">
      <c r="D439" s="825"/>
      <c r="E439" s="825"/>
      <c r="F439" s="825"/>
    </row>
    <row r="440" spans="1:7">
      <c r="B440" s="823" t="s">
        <v>329</v>
      </c>
      <c r="D440" s="1080" t="s">
        <v>1368</v>
      </c>
      <c r="E440" s="1080"/>
      <c r="F440" s="1080"/>
    </row>
    <row r="441" spans="1:7">
      <c r="A441" s="825"/>
      <c r="B441" s="825"/>
    </row>
    <row r="442" spans="1:7">
      <c r="A442" s="985" t="s">
        <v>1209</v>
      </c>
      <c r="B442" s="985"/>
      <c r="C442" s="985"/>
      <c r="D442" s="985"/>
      <c r="E442" s="985"/>
      <c r="F442" s="985"/>
      <c r="G442" s="985"/>
    </row>
    <row r="443" spans="1:7">
      <c r="A443" s="825"/>
      <c r="B443" s="825"/>
    </row>
    <row r="444" spans="1:7">
      <c r="D444" s="981" t="s">
        <v>978</v>
      </c>
      <c r="E444" s="981"/>
      <c r="F444" s="981"/>
    </row>
    <row r="445" spans="1:7" s="816" customFormat="1" ht="14.25">
      <c r="A445" s="830"/>
      <c r="B445" s="830"/>
      <c r="C445" s="826"/>
      <c r="D445" s="982" t="s">
        <v>1369</v>
      </c>
      <c r="E445" s="982"/>
      <c r="F445" s="982"/>
      <c r="G445" s="827"/>
    </row>
    <row r="446" spans="1:7" s="816" customFormat="1" ht="14.25">
      <c r="A446" s="830"/>
      <c r="B446" s="830"/>
      <c r="C446" s="826"/>
      <c r="D446" s="812"/>
      <c r="E446" s="696"/>
      <c r="F446" s="696"/>
      <c r="G446" s="827"/>
    </row>
    <row r="447" spans="1:7" s="816" customFormat="1" ht="14.25">
      <c r="A447" s="822"/>
      <c r="B447" s="823" t="s">
        <v>329</v>
      </c>
      <c r="C447" s="826"/>
      <c r="D447" s="983" t="s">
        <v>1370</v>
      </c>
      <c r="E447" s="983"/>
      <c r="F447" s="983"/>
      <c r="G447" s="827"/>
    </row>
    <row r="448" spans="1:7" s="816" customFormat="1" ht="14.25">
      <c r="A448" s="822"/>
      <c r="B448" s="822"/>
      <c r="C448" s="826"/>
      <c r="D448" s="983"/>
      <c r="E448" s="983"/>
      <c r="F448" s="983"/>
      <c r="G448" s="827"/>
    </row>
    <row r="449" spans="1:7" s="816" customFormat="1" ht="14.25">
      <c r="A449" s="822"/>
      <c r="B449" s="822"/>
      <c r="C449" s="826"/>
      <c r="D449" s="810"/>
      <c r="E449" s="696"/>
      <c r="F449" s="696"/>
      <c r="G449" s="827"/>
    </row>
    <row r="450" spans="1:7" ht="12.75" customHeight="1">
      <c r="B450" s="823" t="s">
        <v>329</v>
      </c>
      <c r="D450" s="984" t="s">
        <v>1584</v>
      </c>
      <c r="E450" s="984"/>
      <c r="F450" s="984"/>
    </row>
    <row r="451" spans="1:7" ht="14.25">
      <c r="A451" s="822"/>
      <c r="D451" s="984"/>
      <c r="E451" s="984"/>
      <c r="F451" s="984"/>
    </row>
    <row r="452" spans="1:7" ht="14.25">
      <c r="A452" s="822"/>
      <c r="B452" s="822"/>
      <c r="D452" s="984"/>
      <c r="E452" s="984"/>
      <c r="F452" s="984"/>
    </row>
    <row r="453" spans="1:7" ht="14.25">
      <c r="A453" s="822"/>
      <c r="B453" s="822"/>
      <c r="D453" s="984"/>
      <c r="E453" s="984"/>
      <c r="F453" s="984"/>
    </row>
    <row r="454" spans="1:7" ht="14.25">
      <c r="A454" s="822"/>
      <c r="D454" s="936"/>
      <c r="E454" s="936"/>
      <c r="F454" s="936"/>
      <c r="G454" s="815"/>
    </row>
    <row r="455" spans="1:7" ht="14.25">
      <c r="A455" s="822"/>
      <c r="B455" s="823" t="s">
        <v>329</v>
      </c>
      <c r="D455" s="1005" t="s">
        <v>1373</v>
      </c>
      <c r="E455" s="1005"/>
      <c r="F455" s="1005"/>
      <c r="G455" s="815"/>
    </row>
    <row r="456" spans="1:7" ht="14.25">
      <c r="A456" s="822"/>
      <c r="B456" s="822"/>
      <c r="D456" s="810"/>
      <c r="E456" s="696"/>
      <c r="F456" s="696"/>
      <c r="G456" s="815"/>
    </row>
    <row r="457" spans="1:7" ht="14.25">
      <c r="A457" s="822"/>
      <c r="B457" s="823" t="s">
        <v>329</v>
      </c>
      <c r="D457" s="1003" t="s">
        <v>1374</v>
      </c>
      <c r="E457" s="1003"/>
      <c r="F457" s="1003"/>
      <c r="G457" s="815"/>
    </row>
    <row r="458" spans="1:7" ht="14.25">
      <c r="A458" s="822"/>
      <c r="D458" s="1003"/>
      <c r="E458" s="1003"/>
      <c r="F458" s="1003"/>
      <c r="G458" s="815"/>
    </row>
    <row r="459" spans="1:7">
      <c r="A459" s="841"/>
      <c r="B459" s="841"/>
      <c r="D459" s="757"/>
      <c r="E459" s="696"/>
      <c r="F459" s="696"/>
      <c r="G459" s="815"/>
    </row>
    <row r="460" spans="1:7">
      <c r="A460" s="841"/>
      <c r="B460" s="823" t="s">
        <v>329</v>
      </c>
      <c r="D460" s="1005" t="s">
        <v>1375</v>
      </c>
      <c r="E460" s="1005"/>
      <c r="F460" s="1005"/>
      <c r="G460" s="815"/>
    </row>
    <row r="461" spans="1:7" ht="14.25">
      <c r="A461" s="822"/>
      <c r="B461" s="822"/>
      <c r="D461" s="825"/>
    </row>
    <row r="462" spans="1:7">
      <c r="A462" s="985" t="s">
        <v>1210</v>
      </c>
      <c r="B462" s="985"/>
      <c r="C462" s="985"/>
      <c r="D462" s="985"/>
      <c r="E462" s="985"/>
      <c r="F462" s="985"/>
      <c r="G462" s="985"/>
    </row>
    <row r="463" spans="1:7" s="746" customFormat="1" ht="12" customHeight="1">
      <c r="A463" s="822"/>
      <c r="B463" s="822"/>
      <c r="C463" s="829"/>
      <c r="D463" s="810"/>
      <c r="E463" s="696"/>
      <c r="F463" s="696"/>
      <c r="G463" s="696"/>
    </row>
    <row r="464" spans="1:7" s="746" customFormat="1">
      <c r="A464" s="826"/>
      <c r="B464" s="826"/>
      <c r="C464" s="858"/>
      <c r="D464" s="1079" t="s">
        <v>875</v>
      </c>
      <c r="E464" s="1079"/>
      <c r="F464" s="1079"/>
      <c r="G464" s="717"/>
    </row>
    <row r="465" spans="1:7" s="746" customFormat="1">
      <c r="A465" s="826"/>
      <c r="B465" s="826"/>
      <c r="C465" s="858"/>
      <c r="D465" s="886" t="s">
        <v>1453</v>
      </c>
      <c r="E465" s="886"/>
      <c r="F465" s="886"/>
      <c r="G465" s="717"/>
    </row>
    <row r="466" spans="1:7" s="746" customFormat="1">
      <c r="A466" s="826"/>
      <c r="B466" s="826"/>
      <c r="C466" s="858"/>
      <c r="D466" s="886" t="s">
        <v>1454</v>
      </c>
      <c r="E466" s="886"/>
      <c r="F466" s="886"/>
      <c r="G466" s="717"/>
    </row>
    <row r="467" spans="1:7" s="746" customFormat="1">
      <c r="A467" s="826"/>
      <c r="B467" s="826"/>
      <c r="C467" s="858"/>
      <c r="D467" s="885"/>
      <c r="E467" s="885"/>
      <c r="F467" s="885"/>
      <c r="G467" s="717"/>
    </row>
    <row r="468" spans="1:7" s="746" customFormat="1" ht="13.7" customHeight="1">
      <c r="A468" s="820"/>
      <c r="B468" s="823" t="s">
        <v>329</v>
      </c>
      <c r="C468" s="824"/>
      <c r="D468" s="977" t="s">
        <v>1452</v>
      </c>
      <c r="E468" s="977"/>
      <c r="F468" s="977"/>
      <c r="G468" s="696"/>
    </row>
    <row r="469" spans="1:7" s="746" customFormat="1">
      <c r="A469" s="820"/>
      <c r="B469" s="820"/>
      <c r="C469" s="824"/>
      <c r="D469" s="977"/>
      <c r="E469" s="977"/>
      <c r="F469" s="977"/>
      <c r="G469" s="696"/>
    </row>
    <row r="470" spans="1:7" s="746" customFormat="1">
      <c r="A470" s="820"/>
      <c r="B470" s="820"/>
      <c r="C470" s="824"/>
      <c r="D470" s="859"/>
      <c r="E470" s="696"/>
      <c r="F470" s="810"/>
      <c r="G470" s="696"/>
    </row>
    <row r="471" spans="1:7" s="746" customFormat="1" ht="14.45" customHeight="1">
      <c r="A471" s="822"/>
      <c r="B471" s="823" t="s">
        <v>329</v>
      </c>
      <c r="C471" s="824"/>
      <c r="D471" s="977" t="s">
        <v>1629</v>
      </c>
      <c r="E471" s="977"/>
      <c r="F471" s="977"/>
      <c r="G471" s="696"/>
    </row>
    <row r="472" spans="1:7" s="746" customFormat="1">
      <c r="A472" s="820"/>
      <c r="B472" s="820"/>
      <c r="C472" s="824"/>
      <c r="D472" s="977"/>
      <c r="E472" s="977"/>
      <c r="F472" s="977"/>
      <c r="G472" s="696"/>
    </row>
    <row r="473" spans="1:7" s="746" customFormat="1">
      <c r="A473" s="820"/>
      <c r="B473" s="820"/>
      <c r="C473" s="824"/>
      <c r="D473" s="977"/>
      <c r="E473" s="977"/>
      <c r="F473" s="977"/>
      <c r="G473" s="696"/>
    </row>
    <row r="474" spans="1:7" s="746" customFormat="1">
      <c r="A474" s="820"/>
      <c r="B474" s="820"/>
      <c r="C474" s="824"/>
      <c r="D474" s="977"/>
      <c r="E474" s="977"/>
      <c r="F474" s="977"/>
      <c r="G474" s="696"/>
    </row>
    <row r="475" spans="1:7" s="746" customFormat="1">
      <c r="A475" s="820"/>
      <c r="B475" s="820"/>
      <c r="C475" s="824"/>
      <c r="D475" s="977"/>
      <c r="E475" s="977"/>
      <c r="F475" s="977"/>
      <c r="G475" s="696"/>
    </row>
    <row r="476" spans="1:7" s="746" customFormat="1">
      <c r="A476" s="820"/>
      <c r="B476" s="820"/>
      <c r="C476" s="824"/>
      <c r="D476" s="757"/>
      <c r="E476" s="696"/>
      <c r="F476" s="810"/>
      <c r="G476" s="696"/>
    </row>
    <row r="477" spans="1:7" s="746" customFormat="1" ht="14.45" customHeight="1">
      <c r="A477" s="822"/>
      <c r="B477" s="823" t="s">
        <v>329</v>
      </c>
      <c r="C477" s="824"/>
      <c r="D477" s="977" t="s">
        <v>1247</v>
      </c>
      <c r="E477" s="977"/>
      <c r="F477" s="977"/>
      <c r="G477" s="696"/>
    </row>
    <row r="478" spans="1:7" s="746" customFormat="1">
      <c r="A478" s="820"/>
      <c r="B478" s="820"/>
      <c r="C478" s="824"/>
      <c r="D478" s="977"/>
      <c r="E478" s="977"/>
      <c r="F478" s="977"/>
      <c r="G478" s="696"/>
    </row>
    <row r="479" spans="1:7" s="746" customFormat="1">
      <c r="A479" s="820"/>
      <c r="B479" s="820"/>
      <c r="C479" s="824"/>
      <c r="D479" s="977"/>
      <c r="E479" s="977"/>
      <c r="F479" s="977"/>
      <c r="G479" s="696"/>
    </row>
    <row r="480" spans="1:7" s="746" customFormat="1">
      <c r="A480" s="820"/>
      <c r="B480" s="820"/>
      <c r="C480" s="824"/>
      <c r="D480" s="977"/>
      <c r="E480" s="977"/>
      <c r="F480" s="977"/>
      <c r="G480" s="696"/>
    </row>
    <row r="481" spans="1:7" s="746" customFormat="1" ht="9.9499999999999993" customHeight="1">
      <c r="A481" s="820"/>
      <c r="B481" s="820"/>
      <c r="C481" s="824"/>
      <c r="D481" s="757"/>
      <c r="E481" s="696"/>
      <c r="F481" s="810"/>
      <c r="G481" s="696"/>
    </row>
    <row r="482" spans="1:7" s="746" customFormat="1" ht="14.45" customHeight="1">
      <c r="A482" s="822"/>
      <c r="B482" s="823" t="s">
        <v>329</v>
      </c>
      <c r="C482" s="824"/>
      <c r="D482" s="977" t="s">
        <v>1245</v>
      </c>
      <c r="E482" s="977"/>
      <c r="F482" s="977"/>
      <c r="G482" s="696"/>
    </row>
    <row r="483" spans="1:7" s="746" customFormat="1">
      <c r="A483" s="820"/>
      <c r="B483" s="820"/>
      <c r="C483" s="824"/>
      <c r="D483" s="977"/>
      <c r="E483" s="977"/>
      <c r="F483" s="977"/>
      <c r="G483" s="696"/>
    </row>
    <row r="484" spans="1:7" s="746" customFormat="1">
      <c r="A484" s="820"/>
      <c r="B484" s="820"/>
      <c r="C484" s="824"/>
      <c r="D484" s="977"/>
      <c r="E484" s="977"/>
      <c r="F484" s="977"/>
      <c r="G484" s="696"/>
    </row>
    <row r="485" spans="1:7" s="746" customFormat="1">
      <c r="A485" s="820"/>
      <c r="B485" s="820"/>
      <c r="C485" s="824"/>
      <c r="D485" s="808"/>
      <c r="E485" s="808"/>
      <c r="F485" s="808"/>
      <c r="G485" s="696"/>
    </row>
    <row r="486" spans="1:7" s="746" customFormat="1" ht="14.45" customHeight="1">
      <c r="A486" s="822"/>
      <c r="B486" s="823" t="s">
        <v>329</v>
      </c>
      <c r="C486" s="824"/>
      <c r="D486" s="977" t="s">
        <v>1246</v>
      </c>
      <c r="E486" s="977"/>
      <c r="F486" s="977"/>
      <c r="G486" s="696"/>
    </row>
    <row r="487" spans="1:7" s="746" customFormat="1">
      <c r="A487" s="820"/>
      <c r="B487" s="820"/>
      <c r="C487" s="824"/>
      <c r="D487" s="977"/>
      <c r="E487" s="977"/>
      <c r="F487" s="977"/>
      <c r="G487" s="696"/>
    </row>
    <row r="488" spans="1:7" s="746" customFormat="1">
      <c r="A488" s="820"/>
      <c r="B488" s="820"/>
      <c r="C488" s="824"/>
      <c r="D488" s="977"/>
      <c r="E488" s="977"/>
      <c r="F488" s="977"/>
      <c r="G488" s="696"/>
    </row>
    <row r="489" spans="1:7" s="746" customFormat="1">
      <c r="A489" s="820"/>
      <c r="B489" s="820"/>
      <c r="C489" s="824"/>
      <c r="D489" s="977"/>
      <c r="E489" s="977"/>
      <c r="F489" s="977"/>
      <c r="G489" s="696"/>
    </row>
    <row r="490" spans="1:7" s="746" customFormat="1">
      <c r="A490" s="820"/>
      <c r="B490" s="820"/>
      <c r="C490" s="824"/>
      <c r="D490" s="977"/>
      <c r="E490" s="977"/>
      <c r="F490" s="977"/>
      <c r="G490" s="696"/>
    </row>
    <row r="491" spans="1:7" s="746" customFormat="1">
      <c r="A491" s="820"/>
      <c r="B491" s="820"/>
      <c r="C491" s="824"/>
      <c r="D491" s="977"/>
      <c r="E491" s="977"/>
      <c r="F491" s="977"/>
      <c r="G491" s="696"/>
    </row>
    <row r="492" spans="1:7" s="746" customFormat="1">
      <c r="A492" s="820"/>
      <c r="B492" s="820"/>
      <c r="C492" s="824"/>
      <c r="D492" s="977"/>
      <c r="E492" s="977"/>
      <c r="F492" s="977"/>
      <c r="G492" s="696"/>
    </row>
    <row r="493" spans="1:7" s="746" customFormat="1">
      <c r="A493" s="860"/>
      <c r="B493" s="860"/>
      <c r="C493" s="861"/>
      <c r="D493" s="977"/>
      <c r="E493" s="977"/>
      <c r="F493" s="977"/>
      <c r="G493" s="696"/>
    </row>
    <row r="494" spans="1:7" s="746" customFormat="1">
      <c r="A494" s="860"/>
      <c r="B494" s="860"/>
      <c r="C494" s="861"/>
      <c r="D494" s="977"/>
      <c r="E494" s="977"/>
      <c r="F494" s="977"/>
      <c r="G494" s="696"/>
    </row>
    <row r="495" spans="1:7" s="746" customFormat="1">
      <c r="A495" s="860"/>
      <c r="B495" s="860"/>
      <c r="C495" s="861"/>
      <c r="D495" s="757"/>
      <c r="E495" s="696"/>
      <c r="F495" s="810"/>
      <c r="G495" s="696"/>
    </row>
    <row r="496" spans="1:7" s="746" customFormat="1" ht="13.7" customHeight="1">
      <c r="A496" s="860"/>
      <c r="B496" s="823" t="s">
        <v>329</v>
      </c>
      <c r="C496" s="861"/>
      <c r="D496" s="977" t="s">
        <v>1390</v>
      </c>
      <c r="E496" s="977"/>
      <c r="F496" s="977"/>
      <c r="G496" s="696"/>
    </row>
    <row r="497" spans="1:7" s="746" customFormat="1">
      <c r="A497" s="860"/>
      <c r="B497" s="860"/>
      <c r="C497" s="861"/>
      <c r="D497" s="977"/>
      <c r="E497" s="977"/>
      <c r="F497" s="977"/>
      <c r="G497" s="696"/>
    </row>
    <row r="498" spans="1:7" s="746" customFormat="1">
      <c r="A498" s="860"/>
      <c r="B498" s="860"/>
      <c r="C498" s="861"/>
      <c r="D498" s="977"/>
      <c r="E498" s="977"/>
      <c r="F498" s="977"/>
      <c r="G498" s="696"/>
    </row>
    <row r="499" spans="1:7" s="746" customFormat="1">
      <c r="A499" s="860"/>
      <c r="B499" s="860"/>
      <c r="C499" s="861"/>
      <c r="D499" s="977"/>
      <c r="E499" s="977"/>
      <c r="F499" s="977"/>
      <c r="G499" s="696"/>
    </row>
    <row r="500" spans="1:7" s="746" customFormat="1">
      <c r="A500" s="820"/>
      <c r="B500" s="820"/>
      <c r="C500" s="824"/>
      <c r="D500" s="977"/>
      <c r="E500" s="977"/>
      <c r="F500" s="977"/>
      <c r="G500" s="696"/>
    </row>
    <row r="501" spans="1:7" s="746" customFormat="1">
      <c r="A501" s="820"/>
      <c r="B501" s="820"/>
      <c r="C501" s="824"/>
      <c r="D501" s="912"/>
      <c r="E501" s="912"/>
      <c r="F501" s="912"/>
      <c r="G501" s="696"/>
    </row>
    <row r="502" spans="1:7" s="746" customFormat="1" ht="13.15" customHeight="1">
      <c r="A502" s="820"/>
      <c r="B502" s="823" t="s">
        <v>329</v>
      </c>
      <c r="C502" s="824"/>
      <c r="D502" s="1057" t="s">
        <v>1274</v>
      </c>
      <c r="E502" s="1057"/>
      <c r="F502" s="1057"/>
      <c r="G502" s="696"/>
    </row>
    <row r="503" spans="1:7" s="746" customFormat="1">
      <c r="A503" s="820"/>
      <c r="B503" s="820"/>
      <c r="C503" s="824"/>
      <c r="D503" s="1057"/>
      <c r="E503" s="1057"/>
      <c r="F503" s="1057"/>
      <c r="G503" s="696"/>
    </row>
    <row r="504" spans="1:7" s="746" customFormat="1">
      <c r="A504" s="820"/>
      <c r="B504" s="820"/>
      <c r="C504" s="824"/>
      <c r="D504" s="1057"/>
      <c r="E504" s="1057"/>
      <c r="F504" s="1057"/>
      <c r="G504" s="696"/>
    </row>
    <row r="505" spans="1:7" s="746" customFormat="1" ht="14.45" customHeight="1">
      <c r="A505" s="822"/>
      <c r="B505" s="823" t="s">
        <v>329</v>
      </c>
      <c r="C505" s="829"/>
      <c r="D505" s="977" t="s">
        <v>1248</v>
      </c>
      <c r="E505" s="977"/>
      <c r="F505" s="977"/>
      <c r="G505" s="696"/>
    </row>
    <row r="506" spans="1:7" s="746" customFormat="1">
      <c r="A506" s="813"/>
      <c r="B506" s="813"/>
      <c r="C506" s="829"/>
      <c r="D506" s="977"/>
      <c r="E506" s="977"/>
      <c r="F506" s="977"/>
      <c r="G506" s="696"/>
    </row>
    <row r="507" spans="1:7" s="746" customFormat="1">
      <c r="A507" s="813"/>
      <c r="B507" s="813"/>
      <c r="C507" s="829"/>
      <c r="D507" s="977"/>
      <c r="E507" s="977"/>
      <c r="F507" s="977"/>
      <c r="G507" s="696"/>
    </row>
    <row r="508" spans="1:7" s="746" customFormat="1" ht="12" customHeight="1">
      <c r="A508" s="825"/>
      <c r="B508" s="825"/>
      <c r="C508" s="833"/>
      <c r="D508" s="825"/>
      <c r="E508" s="696"/>
      <c r="F508" s="862"/>
      <c r="G508" s="696"/>
    </row>
    <row r="509" spans="1:7">
      <c r="A509" s="985" t="s">
        <v>1211</v>
      </c>
      <c r="B509" s="985"/>
      <c r="C509" s="985"/>
      <c r="D509" s="985"/>
      <c r="E509" s="985"/>
      <c r="F509" s="985"/>
      <c r="G509" s="985"/>
    </row>
    <row r="510" spans="1:7">
      <c r="A510" s="825"/>
      <c r="B510" s="825"/>
      <c r="C510" s="854"/>
      <c r="F510" s="863"/>
    </row>
    <row r="511" spans="1:7">
      <c r="B511" s="1067" t="s">
        <v>484</v>
      </c>
      <c r="C511" s="1067"/>
      <c r="D511" s="1067"/>
      <c r="E511" s="1067"/>
      <c r="F511" s="1067"/>
    </row>
    <row r="512" spans="1:7">
      <c r="A512" s="825"/>
      <c r="B512" s="825"/>
      <c r="C512" s="854"/>
      <c r="D512" s="825"/>
      <c r="F512" s="825"/>
    </row>
    <row r="513" spans="1:7">
      <c r="A513" s="1035" t="s">
        <v>1212</v>
      </c>
      <c r="B513" s="1035"/>
      <c r="C513" s="1035"/>
      <c r="D513" s="1035"/>
      <c r="E513" s="1035"/>
      <c r="F513" s="1035"/>
      <c r="G513" s="1035"/>
    </row>
    <row r="514" spans="1:7">
      <c r="A514" s="825"/>
      <c r="B514" s="825"/>
      <c r="C514" s="854"/>
      <c r="D514" s="825"/>
      <c r="F514" s="825"/>
    </row>
    <row r="515" spans="1:7">
      <c r="C515" s="854"/>
      <c r="D515" s="1002" t="s">
        <v>737</v>
      </c>
      <c r="E515" s="1002"/>
      <c r="F515" s="1002"/>
    </row>
    <row r="516" spans="1:7">
      <c r="C516" s="854"/>
      <c r="D516" s="1005" t="s">
        <v>1269</v>
      </c>
      <c r="E516" s="1005"/>
      <c r="F516" s="1005"/>
    </row>
    <row r="517" spans="1:7">
      <c r="C517" s="854"/>
      <c r="D517" s="810"/>
      <c r="E517" s="810"/>
      <c r="F517" s="810"/>
    </row>
    <row r="518" spans="1:7" ht="13.7" customHeight="1">
      <c r="A518" s="822"/>
      <c r="B518" s="823" t="s">
        <v>329</v>
      </c>
      <c r="C518" s="854"/>
      <c r="D518" s="1005" t="s">
        <v>979</v>
      </c>
      <c r="E518" s="1005"/>
      <c r="F518" s="1005"/>
      <c r="G518" s="815"/>
    </row>
    <row r="519" spans="1:7" ht="13.7" customHeight="1">
      <c r="A519" s="854"/>
      <c r="B519" s="854"/>
      <c r="C519" s="854"/>
      <c r="D519" s="810"/>
      <c r="E519" s="642"/>
      <c r="F519" s="642"/>
      <c r="G519" s="815"/>
    </row>
    <row r="520" spans="1:7" ht="14.25">
      <c r="A520" s="822"/>
      <c r="B520" s="823" t="s">
        <v>329</v>
      </c>
      <c r="C520" s="854"/>
      <c r="D520" s="1003" t="s">
        <v>1270</v>
      </c>
      <c r="E520" s="1003"/>
      <c r="F520" s="1003"/>
      <c r="G520" s="815"/>
    </row>
    <row r="521" spans="1:7">
      <c r="A521" s="854"/>
      <c r="B521" s="854"/>
      <c r="C521" s="854"/>
      <c r="D521" s="1003"/>
      <c r="E521" s="1003"/>
      <c r="F521" s="1003"/>
      <c r="G521" s="815"/>
    </row>
    <row r="522" spans="1:7">
      <c r="A522" s="854"/>
      <c r="B522" s="854"/>
      <c r="C522" s="854"/>
      <c r="D522" s="825"/>
      <c r="E522" s="825"/>
      <c r="F522" s="825"/>
      <c r="G522" s="815"/>
    </row>
    <row r="523" spans="1:7" ht="14.25">
      <c r="A523" s="822"/>
      <c r="B523" s="823" t="s">
        <v>329</v>
      </c>
      <c r="C523" s="854"/>
      <c r="D523" s="1003" t="s">
        <v>1271</v>
      </c>
      <c r="E523" s="1003"/>
      <c r="F523" s="1003"/>
      <c r="G523" s="815"/>
    </row>
    <row r="524" spans="1:7">
      <c r="A524" s="854"/>
      <c r="B524" s="854"/>
      <c r="C524" s="854"/>
      <c r="D524" s="1003"/>
      <c r="E524" s="1003"/>
      <c r="F524" s="1003"/>
      <c r="G524" s="815"/>
    </row>
    <row r="525" spans="1:7">
      <c r="A525" s="854"/>
      <c r="B525" s="854"/>
      <c r="C525" s="854"/>
      <c r="D525" s="825"/>
      <c r="E525" s="825"/>
      <c r="F525" s="825"/>
      <c r="G525" s="815"/>
    </row>
    <row r="526" spans="1:7" ht="14.25">
      <c r="A526" s="822"/>
      <c r="B526" s="823" t="s">
        <v>329</v>
      </c>
      <c r="C526" s="854"/>
      <c r="D526" s="1003" t="s">
        <v>1272</v>
      </c>
      <c r="E526" s="1003"/>
      <c r="F526" s="1003"/>
      <c r="G526" s="815"/>
    </row>
    <row r="527" spans="1:7">
      <c r="A527" s="854"/>
      <c r="B527" s="854"/>
      <c r="C527" s="854"/>
      <c r="D527" s="1003"/>
      <c r="E527" s="1003"/>
      <c r="F527" s="1003"/>
      <c r="G527" s="815"/>
    </row>
    <row r="528" spans="1:7">
      <c r="A528" s="854"/>
      <c r="B528" s="854"/>
      <c r="C528" s="854"/>
      <c r="D528" s="825"/>
      <c r="E528" s="825"/>
      <c r="F528" s="825"/>
      <c r="G528" s="815"/>
    </row>
    <row r="529" spans="1:7" ht="14.25">
      <c r="A529" s="822"/>
      <c r="B529" s="823" t="s">
        <v>329</v>
      </c>
      <c r="C529" s="854"/>
      <c r="D529" s="1003" t="s">
        <v>1273</v>
      </c>
      <c r="E529" s="1003"/>
      <c r="F529" s="1003"/>
      <c r="G529" s="815"/>
    </row>
    <row r="530" spans="1:7">
      <c r="A530" s="854"/>
      <c r="B530" s="854"/>
      <c r="C530" s="854"/>
      <c r="D530" s="1003"/>
      <c r="E530" s="1003"/>
      <c r="F530" s="1003"/>
      <c r="G530" s="815"/>
    </row>
    <row r="531" spans="1:7">
      <c r="A531" s="854"/>
      <c r="B531" s="854"/>
      <c r="C531" s="854"/>
      <c r="D531" s="1003"/>
      <c r="E531" s="1003"/>
      <c r="F531" s="1003"/>
      <c r="G531" s="815"/>
    </row>
    <row r="532" spans="1:7">
      <c r="A532" s="854"/>
      <c r="B532" s="854"/>
      <c r="C532" s="854"/>
      <c r="D532" s="825"/>
      <c r="E532" s="825"/>
      <c r="F532" s="825"/>
    </row>
    <row r="533" spans="1:7" ht="14.25">
      <c r="A533" s="822"/>
      <c r="B533" s="823" t="s">
        <v>329</v>
      </c>
      <c r="C533" s="854"/>
      <c r="D533" s="1057" t="s">
        <v>1391</v>
      </c>
      <c r="E533" s="1057"/>
      <c r="F533" s="1057"/>
    </row>
    <row r="534" spans="1:7">
      <c r="A534" s="854"/>
      <c r="B534" s="854"/>
      <c r="C534" s="854"/>
      <c r="D534" s="1057"/>
      <c r="E534" s="1057"/>
      <c r="F534" s="1057"/>
    </row>
    <row r="535" spans="1:7">
      <c r="A535" s="854"/>
      <c r="B535" s="854"/>
      <c r="C535" s="854"/>
      <c r="D535" s="825"/>
      <c r="E535" s="825"/>
      <c r="F535" s="825"/>
    </row>
    <row r="536" spans="1:7" ht="14.25">
      <c r="A536" s="822"/>
      <c r="B536" s="823" t="s">
        <v>329</v>
      </c>
      <c r="C536" s="854"/>
      <c r="D536" s="1003" t="s">
        <v>1275</v>
      </c>
      <c r="E536" s="1003"/>
      <c r="F536" s="1003"/>
    </row>
    <row r="537" spans="1:7">
      <c r="A537" s="854"/>
      <c r="B537" s="854"/>
      <c r="C537" s="854"/>
      <c r="D537" s="1003"/>
      <c r="E537" s="1003"/>
      <c r="F537" s="1003"/>
      <c r="G537" s="844"/>
    </row>
    <row r="538" spans="1:7">
      <c r="A538" s="854"/>
      <c r="B538" s="854"/>
      <c r="C538" s="854"/>
      <c r="D538" s="825"/>
      <c r="E538" s="825"/>
      <c r="F538" s="825"/>
      <c r="G538" s="844"/>
    </row>
    <row r="539" spans="1:7" ht="14.25">
      <c r="A539" s="822"/>
      <c r="B539" s="823" t="s">
        <v>329</v>
      </c>
      <c r="C539" s="854"/>
      <c r="D539" s="1005" t="s">
        <v>1276</v>
      </c>
      <c r="E539" s="1005"/>
      <c r="F539" s="1005"/>
      <c r="G539" s="844"/>
    </row>
    <row r="540" spans="1:7">
      <c r="A540" s="841"/>
      <c r="B540" s="841"/>
      <c r="C540" s="854"/>
      <c r="D540" s="1005" t="s">
        <v>905</v>
      </c>
      <c r="E540" s="1005"/>
      <c r="F540" s="1005"/>
      <c r="G540" s="844"/>
    </row>
    <row r="541" spans="1:7">
      <c r="A541" s="841"/>
      <c r="B541" s="841"/>
      <c r="C541" s="854"/>
      <c r="D541" s="696"/>
      <c r="E541" s="1058" t="s">
        <v>1277</v>
      </c>
      <c r="F541" s="1058"/>
      <c r="G541" s="844"/>
    </row>
    <row r="542" spans="1:7" ht="14.25">
      <c r="A542" s="822"/>
      <c r="B542" s="822"/>
      <c r="C542" s="854"/>
      <c r="E542" s="825"/>
      <c r="F542" s="825"/>
      <c r="G542" s="844"/>
    </row>
    <row r="543" spans="1:7" ht="14.25">
      <c r="A543" s="822"/>
      <c r="B543" s="823" t="s">
        <v>329</v>
      </c>
      <c r="C543" s="854"/>
      <c r="D543" s="1089" t="s">
        <v>1278</v>
      </c>
      <c r="E543" s="1089"/>
      <c r="F543" s="1089"/>
      <c r="G543" s="844"/>
    </row>
    <row r="544" spans="1:7">
      <c r="C544" s="854"/>
      <c r="D544" s="1003" t="s">
        <v>1279</v>
      </c>
      <c r="E544" s="1003"/>
      <c r="F544" s="1003"/>
      <c r="G544" s="844"/>
    </row>
    <row r="545" spans="1:7">
      <c r="A545" s="854"/>
      <c r="B545" s="854"/>
      <c r="C545" s="854"/>
      <c r="D545" s="1003"/>
      <c r="E545" s="1003"/>
      <c r="F545" s="1003"/>
      <c r="G545" s="844"/>
    </row>
    <row r="546" spans="1:7">
      <c r="A546" s="854"/>
      <c r="B546" s="854"/>
      <c r="C546" s="854"/>
      <c r="D546" s="1003"/>
      <c r="E546" s="1003"/>
      <c r="F546" s="1003"/>
      <c r="G546" s="844"/>
    </row>
    <row r="547" spans="1:7">
      <c r="A547" s="854"/>
      <c r="B547" s="854"/>
      <c r="C547" s="854"/>
      <c r="D547" s="825"/>
      <c r="E547" s="825"/>
      <c r="F547" s="825"/>
      <c r="G547" s="844"/>
    </row>
    <row r="548" spans="1:7" ht="14.25">
      <c r="A548" s="822"/>
      <c r="B548" s="823" t="s">
        <v>329</v>
      </c>
      <c r="C548" s="854"/>
      <c r="D548" s="1003" t="s">
        <v>1280</v>
      </c>
      <c r="E548" s="1003"/>
      <c r="F548" s="1003"/>
      <c r="G548" s="844"/>
    </row>
    <row r="549" spans="1:7" ht="14.25">
      <c r="A549" s="822"/>
      <c r="B549" s="822"/>
      <c r="C549" s="854"/>
      <c r="D549" s="1003"/>
      <c r="E549" s="1003"/>
      <c r="F549" s="1003"/>
      <c r="G549" s="844"/>
    </row>
    <row r="550" spans="1:7" ht="14.25">
      <c r="A550" s="822"/>
      <c r="B550" s="822"/>
      <c r="C550" s="854"/>
      <c r="D550" s="1003"/>
      <c r="E550" s="1003"/>
      <c r="F550" s="1003"/>
      <c r="G550" s="844"/>
    </row>
    <row r="551" spans="1:7" ht="14.25">
      <c r="A551" s="822"/>
      <c r="B551" s="822"/>
      <c r="C551" s="854"/>
      <c r="D551" s="1003"/>
      <c r="E551" s="1003"/>
      <c r="F551" s="1003"/>
      <c r="G551" s="844"/>
    </row>
    <row r="552" spans="1:7" ht="14.25">
      <c r="A552" s="822"/>
      <c r="B552" s="822"/>
      <c r="C552" s="854"/>
      <c r="D552" s="825"/>
      <c r="E552" s="825"/>
      <c r="F552" s="825"/>
      <c r="G552" s="844"/>
    </row>
    <row r="553" spans="1:7">
      <c r="A553" s="985" t="s">
        <v>1213</v>
      </c>
      <c r="B553" s="985"/>
      <c r="C553" s="985"/>
      <c r="D553" s="985"/>
      <c r="E553" s="985"/>
      <c r="F553" s="985"/>
      <c r="G553" s="985"/>
    </row>
    <row r="554" spans="1:7">
      <c r="A554" s="854"/>
      <c r="B554" s="854"/>
      <c r="C554" s="854"/>
      <c r="E554" s="825"/>
      <c r="F554" s="825"/>
      <c r="G554" s="844"/>
    </row>
    <row r="555" spans="1:7" ht="12.75" customHeight="1">
      <c r="C555" s="818"/>
      <c r="D555" s="1074" t="s">
        <v>225</v>
      </c>
      <c r="E555" s="1074"/>
      <c r="F555" s="1074"/>
      <c r="G555" s="844"/>
    </row>
    <row r="556" spans="1:7">
      <c r="A556" s="820"/>
      <c r="B556" s="820"/>
      <c r="C556" s="820"/>
      <c r="D556" s="1008" t="s">
        <v>1229</v>
      </c>
      <c r="E556" s="1008"/>
      <c r="F556" s="1008"/>
      <c r="G556" s="844"/>
    </row>
    <row r="557" spans="1:7">
      <c r="A557" s="815"/>
      <c r="B557" s="815"/>
      <c r="C557" s="820"/>
      <c r="D557" s="864"/>
      <c r="G557" s="844"/>
    </row>
    <row r="558" spans="1:7">
      <c r="A558" s="820"/>
      <c r="B558" s="823" t="s">
        <v>329</v>
      </c>
      <c r="D558" s="1008" t="s">
        <v>985</v>
      </c>
      <c r="E558" s="1008"/>
      <c r="F558" s="1008"/>
      <c r="G558" s="844"/>
    </row>
    <row r="559" spans="1:7">
      <c r="A559" s="841"/>
      <c r="B559" s="841"/>
      <c r="D559" s="839"/>
    </row>
    <row r="560" spans="1:7">
      <c r="A560" s="841"/>
      <c r="B560" s="823" t="s">
        <v>329</v>
      </c>
      <c r="D560" s="984" t="s">
        <v>1230</v>
      </c>
      <c r="E560" s="984"/>
      <c r="F560" s="984"/>
    </row>
    <row r="561" spans="1:7">
      <c r="A561" s="841"/>
      <c r="B561" s="841"/>
      <c r="D561" s="984"/>
      <c r="E561" s="984"/>
      <c r="F561" s="984"/>
      <c r="G561" s="815"/>
    </row>
    <row r="562" spans="1:7">
      <c r="A562" s="841"/>
      <c r="B562" s="841"/>
      <c r="D562" s="984"/>
      <c r="E562" s="984"/>
      <c r="F562" s="984"/>
      <c r="G562" s="815"/>
    </row>
    <row r="563" spans="1:7">
      <c r="A563" s="841"/>
      <c r="B563" s="841"/>
      <c r="D563" s="984"/>
      <c r="E563" s="984"/>
      <c r="F563" s="984"/>
      <c r="G563" s="815"/>
    </row>
    <row r="564" spans="1:7">
      <c r="A564" s="841"/>
      <c r="B564" s="823" t="s">
        <v>329</v>
      </c>
      <c r="D564" s="984" t="s">
        <v>1231</v>
      </c>
      <c r="E564" s="984"/>
      <c r="F564" s="984"/>
      <c r="G564" s="815"/>
    </row>
    <row r="565" spans="1:7">
      <c r="A565" s="841"/>
      <c r="B565" s="841"/>
      <c r="D565" s="984"/>
      <c r="E565" s="984"/>
      <c r="F565" s="984"/>
      <c r="G565" s="815"/>
    </row>
    <row r="566" spans="1:7">
      <c r="A566" s="841"/>
      <c r="B566" s="841"/>
      <c r="D566" s="984"/>
      <c r="E566" s="984"/>
      <c r="F566" s="984"/>
      <c r="G566" s="815"/>
    </row>
    <row r="567" spans="1:7">
      <c r="A567" s="841"/>
      <c r="B567" s="841"/>
      <c r="D567" s="984"/>
      <c r="E567" s="984"/>
      <c r="F567" s="984"/>
      <c r="G567" s="815"/>
    </row>
    <row r="568" spans="1:7">
      <c r="A568" s="841"/>
      <c r="B568" s="841"/>
      <c r="D568" s="807"/>
      <c r="E568" s="807"/>
      <c r="F568" s="807"/>
      <c r="G568" s="815"/>
    </row>
    <row r="569" spans="1:7">
      <c r="A569" s="841"/>
      <c r="B569" s="823" t="s">
        <v>329</v>
      </c>
      <c r="D569" s="984" t="s">
        <v>1232</v>
      </c>
      <c r="E569" s="984"/>
      <c r="F569" s="984"/>
      <c r="G569" s="815"/>
    </row>
    <row r="570" spans="1:7">
      <c r="A570" s="841"/>
      <c r="B570" s="841"/>
      <c r="D570" s="984"/>
      <c r="E570" s="984"/>
      <c r="F570" s="984"/>
      <c r="G570" s="815"/>
    </row>
    <row r="571" spans="1:7">
      <c r="A571" s="841"/>
      <c r="B571" s="841"/>
      <c r="D571" s="864"/>
      <c r="G571" s="815"/>
    </row>
    <row r="572" spans="1:7">
      <c r="A572" s="841"/>
      <c r="B572" s="823" t="s">
        <v>329</v>
      </c>
      <c r="D572" s="1008" t="s">
        <v>1233</v>
      </c>
      <c r="E572" s="1008"/>
      <c r="F572" s="1008"/>
      <c r="G572" s="815"/>
    </row>
    <row r="573" spans="1:7">
      <c r="A573" s="841"/>
      <c r="B573" s="841"/>
      <c r="D573" s="1008"/>
      <c r="E573" s="1008"/>
      <c r="F573" s="1008"/>
      <c r="G573" s="815"/>
    </row>
    <row r="574" spans="1:7">
      <c r="A574" s="841"/>
      <c r="B574" s="841"/>
      <c r="D574" s="864"/>
      <c r="G574" s="815"/>
    </row>
    <row r="575" spans="1:7" ht="14.25">
      <c r="A575" s="822"/>
      <c r="B575" s="823" t="s">
        <v>329</v>
      </c>
      <c r="D575" s="1008" t="s">
        <v>980</v>
      </c>
      <c r="E575" s="1008"/>
      <c r="F575" s="1008"/>
      <c r="G575" s="815"/>
    </row>
    <row r="576" spans="1:7" ht="14.25">
      <c r="A576" s="822"/>
      <c r="B576" s="822"/>
      <c r="D576" s="864"/>
      <c r="G576" s="815"/>
    </row>
    <row r="577" spans="1:7">
      <c r="A577" s="985" t="s">
        <v>1214</v>
      </c>
      <c r="B577" s="985"/>
      <c r="C577" s="985"/>
      <c r="D577" s="985"/>
      <c r="E577" s="985"/>
      <c r="F577" s="985"/>
      <c r="G577" s="985"/>
    </row>
    <row r="578" spans="1:7"/>
    <row r="579" spans="1:7">
      <c r="D579" s="1002" t="s">
        <v>1314</v>
      </c>
      <c r="E579" s="1002"/>
      <c r="F579" s="1002"/>
    </row>
    <row r="580" spans="1:7">
      <c r="D580" s="1041" t="s">
        <v>1315</v>
      </c>
      <c r="E580" s="1041"/>
      <c r="F580" s="1041"/>
    </row>
    <row r="581" spans="1:7">
      <c r="D581" s="804"/>
      <c r="E581" s="746"/>
      <c r="F581" s="746"/>
    </row>
    <row r="582" spans="1:7" s="816" customFormat="1" ht="14.25">
      <c r="A582" s="830"/>
      <c r="B582" s="823" t="s">
        <v>329</v>
      </c>
      <c r="C582" s="826"/>
      <c r="D582" s="1004" t="s">
        <v>1316</v>
      </c>
      <c r="E582" s="1004"/>
      <c r="F582" s="1004"/>
      <c r="G582" s="827"/>
    </row>
    <row r="583" spans="1:7">
      <c r="D583" s="1004"/>
      <c r="E583" s="1004"/>
      <c r="F583" s="1004"/>
    </row>
    <row r="584" spans="1:7">
      <c r="D584" s="1004"/>
      <c r="E584" s="1004"/>
      <c r="F584" s="1004"/>
    </row>
    <row r="585" spans="1:7"/>
    <row r="586" spans="1:7">
      <c r="A586" s="985" t="s">
        <v>1215</v>
      </c>
      <c r="B586" s="985"/>
      <c r="C586" s="985"/>
      <c r="D586" s="985"/>
      <c r="E586" s="985"/>
      <c r="F586" s="985"/>
      <c r="G586" s="985"/>
    </row>
    <row r="587" spans="1:7">
      <c r="A587" s="825"/>
      <c r="B587" s="825"/>
      <c r="G587" s="844"/>
    </row>
    <row r="588" spans="1:7">
      <c r="A588" s="865"/>
      <c r="B588" s="865"/>
      <c r="C588" s="818"/>
      <c r="D588" s="1042" t="s">
        <v>1317</v>
      </c>
      <c r="E588" s="1042"/>
      <c r="F588" s="1042"/>
      <c r="G588" s="844"/>
    </row>
    <row r="589" spans="1:7">
      <c r="A589" s="865"/>
      <c r="B589" s="865"/>
      <c r="C589" s="818"/>
      <c r="D589" s="1042"/>
      <c r="E589" s="1042"/>
      <c r="F589" s="1042"/>
      <c r="G589" s="844"/>
    </row>
    <row r="590" spans="1:7">
      <c r="C590" s="820"/>
      <c r="D590" s="1041" t="s">
        <v>1318</v>
      </c>
      <c r="E590" s="1041"/>
      <c r="F590" s="1041"/>
      <c r="G590" s="844"/>
    </row>
    <row r="591" spans="1:7">
      <c r="C591" s="820"/>
      <c r="D591" s="804"/>
      <c r="E591" s="804"/>
      <c r="F591" s="804"/>
      <c r="G591" s="844"/>
    </row>
    <row r="592" spans="1:7">
      <c r="A592" s="841"/>
      <c r="B592" s="823" t="s">
        <v>329</v>
      </c>
      <c r="D592" s="1041" t="s">
        <v>467</v>
      </c>
      <c r="E592" s="1041"/>
      <c r="F592" s="1041"/>
      <c r="G592" s="844"/>
    </row>
    <row r="593" spans="1:7">
      <c r="C593" s="866"/>
      <c r="E593" s="815"/>
      <c r="G593" s="844"/>
    </row>
    <row r="594" spans="1:7">
      <c r="A594" s="841"/>
      <c r="B594" s="823" t="s">
        <v>329</v>
      </c>
      <c r="D594" s="1001" t="s">
        <v>1319</v>
      </c>
      <c r="E594" s="1001"/>
      <c r="F594" s="1001"/>
      <c r="G594" s="844"/>
    </row>
    <row r="595" spans="1:7">
      <c r="D595" s="1001"/>
      <c r="E595" s="1001"/>
      <c r="F595" s="1001"/>
      <c r="G595" s="844"/>
    </row>
    <row r="596" spans="1:7">
      <c r="D596" s="815"/>
      <c r="G596" s="844"/>
    </row>
    <row r="597" spans="1:7">
      <c r="B597" s="823" t="s">
        <v>329</v>
      </c>
      <c r="D597" s="1001" t="s">
        <v>1320</v>
      </c>
      <c r="E597" s="1001"/>
      <c r="F597" s="1001"/>
      <c r="G597" s="844"/>
    </row>
    <row r="598" spans="1:7">
      <c r="C598" s="866"/>
      <c r="D598" s="1001"/>
      <c r="E598" s="1001"/>
      <c r="F598" s="1001"/>
      <c r="G598" s="844"/>
    </row>
    <row r="599" spans="1:7">
      <c r="C599" s="866"/>
      <c r="G599" s="844"/>
    </row>
    <row r="600" spans="1:7">
      <c r="B600" s="823" t="s">
        <v>329</v>
      </c>
      <c r="C600" s="866"/>
      <c r="D600" s="1001" t="s">
        <v>1321</v>
      </c>
      <c r="E600" s="1001"/>
      <c r="F600" s="1001"/>
      <c r="G600" s="844"/>
    </row>
    <row r="601" spans="1:7">
      <c r="C601" s="866"/>
      <c r="D601" s="1001"/>
      <c r="E601" s="1001"/>
      <c r="F601" s="1001"/>
      <c r="G601" s="844"/>
    </row>
    <row r="602" spans="1:7">
      <c r="C602" s="866"/>
      <c r="G602" s="844"/>
    </row>
    <row r="603" spans="1:7">
      <c r="A603" s="985" t="s">
        <v>1216</v>
      </c>
      <c r="B603" s="985"/>
      <c r="C603" s="985"/>
      <c r="D603" s="985"/>
      <c r="E603" s="985"/>
      <c r="F603" s="985"/>
      <c r="G603" s="985"/>
    </row>
    <row r="604" spans="1:7">
      <c r="A604" s="867"/>
      <c r="B604" s="867"/>
      <c r="C604" s="867"/>
      <c r="G604" s="844"/>
    </row>
    <row r="605" spans="1:7">
      <c r="C605" s="841"/>
      <c r="D605" s="1002" t="s">
        <v>1322</v>
      </c>
      <c r="E605" s="1002"/>
      <c r="F605" s="1002"/>
      <c r="G605" s="844"/>
    </row>
    <row r="606" spans="1:7">
      <c r="A606" s="841"/>
      <c r="B606" s="841"/>
      <c r="C606" s="843"/>
      <c r="D606" s="819"/>
      <c r="G606" s="844"/>
    </row>
    <row r="607" spans="1:7" ht="14.25">
      <c r="A607" s="822"/>
      <c r="B607" s="823" t="s">
        <v>329</v>
      </c>
      <c r="C607" s="843"/>
      <c r="D607" s="1003" t="s">
        <v>1567</v>
      </c>
      <c r="E607" s="1003"/>
      <c r="F607" s="1003"/>
      <c r="G607" s="844"/>
    </row>
    <row r="608" spans="1:7">
      <c r="C608" s="843"/>
      <c r="D608" s="1003"/>
      <c r="E608" s="1003"/>
      <c r="F608" s="1003"/>
      <c r="G608" s="844"/>
    </row>
    <row r="609" spans="1:7">
      <c r="C609" s="843"/>
      <c r="D609" s="1003"/>
      <c r="E609" s="1003"/>
      <c r="F609" s="1003"/>
      <c r="G609" s="844"/>
    </row>
    <row r="610" spans="1:7">
      <c r="C610" s="843"/>
      <c r="D610" s="1003"/>
      <c r="E610" s="1003"/>
      <c r="F610" s="1003"/>
      <c r="G610" s="844"/>
    </row>
    <row r="611" spans="1:7">
      <c r="C611" s="843"/>
      <c r="D611" s="1003"/>
      <c r="E611" s="1003"/>
      <c r="F611" s="1003"/>
      <c r="G611" s="844"/>
    </row>
    <row r="612" spans="1:7">
      <c r="C612" s="843"/>
      <c r="D612" s="1003"/>
      <c r="E612" s="1003"/>
      <c r="F612" s="1003"/>
      <c r="G612" s="844"/>
    </row>
    <row r="613" spans="1:7">
      <c r="C613" s="843"/>
      <c r="D613" s="809"/>
      <c r="E613" s="809"/>
      <c r="F613" s="809"/>
      <c r="G613" s="844"/>
    </row>
    <row r="614" spans="1:7" ht="14.25">
      <c r="A614" s="822"/>
      <c r="B614" s="823" t="s">
        <v>329</v>
      </c>
      <c r="C614" s="843"/>
      <c r="D614" s="1003" t="s">
        <v>1324</v>
      </c>
      <c r="E614" s="1003"/>
      <c r="F614" s="1003"/>
      <c r="G614" s="844"/>
    </row>
    <row r="615" spans="1:7">
      <c r="A615" s="854"/>
      <c r="B615" s="854"/>
      <c r="C615" s="854"/>
      <c r="D615" s="1003"/>
      <c r="E615" s="1003"/>
      <c r="F615" s="1003"/>
      <c r="G615" s="844"/>
    </row>
    <row r="616" spans="1:7">
      <c r="A616" s="854"/>
      <c r="B616" s="854"/>
      <c r="C616" s="854"/>
      <c r="D616" s="810"/>
      <c r="E616" s="868"/>
      <c r="F616" s="868"/>
      <c r="G616" s="844"/>
    </row>
    <row r="617" spans="1:7" ht="14.25">
      <c r="A617" s="822"/>
      <c r="B617" s="823" t="s">
        <v>329</v>
      </c>
      <c r="C617" s="854"/>
      <c r="D617" s="1004" t="s">
        <v>1493</v>
      </c>
      <c r="E617" s="1004"/>
      <c r="F617" s="1004"/>
      <c r="G617" s="844"/>
    </row>
    <row r="618" spans="1:7" ht="14.25">
      <c r="A618" s="822"/>
      <c r="B618" s="822"/>
      <c r="C618" s="854"/>
      <c r="D618" s="1004"/>
      <c r="E618" s="1004"/>
      <c r="F618" s="1004"/>
      <c r="G618" s="844"/>
    </row>
    <row r="619" spans="1:7" ht="14.25">
      <c r="A619" s="822"/>
      <c r="B619" s="822"/>
      <c r="C619" s="854"/>
      <c r="D619" s="1004"/>
      <c r="E619" s="1004"/>
      <c r="F619" s="1004"/>
      <c r="G619" s="844"/>
    </row>
    <row r="620" spans="1:7">
      <c r="A620" s="854"/>
      <c r="B620" s="823" t="s">
        <v>329</v>
      </c>
      <c r="C620" s="854"/>
      <c r="D620" s="1005" t="s">
        <v>1326</v>
      </c>
      <c r="E620" s="1005"/>
      <c r="F620" s="1005"/>
      <c r="G620" s="844"/>
    </row>
    <row r="621" spans="1:7">
      <c r="A621" s="854"/>
      <c r="B621" s="854"/>
      <c r="C621" s="854"/>
      <c r="D621" s="751"/>
      <c r="E621" s="751"/>
      <c r="F621" s="751"/>
      <c r="G621" s="844"/>
    </row>
    <row r="622" spans="1:7">
      <c r="A622" s="985" t="s">
        <v>1217</v>
      </c>
      <c r="B622" s="985"/>
      <c r="C622" s="985"/>
      <c r="D622" s="985"/>
      <c r="E622" s="985"/>
      <c r="F622" s="985"/>
      <c r="G622" s="985"/>
    </row>
    <row r="623" spans="1:7">
      <c r="A623" s="825"/>
      <c r="B623" s="825"/>
      <c r="C623" s="854"/>
      <c r="D623" s="868"/>
      <c r="E623" s="868"/>
      <c r="F623" s="868"/>
      <c r="G623" s="844"/>
    </row>
    <row r="624" spans="1:7">
      <c r="C624" s="867"/>
      <c r="D624" s="1081" t="s">
        <v>1376</v>
      </c>
      <c r="E624" s="1081"/>
      <c r="F624" s="1081"/>
      <c r="G624" s="844"/>
    </row>
    <row r="625" spans="1:7">
      <c r="A625" s="820"/>
      <c r="B625" s="820"/>
      <c r="C625" s="820"/>
      <c r="D625" s="1082" t="s">
        <v>1377</v>
      </c>
      <c r="E625" s="1082"/>
      <c r="F625" s="1082"/>
      <c r="G625" s="844"/>
    </row>
    <row r="626" spans="1:7">
      <c r="A626" s="820"/>
      <c r="B626" s="820"/>
      <c r="C626" s="820"/>
      <c r="D626" s="751"/>
      <c r="E626" s="751"/>
      <c r="F626" s="751"/>
      <c r="G626" s="844"/>
    </row>
    <row r="627" spans="1:7" ht="12.75" customHeight="1">
      <c r="B627" s="823" t="s">
        <v>329</v>
      </c>
      <c r="C627" s="854"/>
      <c r="D627" s="1072" t="s">
        <v>1601</v>
      </c>
      <c r="E627" s="1072"/>
      <c r="F627" s="1072"/>
    </row>
    <row r="628" spans="1:7">
      <c r="D628" s="1072"/>
      <c r="E628" s="1072"/>
      <c r="F628" s="1072"/>
    </row>
    <row r="629" spans="1:7">
      <c r="D629" s="1072"/>
      <c r="E629" s="1072"/>
      <c r="F629" s="1072"/>
    </row>
    <row r="630" spans="1:7">
      <c r="D630" s="1072"/>
      <c r="E630" s="1072"/>
      <c r="F630" s="1072"/>
    </row>
    <row r="631" spans="1:7" ht="14.45" customHeight="1">
      <c r="A631" s="822"/>
      <c r="B631" s="822"/>
      <c r="C631" s="854"/>
      <c r="D631" s="943"/>
      <c r="E631" s="943"/>
      <c r="F631" s="943"/>
      <c r="G631" s="844"/>
    </row>
    <row r="632" spans="1:7" ht="12.75" customHeight="1">
      <c r="A632" s="820"/>
      <c r="B632" s="823" t="s">
        <v>329</v>
      </c>
      <c r="C632" s="854"/>
      <c r="D632" s="1072" t="s">
        <v>1604</v>
      </c>
      <c r="E632" s="1072"/>
      <c r="F632" s="1072"/>
      <c r="G632" s="844"/>
    </row>
    <row r="633" spans="1:7" ht="14.25">
      <c r="A633" s="820"/>
      <c r="B633" s="822"/>
      <c r="C633" s="854"/>
      <c r="D633" s="1072"/>
      <c r="E633" s="1072"/>
      <c r="F633" s="1072"/>
      <c r="G633" s="844"/>
    </row>
    <row r="634" spans="1:7" ht="14.25">
      <c r="A634" s="820"/>
      <c r="B634" s="822"/>
      <c r="C634" s="854"/>
      <c r="D634" s="1072"/>
      <c r="E634" s="1072"/>
      <c r="F634" s="1072"/>
      <c r="G634" s="844"/>
    </row>
    <row r="635" spans="1:7" ht="14.25">
      <c r="A635" s="820"/>
      <c r="B635" s="822"/>
      <c r="C635" s="854"/>
      <c r="D635" s="1072"/>
      <c r="E635" s="1072"/>
      <c r="F635" s="1072"/>
      <c r="G635" s="844"/>
    </row>
    <row r="636" spans="1:7" ht="14.25">
      <c r="A636" s="820"/>
      <c r="B636" s="822"/>
      <c r="C636" s="854"/>
      <c r="D636" s="1072"/>
      <c r="E636" s="1072"/>
      <c r="F636" s="1072"/>
      <c r="G636" s="844"/>
    </row>
    <row r="637" spans="1:7" ht="14.25" customHeight="1">
      <c r="A637" s="820"/>
      <c r="B637" s="822"/>
      <c r="C637" s="854"/>
      <c r="F637" s="944"/>
      <c r="G637" s="844"/>
    </row>
    <row r="638" spans="1:7" ht="12.75" customHeight="1">
      <c r="A638" s="820"/>
      <c r="B638" s="823" t="s">
        <v>329</v>
      </c>
      <c r="C638" s="854"/>
      <c r="D638" s="1072" t="s">
        <v>1602</v>
      </c>
      <c r="E638" s="1072"/>
      <c r="F638" s="1072"/>
      <c r="G638" s="844"/>
    </row>
    <row r="639" spans="1:7" ht="14.25">
      <c r="A639" s="820"/>
      <c r="B639" s="822"/>
      <c r="C639" s="854"/>
      <c r="D639" s="1072"/>
      <c r="E639" s="1072"/>
      <c r="F639" s="1072"/>
      <c r="G639" s="844"/>
    </row>
    <row r="640" spans="1:7" ht="14.25">
      <c r="A640" s="822"/>
      <c r="B640" s="822"/>
      <c r="C640" s="854"/>
      <c r="D640" s="1072"/>
      <c r="E640" s="1072"/>
      <c r="F640" s="1072"/>
      <c r="G640" s="844"/>
    </row>
    <row r="641" spans="1:7" ht="14.25">
      <c r="A641" s="822"/>
      <c r="B641" s="822"/>
      <c r="C641" s="854"/>
      <c r="D641" s="1072"/>
      <c r="E641" s="1072"/>
      <c r="F641" s="1072"/>
      <c r="G641" s="844"/>
    </row>
    <row r="642" spans="1:7" ht="14.25">
      <c r="A642" s="822"/>
      <c r="B642" s="822"/>
      <c r="C642" s="854"/>
      <c r="D642" s="934"/>
      <c r="E642" s="934"/>
      <c r="F642" s="934"/>
      <c r="G642" s="844"/>
    </row>
    <row r="643" spans="1:7" ht="12.75" customHeight="1">
      <c r="A643" s="820"/>
      <c r="B643" s="823" t="s">
        <v>329</v>
      </c>
      <c r="C643" s="854"/>
      <c r="D643" s="1072" t="s">
        <v>1603</v>
      </c>
      <c r="E643" s="1072"/>
      <c r="F643" s="1072"/>
      <c r="G643" s="844"/>
    </row>
    <row r="644" spans="1:7" ht="12.75" customHeight="1">
      <c r="A644" s="820"/>
      <c r="B644" s="822"/>
      <c r="C644" s="854"/>
      <c r="D644" s="1072"/>
      <c r="E644" s="1072"/>
      <c r="F644" s="1072"/>
      <c r="G644" s="844"/>
    </row>
    <row r="645" spans="1:7" ht="12.75" customHeight="1">
      <c r="A645" s="820"/>
      <c r="B645" s="822"/>
      <c r="C645" s="854"/>
      <c r="D645" s="1072"/>
      <c r="E645" s="1072"/>
      <c r="F645" s="1072"/>
      <c r="G645" s="844"/>
    </row>
    <row r="646" spans="1:7" ht="12.75" customHeight="1">
      <c r="A646" s="820"/>
      <c r="B646" s="822"/>
      <c r="C646" s="854"/>
      <c r="D646" s="1072"/>
      <c r="E646" s="1072"/>
      <c r="F646" s="1072"/>
      <c r="G646" s="844"/>
    </row>
    <row r="647" spans="1:7" ht="12.75" customHeight="1">
      <c r="A647" s="820"/>
      <c r="B647" s="822"/>
      <c r="C647" s="854"/>
      <c r="D647" s="1072"/>
      <c r="E647" s="1072"/>
      <c r="F647" s="1072"/>
      <c r="G647" s="844"/>
    </row>
    <row r="648" spans="1:7" ht="12.75" customHeight="1">
      <c r="A648" s="820"/>
      <c r="B648" s="822"/>
      <c r="C648" s="854"/>
      <c r="D648" s="1072"/>
      <c r="E648" s="1072"/>
      <c r="F648" s="1072"/>
      <c r="G648" s="844"/>
    </row>
    <row r="649" spans="1:7" ht="12.75" customHeight="1">
      <c r="A649" s="820"/>
      <c r="B649" s="822"/>
      <c r="C649" s="854"/>
      <c r="D649" s="1072"/>
      <c r="E649" s="1072"/>
      <c r="F649" s="1072"/>
      <c r="G649" s="844"/>
    </row>
    <row r="650" spans="1:7" ht="12.75" customHeight="1">
      <c r="A650" s="820"/>
      <c r="B650" s="822"/>
      <c r="C650" s="854"/>
      <c r="D650" s="1072"/>
      <c r="E650" s="1072"/>
      <c r="F650" s="1072"/>
      <c r="G650" s="844"/>
    </row>
    <row r="651" spans="1:7" ht="12.75" customHeight="1">
      <c r="A651" s="820"/>
      <c r="B651" s="822"/>
      <c r="C651" s="854"/>
      <c r="D651" s="1072"/>
      <c r="E651" s="1072"/>
      <c r="F651" s="1072"/>
      <c r="G651" s="844"/>
    </row>
    <row r="652" spans="1:7" ht="14.25">
      <c r="A652" s="822"/>
      <c r="B652" s="822"/>
      <c r="C652" s="854"/>
      <c r="D652" s="934"/>
      <c r="E652" s="934"/>
      <c r="F652" s="934"/>
      <c r="G652" s="844"/>
    </row>
    <row r="653" spans="1:7" ht="14.25">
      <c r="A653" s="822"/>
      <c r="B653" s="823" t="s">
        <v>329</v>
      </c>
      <c r="C653" s="854"/>
      <c r="D653" s="1078" t="s">
        <v>1228</v>
      </c>
      <c r="E653" s="1078"/>
      <c r="F653" s="1078"/>
      <c r="G653" s="844"/>
    </row>
    <row r="654" spans="1:7" ht="14.25">
      <c r="A654" s="822"/>
      <c r="B654" s="822"/>
      <c r="C654" s="854"/>
      <c r="D654" s="1001" t="s">
        <v>1379</v>
      </c>
      <c r="E654" s="1001"/>
      <c r="F654" s="1001"/>
      <c r="G654" s="844"/>
    </row>
    <row r="655" spans="1:7" ht="14.25">
      <c r="A655" s="822"/>
      <c r="B655" s="822"/>
      <c r="C655" s="854"/>
      <c r="D655" s="1001"/>
      <c r="E655" s="1001"/>
      <c r="F655" s="1001"/>
      <c r="G655" s="844"/>
    </row>
    <row r="656" spans="1:7" ht="14.25">
      <c r="A656" s="822"/>
      <c r="B656" s="822"/>
      <c r="C656" s="854"/>
      <c r="D656" s="1001"/>
      <c r="E656" s="1001"/>
      <c r="F656" s="1001"/>
      <c r="G656" s="844"/>
    </row>
    <row r="657" spans="1:11" ht="14.25">
      <c r="A657" s="822"/>
      <c r="B657" s="822"/>
      <c r="C657" s="854"/>
      <c r="D657" s="1001"/>
      <c r="E657" s="1001"/>
      <c r="F657" s="1001"/>
      <c r="G657" s="844"/>
    </row>
    <row r="658" spans="1:11" ht="14.25">
      <c r="A658" s="822"/>
      <c r="B658" s="822"/>
      <c r="C658" s="854"/>
      <c r="D658" s="1001"/>
      <c r="E658" s="1001"/>
      <c r="F658" s="1001"/>
      <c r="G658" s="844"/>
    </row>
    <row r="659" spans="1:11" ht="14.25">
      <c r="A659" s="822"/>
      <c r="B659" s="822"/>
      <c r="C659" s="854"/>
      <c r="D659" s="1026" t="s">
        <v>1566</v>
      </c>
      <c r="E659" s="1026"/>
      <c r="F659" s="1026"/>
      <c r="G659" s="844"/>
    </row>
    <row r="660" spans="1:11">
      <c r="A660" s="854"/>
      <c r="B660" s="854"/>
      <c r="C660" s="854"/>
      <c r="D660" s="868"/>
      <c r="E660" s="868"/>
      <c r="F660" s="868"/>
      <c r="G660" s="844"/>
    </row>
    <row r="661" spans="1:11">
      <c r="A661" s="985" t="s">
        <v>1218</v>
      </c>
      <c r="B661" s="985"/>
      <c r="C661" s="985"/>
      <c r="D661" s="985"/>
      <c r="E661" s="985"/>
      <c r="F661" s="985"/>
      <c r="G661" s="985"/>
      <c r="H661" s="869"/>
      <c r="I661" s="869"/>
      <c r="J661" s="869"/>
      <c r="K661" s="869"/>
    </row>
    <row r="662" spans="1:11">
      <c r="A662" s="759"/>
      <c r="B662" s="759"/>
      <c r="C662" s="759"/>
      <c r="D662" s="759"/>
      <c r="E662" s="759"/>
      <c r="F662" s="759"/>
      <c r="G662" s="759"/>
      <c r="H662" s="869"/>
      <c r="I662" s="869"/>
      <c r="J662" s="869"/>
      <c r="K662" s="869"/>
    </row>
    <row r="663" spans="1:11">
      <c r="C663" s="867"/>
      <c r="D663" s="1002" t="s">
        <v>106</v>
      </c>
      <c r="E663" s="1002"/>
      <c r="F663" s="1002"/>
      <c r="G663" s="844"/>
      <c r="H663" s="869"/>
      <c r="I663" s="869"/>
      <c r="J663" s="869"/>
      <c r="K663" s="869"/>
    </row>
    <row r="664" spans="1:11">
      <c r="A664" s="867"/>
      <c r="B664" s="867"/>
      <c r="C664" s="867"/>
      <c r="D664" s="1002" t="s">
        <v>130</v>
      </c>
      <c r="E664" s="1002"/>
      <c r="F664" s="1002"/>
      <c r="G664" s="844"/>
      <c r="H664" s="869"/>
      <c r="I664" s="869"/>
      <c r="J664" s="869"/>
      <c r="K664" s="869"/>
    </row>
    <row r="665" spans="1:11">
      <c r="A665" s="820"/>
      <c r="B665" s="820"/>
      <c r="C665" s="820"/>
      <c r="D665" s="1005" t="s">
        <v>1254</v>
      </c>
      <c r="E665" s="1005"/>
      <c r="F665" s="1005"/>
      <c r="G665" s="844"/>
      <c r="H665" s="869"/>
      <c r="I665" s="869"/>
      <c r="J665" s="869"/>
      <c r="K665" s="869"/>
    </row>
    <row r="666" spans="1:11">
      <c r="A666" s="820"/>
      <c r="B666" s="820"/>
      <c r="C666" s="820"/>
      <c r="G666" s="844"/>
      <c r="H666" s="869"/>
      <c r="I666" s="869"/>
      <c r="J666" s="869"/>
      <c r="K666" s="869"/>
    </row>
    <row r="667" spans="1:11" ht="14.25">
      <c r="A667" s="822"/>
      <c r="B667" s="823" t="s">
        <v>329</v>
      </c>
      <c r="C667" s="820"/>
      <c r="D667" s="1005" t="s">
        <v>981</v>
      </c>
      <c r="E667" s="1005"/>
      <c r="F667" s="1005"/>
      <c r="G667" s="844"/>
      <c r="H667" s="869"/>
      <c r="I667" s="869"/>
      <c r="J667" s="869"/>
      <c r="K667" s="869"/>
    </row>
    <row r="668" spans="1:11">
      <c r="A668" s="820"/>
      <c r="B668" s="820"/>
      <c r="C668" s="820"/>
      <c r="D668" s="1005" t="s">
        <v>992</v>
      </c>
      <c r="E668" s="1005"/>
      <c r="F668" s="1005"/>
      <c r="G668" s="844"/>
      <c r="H668" s="869"/>
      <c r="I668" s="869"/>
      <c r="J668" s="869"/>
      <c r="K668" s="869"/>
    </row>
    <row r="669" spans="1:11">
      <c r="A669" s="820"/>
      <c r="B669" s="820"/>
      <c r="C669" s="820"/>
      <c r="D669" s="696"/>
      <c r="E669" s="1059" t="s">
        <v>1255</v>
      </c>
      <c r="F669" s="1059"/>
      <c r="G669" s="844"/>
      <c r="H669" s="869"/>
      <c r="I669" s="869"/>
      <c r="J669" s="869"/>
      <c r="K669" s="869"/>
    </row>
    <row r="670" spans="1:11">
      <c r="A670" s="820"/>
      <c r="B670" s="820"/>
      <c r="C670" s="820"/>
      <c r="D670" s="696"/>
      <c r="E670" s="1059"/>
      <c r="F670" s="1059"/>
      <c r="G670" s="844"/>
      <c r="H670" s="869"/>
      <c r="I670" s="869"/>
      <c r="J670" s="869"/>
      <c r="K670" s="869"/>
    </row>
    <row r="671" spans="1:11">
      <c r="A671" s="820"/>
      <c r="B671" s="820"/>
      <c r="C671" s="820"/>
      <c r="D671" s="870"/>
      <c r="E671" s="825"/>
      <c r="G671" s="844"/>
      <c r="H671" s="869"/>
      <c r="I671" s="869"/>
      <c r="J671" s="869"/>
      <c r="K671" s="869"/>
    </row>
    <row r="672" spans="1:11" ht="14.25">
      <c r="A672" s="822"/>
      <c r="B672" s="823" t="s">
        <v>329</v>
      </c>
      <c r="C672" s="820"/>
      <c r="D672" s="1003" t="s">
        <v>1455</v>
      </c>
      <c r="E672" s="1003"/>
      <c r="F672" s="1003"/>
      <c r="G672" s="844"/>
      <c r="H672" s="869"/>
      <c r="I672" s="869"/>
      <c r="J672" s="869"/>
      <c r="K672" s="869"/>
    </row>
    <row r="673" spans="1:11">
      <c r="A673" s="841"/>
      <c r="B673" s="841"/>
      <c r="C673" s="820"/>
      <c r="D673" s="1003"/>
      <c r="E673" s="1003"/>
      <c r="F673" s="1003"/>
      <c r="G673" s="844"/>
      <c r="H673" s="869"/>
      <c r="I673" s="869"/>
      <c r="J673" s="869"/>
      <c r="K673" s="869"/>
    </row>
    <row r="674" spans="1:11">
      <c r="A674" s="820"/>
      <c r="B674" s="820"/>
      <c r="C674" s="820"/>
      <c r="D674" s="1003"/>
      <c r="E674" s="1003"/>
      <c r="F674" s="1003"/>
      <c r="G674" s="844"/>
      <c r="H674" s="869"/>
      <c r="I674" s="869"/>
      <c r="J674" s="869"/>
      <c r="K674" s="869"/>
    </row>
    <row r="675" spans="1:11">
      <c r="A675" s="820"/>
      <c r="B675" s="820"/>
      <c r="C675" s="820"/>
      <c r="G675" s="844"/>
      <c r="H675" s="869"/>
      <c r="I675" s="869"/>
      <c r="J675" s="869"/>
      <c r="K675" s="869"/>
    </row>
    <row r="676" spans="1:11" ht="14.25">
      <c r="A676" s="822"/>
      <c r="B676" s="823" t="s">
        <v>329</v>
      </c>
      <c r="C676" s="820"/>
      <c r="D676" s="1005" t="s">
        <v>1022</v>
      </c>
      <c r="E676" s="1005"/>
      <c r="F676" s="1005"/>
      <c r="G676" s="844"/>
      <c r="H676" s="869"/>
      <c r="I676" s="869"/>
      <c r="J676" s="869"/>
      <c r="K676" s="869"/>
    </row>
    <row r="677" spans="1:11" ht="14.25">
      <c r="A677" s="822"/>
      <c r="B677" s="822"/>
      <c r="C677" s="820"/>
      <c r="D677" s="1005" t="s">
        <v>992</v>
      </c>
      <c r="E677" s="1005"/>
      <c r="F677" s="1005"/>
      <c r="G677" s="844"/>
      <c r="H677" s="869"/>
      <c r="I677" s="869"/>
      <c r="J677" s="869"/>
      <c r="K677" s="869"/>
    </row>
    <row r="678" spans="1:11">
      <c r="A678" s="820"/>
      <c r="B678" s="820"/>
      <c r="C678" s="820"/>
      <c r="D678" s="696"/>
      <c r="E678" s="1058" t="s">
        <v>1257</v>
      </c>
      <c r="F678" s="1058"/>
      <c r="G678" s="844"/>
      <c r="H678" s="869"/>
      <c r="I678" s="869"/>
      <c r="J678" s="869"/>
      <c r="K678" s="869"/>
    </row>
    <row r="679" spans="1:11">
      <c r="A679" s="820"/>
      <c r="B679" s="820"/>
      <c r="C679" s="820"/>
      <c r="D679" s="819"/>
      <c r="G679" s="844"/>
      <c r="H679" s="869"/>
      <c r="I679" s="869"/>
      <c r="J679" s="869"/>
      <c r="K679" s="869"/>
    </row>
    <row r="680" spans="1:11" ht="14.25">
      <c r="A680" s="822"/>
      <c r="B680" s="823" t="s">
        <v>329</v>
      </c>
      <c r="C680" s="820"/>
      <c r="D680" s="1057" t="s">
        <v>1267</v>
      </c>
      <c r="E680" s="1057"/>
      <c r="F680" s="1057"/>
      <c r="G680" s="844"/>
      <c r="H680" s="869"/>
      <c r="I680" s="869"/>
      <c r="J680" s="869"/>
      <c r="K680" s="869"/>
    </row>
    <row r="681" spans="1:11">
      <c r="A681" s="820"/>
      <c r="B681" s="820"/>
      <c r="C681" s="820"/>
      <c r="D681" s="1057"/>
      <c r="E681" s="1057"/>
      <c r="F681" s="1057"/>
      <c r="G681" s="844"/>
      <c r="H681" s="869"/>
      <c r="I681" s="869"/>
      <c r="J681" s="869"/>
      <c r="K681" s="869"/>
    </row>
    <row r="682" spans="1:11">
      <c r="A682" s="820"/>
      <c r="B682" s="820"/>
      <c r="C682" s="820"/>
      <c r="D682" s="1057"/>
      <c r="E682" s="1057"/>
      <c r="F682" s="1057"/>
      <c r="G682" s="844"/>
      <c r="H682" s="869"/>
      <c r="I682" s="869"/>
      <c r="J682" s="869"/>
      <c r="K682" s="869"/>
    </row>
    <row r="683" spans="1:11">
      <c r="A683" s="820"/>
      <c r="B683" s="820"/>
      <c r="C683" s="820"/>
      <c r="D683" s="1057"/>
      <c r="E683" s="1057"/>
      <c r="F683" s="1057"/>
      <c r="G683" s="844"/>
      <c r="H683" s="869"/>
      <c r="I683" s="869"/>
      <c r="J683" s="869"/>
      <c r="K683" s="869"/>
    </row>
    <row r="684" spans="1:11">
      <c r="A684" s="820"/>
      <c r="B684" s="820"/>
      <c r="C684" s="820"/>
      <c r="D684" s="1057"/>
      <c r="E684" s="1057"/>
      <c r="F684" s="1057"/>
      <c r="G684" s="844"/>
      <c r="H684" s="869"/>
      <c r="I684" s="869"/>
      <c r="J684" s="869"/>
      <c r="K684" s="869"/>
    </row>
    <row r="685" spans="1:11" s="816" customFormat="1">
      <c r="A685" s="860"/>
      <c r="B685" s="860"/>
      <c r="C685" s="860"/>
      <c r="D685" s="1057"/>
      <c r="E685" s="1057"/>
      <c r="F685" s="1057"/>
      <c r="G685" s="871"/>
      <c r="H685" s="872"/>
      <c r="I685" s="872"/>
      <c r="J685" s="872"/>
      <c r="K685" s="872"/>
    </row>
    <row r="686" spans="1:11" s="816" customFormat="1">
      <c r="A686" s="860"/>
      <c r="B686" s="860"/>
      <c r="C686" s="860"/>
      <c r="D686" s="873"/>
      <c r="E686" s="873"/>
      <c r="F686" s="873"/>
      <c r="G686" s="871"/>
      <c r="H686" s="872"/>
      <c r="I686" s="872"/>
      <c r="J686" s="872"/>
      <c r="K686" s="872"/>
    </row>
    <row r="687" spans="1:11" s="816" customFormat="1">
      <c r="A687" s="860"/>
      <c r="B687" s="823" t="s">
        <v>329</v>
      </c>
      <c r="C687" s="860"/>
      <c r="D687" s="1057" t="s">
        <v>1457</v>
      </c>
      <c r="E687" s="1057"/>
      <c r="F687" s="1057"/>
      <c r="G687" s="871"/>
      <c r="H687" s="872"/>
      <c r="I687" s="872"/>
      <c r="J687" s="872"/>
      <c r="K687" s="872"/>
    </row>
    <row r="688" spans="1:11" s="816" customFormat="1">
      <c r="A688" s="860"/>
      <c r="B688" s="860"/>
      <c r="C688" s="860"/>
      <c r="D688" s="1057"/>
      <c r="E688" s="1057"/>
      <c r="F688" s="1057"/>
      <c r="G688" s="871"/>
      <c r="H688" s="872"/>
      <c r="I688" s="872"/>
      <c r="J688" s="872"/>
      <c r="K688" s="872"/>
    </row>
    <row r="689" spans="1:11" s="816" customFormat="1">
      <c r="A689" s="860"/>
      <c r="B689" s="860"/>
      <c r="C689" s="860"/>
      <c r="D689" s="873"/>
      <c r="E689" s="873"/>
      <c r="F689" s="873"/>
      <c r="G689" s="871"/>
      <c r="H689" s="872"/>
      <c r="I689" s="872"/>
      <c r="J689" s="872"/>
      <c r="K689" s="872"/>
    </row>
    <row r="690" spans="1:11" ht="14.25">
      <c r="A690" s="822"/>
      <c r="B690" s="823" t="s">
        <v>329</v>
      </c>
      <c r="C690" s="820"/>
      <c r="D690" s="1057" t="s">
        <v>1258</v>
      </c>
      <c r="E690" s="1057"/>
      <c r="F690" s="1057"/>
      <c r="G690" s="844"/>
      <c r="H690" s="869"/>
      <c r="I690" s="869"/>
      <c r="J690" s="869"/>
      <c r="K690" s="869"/>
    </row>
    <row r="691" spans="1:11">
      <c r="A691" s="820"/>
      <c r="B691" s="820"/>
      <c r="C691" s="820"/>
      <c r="D691" s="1057"/>
      <c r="E691" s="1057"/>
      <c r="F691" s="1057"/>
      <c r="G691" s="844"/>
      <c r="H691" s="869"/>
      <c r="I691" s="869"/>
      <c r="J691" s="869"/>
      <c r="K691" s="869"/>
    </row>
    <row r="692" spans="1:11">
      <c r="A692" s="820"/>
      <c r="B692" s="820"/>
      <c r="C692" s="820"/>
      <c r="D692" s="1057"/>
      <c r="E692" s="1057"/>
      <c r="F692" s="1057"/>
      <c r="G692" s="844"/>
      <c r="H692" s="869"/>
      <c r="I692" s="869"/>
      <c r="J692" s="869"/>
      <c r="K692" s="869"/>
    </row>
    <row r="693" spans="1:11" ht="15" customHeight="1">
      <c r="A693" s="820"/>
      <c r="B693" s="820"/>
      <c r="C693" s="820"/>
      <c r="D693" s="1057"/>
      <c r="E693" s="1057"/>
      <c r="F693" s="1057"/>
      <c r="G693" s="844"/>
      <c r="H693" s="869"/>
      <c r="I693" s="869"/>
      <c r="J693" s="869"/>
      <c r="K693" s="869"/>
    </row>
    <row r="694" spans="1:11" ht="15" customHeight="1">
      <c r="A694" s="820"/>
      <c r="B694" s="820"/>
      <c r="C694" s="820"/>
      <c r="D694" s="1057"/>
      <c r="E694" s="1057"/>
      <c r="F694" s="1057"/>
      <c r="G694" s="844"/>
      <c r="H694" s="869"/>
      <c r="I694" s="869"/>
      <c r="J694" s="869"/>
      <c r="K694" s="869"/>
    </row>
    <row r="695" spans="1:11">
      <c r="A695" s="820"/>
      <c r="B695" s="820"/>
      <c r="C695" s="820"/>
      <c r="D695" s="1057"/>
      <c r="E695" s="1057"/>
      <c r="F695" s="1057"/>
      <c r="G695" s="844"/>
      <c r="H695" s="869"/>
      <c r="I695" s="869"/>
      <c r="J695" s="869"/>
      <c r="K695" s="869"/>
    </row>
    <row r="696" spans="1:11">
      <c r="A696" s="820"/>
      <c r="B696" s="820"/>
      <c r="C696" s="820"/>
      <c r="D696" s="1057"/>
      <c r="E696" s="1057"/>
      <c r="F696" s="1057"/>
      <c r="G696" s="844"/>
      <c r="H696" s="869"/>
      <c r="I696" s="869"/>
      <c r="J696" s="869"/>
      <c r="K696" s="869"/>
    </row>
    <row r="697" spans="1:11">
      <c r="A697" s="820"/>
      <c r="B697" s="820"/>
      <c r="C697" s="820"/>
      <c r="D697" s="1057"/>
      <c r="E697" s="1057"/>
      <c r="F697" s="1057"/>
      <c r="G697" s="844"/>
      <c r="H697" s="869"/>
      <c r="I697" s="869"/>
      <c r="J697" s="869"/>
      <c r="K697" s="869"/>
    </row>
    <row r="698" spans="1:11" ht="15" customHeight="1">
      <c r="A698" s="820"/>
      <c r="B698" s="820"/>
      <c r="C698" s="820"/>
      <c r="D698" s="1057"/>
      <c r="E698" s="1057"/>
      <c r="F698" s="1057"/>
      <c r="G698" s="844"/>
      <c r="H698" s="869"/>
      <c r="I698" s="869"/>
      <c r="J698" s="869"/>
      <c r="K698" s="869"/>
    </row>
    <row r="699" spans="1:11">
      <c r="A699" s="820"/>
      <c r="B699" s="820"/>
      <c r="C699" s="820"/>
      <c r="D699" s="1057"/>
      <c r="E699" s="1057"/>
      <c r="F699" s="1057"/>
      <c r="G699" s="844"/>
      <c r="H699" s="869"/>
      <c r="I699" s="869"/>
      <c r="J699" s="869"/>
      <c r="K699" s="869"/>
    </row>
    <row r="700" spans="1:11">
      <c r="A700" s="820"/>
      <c r="B700" s="820"/>
      <c r="C700" s="820"/>
      <c r="D700" s="1057"/>
      <c r="E700" s="1057"/>
      <c r="F700" s="1057"/>
      <c r="G700" s="844"/>
      <c r="H700" s="869"/>
      <c r="I700" s="869"/>
      <c r="J700" s="869"/>
      <c r="K700" s="869"/>
    </row>
    <row r="701" spans="1:11">
      <c r="A701" s="820"/>
      <c r="B701" s="820"/>
      <c r="C701" s="820"/>
      <c r="D701" s="1057"/>
      <c r="E701" s="1057"/>
      <c r="F701" s="1057"/>
      <c r="G701" s="844"/>
      <c r="H701" s="869"/>
      <c r="I701" s="869"/>
      <c r="J701" s="869"/>
      <c r="K701" s="869"/>
    </row>
    <row r="702" spans="1:11">
      <c r="A702" s="820"/>
      <c r="B702" s="820"/>
      <c r="C702" s="820"/>
      <c r="D702" s="1057"/>
      <c r="E702" s="1057"/>
      <c r="F702" s="1057"/>
      <c r="G702" s="844"/>
      <c r="H702" s="869"/>
      <c r="I702" s="869"/>
      <c r="J702" s="869"/>
      <c r="K702" s="869"/>
    </row>
    <row r="703" spans="1:11">
      <c r="A703" s="820"/>
      <c r="B703" s="823" t="s">
        <v>329</v>
      </c>
      <c r="C703" s="820"/>
      <c r="D703" s="1057" t="s">
        <v>1265</v>
      </c>
      <c r="E703" s="1057"/>
      <c r="F703" s="1057"/>
      <c r="G703" s="844"/>
      <c r="H703" s="869"/>
      <c r="I703" s="869"/>
      <c r="J703" s="869"/>
      <c r="K703" s="869"/>
    </row>
    <row r="704" spans="1:11">
      <c r="A704" s="820"/>
      <c r="B704" s="820"/>
      <c r="C704" s="820"/>
      <c r="D704" s="1057"/>
      <c r="E704" s="1057"/>
      <c r="F704" s="1057"/>
      <c r="G704" s="844"/>
      <c r="H704" s="869"/>
      <c r="I704" s="869"/>
      <c r="J704" s="869"/>
      <c r="K704" s="869"/>
    </row>
    <row r="705" spans="1:11">
      <c r="A705" s="820"/>
      <c r="B705" s="820"/>
      <c r="C705" s="820"/>
      <c r="D705" s="873"/>
      <c r="E705" s="873"/>
      <c r="F705" s="873"/>
      <c r="G705" s="844"/>
      <c r="H705" s="869"/>
      <c r="I705" s="869"/>
      <c r="J705" s="869"/>
      <c r="K705" s="869"/>
    </row>
    <row r="706" spans="1:11">
      <c r="A706" s="820"/>
      <c r="B706" s="823" t="s">
        <v>329</v>
      </c>
      <c r="C706" s="820"/>
      <c r="D706" s="1057" t="s">
        <v>1266</v>
      </c>
      <c r="E706" s="1057"/>
      <c r="F706" s="1057"/>
      <c r="G706" s="844"/>
      <c r="H706" s="869"/>
      <c r="I706" s="869"/>
      <c r="J706" s="869"/>
      <c r="K706" s="869"/>
    </row>
    <row r="707" spans="1:11">
      <c r="A707" s="820"/>
      <c r="B707" s="820"/>
      <c r="C707" s="820"/>
      <c r="D707" s="1057"/>
      <c r="E707" s="1057"/>
      <c r="F707" s="1057"/>
      <c r="G707" s="844"/>
      <c r="H707" s="869"/>
      <c r="I707" s="869"/>
      <c r="J707" s="869"/>
      <c r="K707" s="869"/>
    </row>
    <row r="708" spans="1:11">
      <c r="A708" s="820"/>
      <c r="B708" s="820"/>
      <c r="C708" s="820"/>
      <c r="D708" s="1057"/>
      <c r="E708" s="1057"/>
      <c r="F708" s="1057"/>
      <c r="G708" s="844"/>
      <c r="H708" s="869"/>
      <c r="I708" s="869"/>
      <c r="J708" s="869"/>
      <c r="K708" s="869"/>
    </row>
    <row r="709" spans="1:11">
      <c r="A709" s="820"/>
      <c r="B709" s="820"/>
      <c r="C709" s="820"/>
      <c r="D709" s="873"/>
      <c r="E709" s="873"/>
      <c r="F709" s="873"/>
      <c r="G709" s="844"/>
      <c r="H709" s="869"/>
      <c r="I709" s="869"/>
      <c r="J709" s="869"/>
      <c r="K709" s="869"/>
    </row>
    <row r="710" spans="1:11">
      <c r="A710" s="820"/>
      <c r="B710" s="823" t="s">
        <v>329</v>
      </c>
      <c r="C710" s="820"/>
      <c r="D710" s="1057" t="s">
        <v>1259</v>
      </c>
      <c r="E710" s="1057"/>
      <c r="F710" s="1057"/>
      <c r="G710" s="844"/>
      <c r="H710" s="869"/>
      <c r="I710" s="869"/>
      <c r="J710" s="869"/>
      <c r="K710" s="869"/>
    </row>
    <row r="711" spans="1:11">
      <c r="A711" s="820"/>
      <c r="B711" s="820"/>
      <c r="C711" s="820"/>
      <c r="D711" s="1057"/>
      <c r="E711" s="1057"/>
      <c r="F711" s="1057"/>
      <c r="G711" s="844"/>
      <c r="H711" s="869"/>
      <c r="I711" s="869"/>
      <c r="J711" s="869"/>
      <c r="K711" s="869"/>
    </row>
    <row r="712" spans="1:11">
      <c r="A712" s="820"/>
      <c r="B712" s="820"/>
      <c r="C712" s="820"/>
      <c r="D712" s="1057"/>
      <c r="E712" s="1057"/>
      <c r="F712" s="1057"/>
      <c r="G712" s="844"/>
      <c r="H712" s="869"/>
      <c r="I712" s="869"/>
      <c r="J712" s="869"/>
      <c r="K712" s="869"/>
    </row>
    <row r="713" spans="1:11">
      <c r="A713" s="820"/>
      <c r="B713" s="820"/>
      <c r="C713" s="820"/>
      <c r="D713" s="827"/>
      <c r="G713" s="844"/>
      <c r="H713" s="869"/>
      <c r="I713" s="869"/>
      <c r="J713" s="869"/>
      <c r="K713" s="869"/>
    </row>
    <row r="714" spans="1:11">
      <c r="A714" s="820"/>
      <c r="B714" s="823" t="s">
        <v>329</v>
      </c>
      <c r="C714" s="820"/>
      <c r="D714" s="1057" t="s">
        <v>1260</v>
      </c>
      <c r="E714" s="1057"/>
      <c r="F714" s="1057"/>
      <c r="G714" s="844"/>
      <c r="H714" s="869"/>
      <c r="I714" s="869"/>
      <c r="J714" s="869"/>
      <c r="K714" s="869"/>
    </row>
    <row r="715" spans="1:11">
      <c r="A715" s="820"/>
      <c r="B715" s="820"/>
      <c r="C715" s="820"/>
      <c r="D715" s="1057"/>
      <c r="E715" s="1057"/>
      <c r="F715" s="1057"/>
      <c r="G715" s="844"/>
      <c r="H715" s="869"/>
      <c r="I715" s="869"/>
      <c r="J715" s="869"/>
      <c r="K715" s="869"/>
    </row>
    <row r="716" spans="1:11">
      <c r="A716" s="820"/>
      <c r="B716" s="820"/>
      <c r="C716" s="820"/>
      <c r="D716" s="1057"/>
      <c r="E716" s="1057"/>
      <c r="F716" s="1057"/>
      <c r="G716" s="844"/>
      <c r="H716" s="869"/>
      <c r="I716" s="869"/>
      <c r="J716" s="869"/>
      <c r="K716" s="869"/>
    </row>
    <row r="717" spans="1:11">
      <c r="A717" s="820"/>
      <c r="B717" s="820"/>
      <c r="C717" s="820"/>
      <c r="D717" s="815"/>
      <c r="G717" s="844"/>
      <c r="H717" s="869"/>
      <c r="I717" s="869"/>
      <c r="J717" s="869"/>
      <c r="K717" s="869"/>
    </row>
    <row r="718" spans="1:11" ht="14.25">
      <c r="A718" s="822"/>
      <c r="B718" s="823" t="s">
        <v>329</v>
      </c>
      <c r="C718" s="820"/>
      <c r="D718" s="1003" t="s">
        <v>1261</v>
      </c>
      <c r="E718" s="1003"/>
      <c r="F718" s="1003"/>
      <c r="G718" s="844"/>
      <c r="H718" s="869"/>
      <c r="I718" s="869"/>
      <c r="J718" s="869"/>
      <c r="K718" s="869"/>
    </row>
    <row r="719" spans="1:11">
      <c r="A719" s="820"/>
      <c r="B719" s="820"/>
      <c r="C719" s="820"/>
      <c r="D719" s="1003"/>
      <c r="E719" s="1003"/>
      <c r="F719" s="1003"/>
      <c r="G719" s="844"/>
      <c r="H719" s="869"/>
      <c r="I719" s="869"/>
      <c r="J719" s="869"/>
      <c r="K719" s="869"/>
    </row>
    <row r="720" spans="1:11">
      <c r="A720" s="820"/>
      <c r="B720" s="820"/>
      <c r="C720" s="820"/>
      <c r="D720" s="1003"/>
      <c r="E720" s="1003"/>
      <c r="F720" s="1003"/>
      <c r="G720" s="844"/>
      <c r="H720" s="869"/>
      <c r="I720" s="869"/>
      <c r="J720" s="869"/>
      <c r="K720" s="869"/>
    </row>
    <row r="721" spans="1:11">
      <c r="A721" s="820"/>
      <c r="B721" s="820"/>
      <c r="C721" s="820"/>
      <c r="D721" s="1003"/>
      <c r="E721" s="1003"/>
      <c r="F721" s="1003"/>
      <c r="G721" s="844"/>
      <c r="H721" s="869"/>
      <c r="I721" s="869"/>
      <c r="J721" s="869"/>
      <c r="K721" s="869"/>
    </row>
    <row r="722" spans="1:11">
      <c r="A722" s="820"/>
      <c r="B722" s="820"/>
      <c r="C722" s="820"/>
      <c r="D722" s="847"/>
      <c r="G722" s="844"/>
      <c r="H722" s="869"/>
      <c r="I722" s="869"/>
      <c r="J722" s="869"/>
      <c r="K722" s="869"/>
    </row>
    <row r="723" spans="1:11" ht="14.25">
      <c r="A723" s="822"/>
      <c r="B723" s="823" t="s">
        <v>329</v>
      </c>
      <c r="C723" s="820"/>
      <c r="D723" s="1057" t="s">
        <v>1394</v>
      </c>
      <c r="E723" s="1057"/>
      <c r="F723" s="1057"/>
      <c r="G723" s="844"/>
      <c r="H723" s="869"/>
      <c r="I723" s="869"/>
      <c r="J723" s="869"/>
      <c r="K723" s="869"/>
    </row>
    <row r="724" spans="1:11">
      <c r="A724" s="820"/>
      <c r="B724" s="820"/>
      <c r="C724" s="820"/>
      <c r="D724" s="1057"/>
      <c r="E724" s="1057"/>
      <c r="F724" s="1057"/>
      <c r="G724" s="844"/>
      <c r="H724" s="869"/>
      <c r="I724" s="869"/>
      <c r="J724" s="869"/>
      <c r="K724" s="869"/>
    </row>
    <row r="725" spans="1:11">
      <c r="A725" s="820"/>
      <c r="B725" s="820"/>
      <c r="C725" s="820"/>
      <c r="D725" s="1057"/>
      <c r="E725" s="1057"/>
      <c r="F725" s="1057"/>
      <c r="G725" s="844"/>
      <c r="H725" s="869"/>
      <c r="I725" s="869"/>
      <c r="J725" s="869"/>
      <c r="K725" s="869"/>
    </row>
    <row r="726" spans="1:11">
      <c r="A726" s="820"/>
      <c r="B726" s="820"/>
      <c r="C726" s="820"/>
      <c r="D726" s="1057"/>
      <c r="E726" s="1057"/>
      <c r="F726" s="1057"/>
      <c r="G726" s="844"/>
      <c r="H726" s="869"/>
      <c r="I726" s="869"/>
      <c r="J726" s="869"/>
      <c r="K726" s="869"/>
    </row>
    <row r="727" spans="1:11">
      <c r="A727" s="820"/>
      <c r="B727" s="820"/>
      <c r="C727" s="820"/>
      <c r="D727" s="1057"/>
      <c r="E727" s="1057"/>
      <c r="F727" s="1057"/>
      <c r="G727" s="844"/>
      <c r="H727" s="869"/>
      <c r="I727" s="869"/>
      <c r="J727" s="869"/>
      <c r="K727" s="869"/>
    </row>
    <row r="728" spans="1:11">
      <c r="A728" s="820"/>
      <c r="B728" s="820"/>
      <c r="C728" s="820"/>
      <c r="D728" s="1057"/>
      <c r="E728" s="1057"/>
      <c r="F728" s="1057"/>
      <c r="G728" s="844"/>
      <c r="H728" s="869"/>
      <c r="I728" s="869"/>
      <c r="J728" s="869"/>
      <c r="K728" s="869"/>
    </row>
    <row r="729" spans="1:11">
      <c r="A729" s="820"/>
      <c r="B729" s="820"/>
      <c r="C729" s="820"/>
      <c r="D729" s="1057"/>
      <c r="E729" s="1057"/>
      <c r="F729" s="1057"/>
      <c r="G729" s="844"/>
      <c r="H729" s="869"/>
      <c r="I729" s="869"/>
      <c r="J729" s="869"/>
      <c r="K729" s="869"/>
    </row>
    <row r="730" spans="1:11">
      <c r="A730" s="820"/>
      <c r="B730" s="820"/>
      <c r="C730" s="820"/>
      <c r="D730" s="1033" t="s">
        <v>1262</v>
      </c>
      <c r="E730" s="1033"/>
      <c r="F730" s="1033"/>
      <c r="G730" s="844"/>
      <c r="H730" s="869"/>
      <c r="I730" s="869"/>
      <c r="J730" s="869"/>
      <c r="K730" s="869"/>
    </row>
    <row r="731" spans="1:11">
      <c r="A731" s="820"/>
      <c r="B731" s="820"/>
      <c r="C731" s="820"/>
      <c r="D731" s="806"/>
      <c r="G731" s="844"/>
      <c r="H731" s="869"/>
      <c r="I731" s="869"/>
      <c r="J731" s="869"/>
      <c r="K731" s="869"/>
    </row>
    <row r="732" spans="1:11">
      <c r="A732" s="1035" t="s">
        <v>1219</v>
      </c>
      <c r="B732" s="1035"/>
      <c r="C732" s="1035"/>
      <c r="D732" s="1035"/>
      <c r="E732" s="1035"/>
      <c r="F732" s="1035"/>
      <c r="G732" s="1035"/>
      <c r="H732" s="869"/>
      <c r="I732" s="869"/>
      <c r="J732" s="869"/>
      <c r="K732" s="869"/>
    </row>
    <row r="733" spans="1:11">
      <c r="A733" s="820"/>
      <c r="B733" s="820"/>
      <c r="C733" s="820"/>
      <c r="D733" s="847"/>
      <c r="G733" s="874"/>
      <c r="H733" s="869"/>
      <c r="I733" s="869"/>
      <c r="J733" s="869"/>
      <c r="K733" s="869"/>
    </row>
    <row r="734" spans="1:11" ht="13.7" customHeight="1">
      <c r="C734" s="820"/>
      <c r="D734" s="1074" t="s">
        <v>1235</v>
      </c>
      <c r="E734" s="1074"/>
      <c r="F734" s="1074"/>
      <c r="G734" s="874"/>
      <c r="H734" s="869"/>
      <c r="I734" s="869"/>
      <c r="J734" s="869"/>
      <c r="K734" s="869"/>
    </row>
    <row r="735" spans="1:11">
      <c r="A735" s="820"/>
      <c r="B735" s="820"/>
      <c r="C735" s="820"/>
      <c r="D735" s="1029" t="s">
        <v>1236</v>
      </c>
      <c r="E735" s="1029"/>
      <c r="F735" s="1029"/>
      <c r="G735" s="874"/>
      <c r="H735" s="869"/>
      <c r="I735" s="869"/>
      <c r="J735" s="869"/>
      <c r="K735" s="869"/>
    </row>
    <row r="736" spans="1:11">
      <c r="A736" s="820"/>
      <c r="B736" s="820"/>
      <c r="C736" s="820"/>
      <c r="G736" s="874"/>
      <c r="H736" s="869"/>
      <c r="I736" s="869"/>
      <c r="J736" s="869"/>
      <c r="K736" s="869"/>
    </row>
    <row r="737" spans="1:11" s="816" customFormat="1" ht="14.25">
      <c r="A737" s="822"/>
      <c r="B737" s="823" t="s">
        <v>329</v>
      </c>
      <c r="C737" s="813"/>
      <c r="D737" s="1003" t="s">
        <v>1237</v>
      </c>
      <c r="E737" s="1003"/>
      <c r="F737" s="1003"/>
      <c r="G737" s="874"/>
      <c r="H737" s="872"/>
      <c r="I737" s="872"/>
      <c r="J737" s="872"/>
      <c r="K737" s="872"/>
    </row>
    <row r="738" spans="1:11" s="816" customFormat="1" ht="10.5" customHeight="1">
      <c r="A738" s="813"/>
      <c r="B738" s="813"/>
      <c r="C738" s="813"/>
      <c r="D738" s="1003"/>
      <c r="E738" s="1003"/>
      <c r="F738" s="1003"/>
      <c r="G738" s="874"/>
      <c r="H738" s="872"/>
      <c r="I738" s="872"/>
      <c r="J738" s="872"/>
      <c r="K738" s="872"/>
    </row>
    <row r="739" spans="1:11" s="816" customFormat="1">
      <c r="A739" s="813"/>
      <c r="B739" s="813"/>
      <c r="C739" s="813"/>
      <c r="D739" s="1003"/>
      <c r="E739" s="1003"/>
      <c r="F739" s="1003"/>
      <c r="G739" s="874"/>
      <c r="H739" s="872"/>
      <c r="I739" s="872"/>
      <c r="J739" s="872"/>
      <c r="K739" s="872"/>
    </row>
    <row r="740" spans="1:11">
      <c r="D740" s="1003"/>
      <c r="E740" s="1003"/>
      <c r="F740" s="1003"/>
      <c r="G740" s="874"/>
      <c r="H740" s="869"/>
      <c r="I740" s="869"/>
      <c r="J740" s="869"/>
      <c r="K740" s="869"/>
    </row>
    <row r="741" spans="1:11">
      <c r="A741" s="826"/>
      <c r="B741" s="826"/>
      <c r="C741" s="826"/>
      <c r="D741" s="1003"/>
      <c r="E741" s="1003"/>
      <c r="F741" s="1003"/>
      <c r="G741" s="875"/>
      <c r="H741" s="869"/>
      <c r="I741" s="869"/>
      <c r="J741" s="869"/>
      <c r="K741" s="869"/>
    </row>
    <row r="742" spans="1:11" ht="15.6" customHeight="1">
      <c r="A742" s="826"/>
      <c r="B742" s="826"/>
      <c r="C742" s="826"/>
      <c r="D742" s="1003"/>
      <c r="E742" s="1003"/>
      <c r="F742" s="1003"/>
      <c r="G742" s="875"/>
      <c r="H742" s="869"/>
      <c r="I742" s="869"/>
      <c r="J742" s="869"/>
      <c r="K742" s="869"/>
    </row>
    <row r="743" spans="1:11">
      <c r="A743" s="826"/>
      <c r="B743" s="826"/>
      <c r="C743" s="826"/>
      <c r="D743" s="864"/>
      <c r="E743" s="876"/>
      <c r="F743" s="876"/>
      <c r="G743" s="875"/>
      <c r="H743" s="869"/>
      <c r="I743" s="869"/>
      <c r="J743" s="869"/>
      <c r="K743" s="869"/>
    </row>
    <row r="744" spans="1:11" s="880" customFormat="1" ht="14.25">
      <c r="A744" s="877"/>
      <c r="B744" s="823" t="s">
        <v>329</v>
      </c>
      <c r="C744" s="878"/>
      <c r="D744" s="1004" t="s">
        <v>1513</v>
      </c>
      <c r="E744" s="1004"/>
      <c r="F744" s="1004"/>
      <c r="G744" s="879"/>
    </row>
    <row r="745" spans="1:11" s="880" customFormat="1">
      <c r="A745" s="878"/>
      <c r="B745" s="878"/>
      <c r="C745" s="878"/>
      <c r="D745" s="1004"/>
      <c r="E745" s="1004"/>
      <c r="F745" s="1004"/>
      <c r="G745" s="879"/>
    </row>
    <row r="746" spans="1:11" s="880" customFormat="1">
      <c r="A746" s="878"/>
      <c r="B746" s="878"/>
      <c r="C746" s="878"/>
      <c r="D746" s="1004"/>
      <c r="E746" s="1004"/>
      <c r="F746" s="1004"/>
      <c r="G746" s="879"/>
    </row>
    <row r="747" spans="1:11" s="880" customFormat="1">
      <c r="A747" s="878"/>
      <c r="B747" s="878"/>
      <c r="C747" s="878"/>
      <c r="D747" s="1004"/>
      <c r="E747" s="1004"/>
      <c r="F747" s="1004"/>
      <c r="G747" s="879"/>
    </row>
    <row r="748" spans="1:11" s="880" customFormat="1">
      <c r="A748" s="878"/>
      <c r="B748" s="878"/>
      <c r="C748" s="878"/>
      <c r="D748" s="864"/>
      <c r="E748" s="879"/>
      <c r="F748" s="879"/>
      <c r="G748" s="879"/>
    </row>
    <row r="749" spans="1:11" s="880" customFormat="1" ht="14.25">
      <c r="A749" s="822"/>
      <c r="B749" s="823" t="s">
        <v>329</v>
      </c>
      <c r="C749" s="878"/>
      <c r="D749" s="1083" t="s">
        <v>1514</v>
      </c>
      <c r="E749" s="1083"/>
      <c r="F749" s="1083"/>
      <c r="G749" s="879"/>
    </row>
    <row r="750" spans="1:11" s="880" customFormat="1">
      <c r="A750" s="878"/>
      <c r="B750" s="878"/>
      <c r="C750" s="878"/>
      <c r="D750" s="1083"/>
      <c r="E750" s="1083"/>
      <c r="F750" s="1083"/>
      <c r="G750" s="879"/>
    </row>
    <row r="751" spans="1:11" s="880" customFormat="1">
      <c r="A751" s="878"/>
      <c r="B751" s="878"/>
      <c r="C751" s="878"/>
      <c r="D751" s="1083"/>
      <c r="E751" s="1083"/>
      <c r="F751" s="1083"/>
      <c r="G751" s="879"/>
    </row>
    <row r="752" spans="1:11">
      <c r="A752" s="826"/>
      <c r="B752" s="826"/>
      <c r="C752" s="826"/>
      <c r="D752" s="864"/>
      <c r="E752" s="876"/>
      <c r="F752" s="876"/>
      <c r="G752" s="875"/>
      <c r="H752" s="869"/>
      <c r="I752" s="869"/>
      <c r="J752" s="869"/>
      <c r="K752" s="869"/>
    </row>
    <row r="753" spans="1:11" ht="14.25">
      <c r="A753" s="822"/>
      <c r="B753" s="823" t="s">
        <v>329</v>
      </c>
      <c r="C753" s="826"/>
      <c r="D753" s="1004" t="s">
        <v>1451</v>
      </c>
      <c r="E753" s="1004"/>
      <c r="F753" s="1004"/>
      <c r="G753" s="875"/>
      <c r="H753" s="869"/>
      <c r="I753" s="869"/>
      <c r="J753" s="869"/>
      <c r="K753" s="869"/>
    </row>
    <row r="754" spans="1:11">
      <c r="A754" s="826"/>
      <c r="B754" s="826"/>
      <c r="C754" s="826"/>
      <c r="D754" s="1004"/>
      <c r="E754" s="1004"/>
      <c r="F754" s="1004"/>
      <c r="G754" s="875"/>
      <c r="H754" s="869"/>
      <c r="I754" s="869"/>
      <c r="J754" s="869"/>
      <c r="K754" s="869"/>
    </row>
    <row r="755" spans="1:11">
      <c r="A755" s="826"/>
      <c r="B755" s="826"/>
      <c r="C755" s="826"/>
      <c r="D755" s="805"/>
      <c r="E755" s="805"/>
      <c r="F755" s="805"/>
      <c r="G755" s="875"/>
      <c r="H755" s="869"/>
      <c r="I755" s="869"/>
      <c r="J755" s="869"/>
      <c r="K755" s="869"/>
    </row>
    <row r="756" spans="1:11">
      <c r="A756" s="826"/>
      <c r="B756" s="823" t="s">
        <v>329</v>
      </c>
      <c r="C756" s="826"/>
      <c r="D756" s="1004" t="s">
        <v>1475</v>
      </c>
      <c r="E756" s="1004"/>
      <c r="F756" s="1004"/>
      <c r="G756" s="875"/>
      <c r="H756" s="869"/>
      <c r="I756" s="869"/>
      <c r="J756" s="869"/>
      <c r="K756" s="869"/>
    </row>
    <row r="757" spans="1:11">
      <c r="A757" s="826"/>
      <c r="B757" s="826"/>
      <c r="C757" s="826"/>
      <c r="D757" s="1004"/>
      <c r="E757" s="1004"/>
      <c r="F757" s="1004"/>
      <c r="G757" s="875"/>
      <c r="H757" s="869"/>
      <c r="I757" s="869"/>
      <c r="J757" s="869"/>
      <c r="K757" s="869"/>
    </row>
    <row r="758" spans="1:11">
      <c r="A758" s="826"/>
      <c r="B758" s="826"/>
      <c r="C758" s="826"/>
      <c r="D758" s="1004"/>
      <c r="E758" s="1004"/>
      <c r="F758" s="1004"/>
      <c r="G758" s="875"/>
      <c r="H758" s="869"/>
      <c r="I758" s="869"/>
      <c r="J758" s="869"/>
      <c r="K758" s="869"/>
    </row>
    <row r="759" spans="1:11">
      <c r="A759" s="826"/>
      <c r="B759" s="826"/>
      <c r="C759" s="826"/>
      <c r="D759" s="805"/>
      <c r="E759" s="805"/>
      <c r="F759" s="805"/>
      <c r="G759" s="875"/>
      <c r="H759" s="869"/>
      <c r="I759" s="869"/>
      <c r="J759" s="869"/>
      <c r="K759" s="869"/>
    </row>
    <row r="760" spans="1:11">
      <c r="A760" s="1037" t="s">
        <v>1572</v>
      </c>
      <c r="B760" s="1037"/>
      <c r="C760" s="1037"/>
      <c r="D760" s="1037"/>
      <c r="E760" s="1037"/>
      <c r="F760" s="1037"/>
      <c r="G760" s="1037"/>
    </row>
    <row r="761" spans="1:11">
      <c r="A761" s="820"/>
      <c r="B761" s="820"/>
      <c r="C761" s="820"/>
      <c r="D761" s="881"/>
      <c r="F761" s="868"/>
      <c r="G761" s="874"/>
    </row>
    <row r="762" spans="1:11">
      <c r="A762" s="826"/>
      <c r="B762" s="826"/>
      <c r="C762" s="831"/>
      <c r="D762" s="1038" t="s">
        <v>1580</v>
      </c>
      <c r="E762" s="1038"/>
      <c r="F762" s="1038"/>
      <c r="G762" s="874"/>
    </row>
    <row r="763" spans="1:11">
      <c r="A763" s="882"/>
      <c r="B763" s="882"/>
      <c r="C763" s="883"/>
      <c r="D763" s="1028" t="s">
        <v>1568</v>
      </c>
      <c r="E763" s="1028"/>
      <c r="F763" s="1028"/>
      <c r="G763" s="874"/>
    </row>
    <row r="764" spans="1:11">
      <c r="A764" s="882"/>
      <c r="B764" s="882"/>
      <c r="C764" s="883"/>
      <c r="D764" s="920"/>
      <c r="E764" s="920"/>
      <c r="F764" s="920"/>
      <c r="G764" s="874"/>
    </row>
    <row r="765" spans="1:11">
      <c r="A765" s="826"/>
      <c r="C765" s="831"/>
      <c r="D765" s="1038" t="s">
        <v>1565</v>
      </c>
      <c r="E765" s="1038"/>
      <c r="F765" s="1038"/>
      <c r="G765" s="874"/>
    </row>
    <row r="766" spans="1:11" ht="14.25">
      <c r="A766" s="822"/>
      <c r="B766" s="823" t="s">
        <v>329</v>
      </c>
      <c r="C766" s="831"/>
      <c r="D766" s="1029" t="s">
        <v>1104</v>
      </c>
      <c r="E766" s="1029"/>
      <c r="F766" s="1029"/>
      <c r="G766" s="874"/>
    </row>
    <row r="767" spans="1:11" ht="14.25">
      <c r="A767" s="822"/>
      <c r="B767" s="815"/>
      <c r="C767" s="831"/>
      <c r="D767" s="921"/>
      <c r="E767" s="1030" t="s">
        <v>1227</v>
      </c>
      <c r="F767" s="1030"/>
      <c r="G767" s="874"/>
    </row>
    <row r="768" spans="1:11" ht="14.25">
      <c r="A768" s="822"/>
      <c r="B768" s="815"/>
      <c r="C768" s="831"/>
      <c r="D768" s="927"/>
      <c r="E768" s="928"/>
      <c r="F768" s="928"/>
      <c r="G768" s="874"/>
    </row>
    <row r="769" spans="1:7" ht="14.25">
      <c r="A769" s="822"/>
      <c r="B769" s="815"/>
      <c r="C769" s="831"/>
      <c r="D769" s="927"/>
      <c r="E769" s="928"/>
      <c r="F769" s="928"/>
      <c r="G769" s="874"/>
    </row>
    <row r="770" spans="1:7" ht="14.25">
      <c r="A770" s="822"/>
      <c r="C770" s="831"/>
      <c r="D770" s="1038" t="s">
        <v>1581</v>
      </c>
      <c r="E770" s="1038"/>
      <c r="F770" s="1038"/>
      <c r="G770" s="874"/>
    </row>
    <row r="771" spans="1:7" ht="14.25">
      <c r="A771" s="822"/>
      <c r="B771" s="823" t="s">
        <v>329</v>
      </c>
      <c r="C771" s="831"/>
      <c r="D771" s="1056" t="s">
        <v>1577</v>
      </c>
      <c r="E771" s="1056"/>
      <c r="F771" s="1056"/>
      <c r="G771" s="815"/>
    </row>
    <row r="772" spans="1:7" ht="14.25">
      <c r="A772" s="822"/>
      <c r="B772" s="815"/>
      <c r="C772" s="831"/>
      <c r="D772" s="1056" t="s">
        <v>1578</v>
      </c>
      <c r="E772" s="1056"/>
      <c r="F772" s="1056"/>
      <c r="G772" s="815"/>
    </row>
    <row r="773" spans="1:7" ht="14.25">
      <c r="A773" s="822"/>
      <c r="C773" s="831"/>
      <c r="D773" s="935"/>
      <c r="E773" s="928"/>
      <c r="F773" s="928"/>
      <c r="G773" s="874"/>
    </row>
    <row r="774" spans="1:7" ht="14.25">
      <c r="A774" s="822"/>
      <c r="B774" s="823" t="s">
        <v>329</v>
      </c>
      <c r="C774" s="831"/>
      <c r="D774" s="927" t="s">
        <v>1573</v>
      </c>
      <c r="E774" s="927"/>
      <c r="F774" s="927"/>
      <c r="G774" s="874"/>
    </row>
    <row r="775" spans="1:7" ht="14.25">
      <c r="A775" s="822"/>
      <c r="B775" s="815"/>
      <c r="C775" s="831"/>
      <c r="D775" s="921" t="s">
        <v>1574</v>
      </c>
      <c r="E775" s="927"/>
      <c r="F775" s="927"/>
      <c r="G775" s="874"/>
    </row>
    <row r="776" spans="1:7" ht="14.25">
      <c r="A776" s="822"/>
      <c r="B776" s="815"/>
      <c r="C776" s="831"/>
      <c r="D776" s="921" t="s">
        <v>1575</v>
      </c>
      <c r="E776" s="922" t="s">
        <v>1576</v>
      </c>
      <c r="F776" s="922"/>
      <c r="G776" s="874"/>
    </row>
    <row r="777" spans="1:7" ht="14.25">
      <c r="A777" s="822"/>
      <c r="B777" s="815"/>
      <c r="C777" s="831"/>
      <c r="D777" s="927" t="s">
        <v>1579</v>
      </c>
      <c r="E777" s="815"/>
      <c r="F777" s="927"/>
      <c r="G777" s="874"/>
    </row>
    <row r="778" spans="1:7" ht="14.25">
      <c r="A778" s="822"/>
      <c r="B778" s="815"/>
      <c r="C778" s="831"/>
      <c r="D778" s="927"/>
      <c r="E778" s="815"/>
      <c r="F778" s="927"/>
      <c r="G778" s="874"/>
    </row>
    <row r="779" spans="1:7" ht="14.25">
      <c r="A779" s="822"/>
      <c r="B779" s="815"/>
      <c r="C779" s="831"/>
      <c r="D779" s="927"/>
      <c r="E779" s="928"/>
      <c r="F779" s="928"/>
      <c r="G779" s="874"/>
    </row>
    <row r="780" spans="1:7">
      <c r="A780" s="985" t="s">
        <v>485</v>
      </c>
      <c r="B780" s="985"/>
      <c r="C780" s="985"/>
      <c r="D780" s="985"/>
      <c r="E780" s="985"/>
      <c r="F780" s="985"/>
      <c r="G780" s="985"/>
    </row>
    <row r="781" spans="1:7">
      <c r="A781" s="818"/>
      <c r="B781" s="818"/>
      <c r="C781" s="854"/>
      <c r="D781" s="874"/>
      <c r="E781" s="874"/>
      <c r="F781" s="874"/>
      <c r="G781" s="874"/>
    </row>
    <row r="782" spans="1:7">
      <c r="A782" s="825"/>
      <c r="B782" s="1067" t="s">
        <v>1103</v>
      </c>
      <c r="C782" s="1067"/>
      <c r="D782" s="1067"/>
      <c r="E782" s="1067"/>
      <c r="F782" s="1067"/>
      <c r="G782" s="874"/>
    </row>
    <row r="783" spans="1:7">
      <c r="A783" s="841"/>
      <c r="B783" s="841"/>
      <c r="G783" s="874"/>
    </row>
    <row r="784" spans="1:7">
      <c r="A784" s="985" t="s">
        <v>486</v>
      </c>
      <c r="B784" s="985"/>
      <c r="C784" s="985"/>
      <c r="D784" s="985"/>
      <c r="E784" s="985"/>
      <c r="F784" s="985"/>
      <c r="G784" s="985"/>
    </row>
    <row r="785" spans="1:7">
      <c r="A785" s="818"/>
      <c r="B785" s="818"/>
      <c r="C785" s="818"/>
      <c r="D785" s="847"/>
      <c r="G785" s="874"/>
    </row>
    <row r="786" spans="1:7">
      <c r="A786" s="825"/>
      <c r="B786" s="1080" t="s">
        <v>484</v>
      </c>
      <c r="C786" s="1080"/>
      <c r="D786" s="1080"/>
      <c r="E786" s="1080"/>
      <c r="F786" s="1080"/>
      <c r="G786" s="874"/>
    </row>
    <row r="787" spans="1:7" ht="14.25">
      <c r="A787" s="822"/>
      <c r="B787" s="822"/>
      <c r="D787" s="825"/>
      <c r="E787" s="825"/>
      <c r="F787" s="874"/>
      <c r="G787" s="874"/>
    </row>
    <row r="788" spans="1:7">
      <c r="A788" s="985" t="s">
        <v>487</v>
      </c>
      <c r="B788" s="985"/>
      <c r="C788" s="985"/>
      <c r="D788" s="985"/>
      <c r="E788" s="985"/>
      <c r="F788" s="985"/>
      <c r="G788" s="985"/>
    </row>
    <row r="789" spans="1:7">
      <c r="C789" s="820"/>
      <c r="D789" s="848"/>
      <c r="E789" s="825"/>
      <c r="F789" s="874"/>
      <c r="G789" s="874"/>
    </row>
    <row r="790" spans="1:7">
      <c r="A790" s="825"/>
      <c r="B790" s="1080" t="s">
        <v>484</v>
      </c>
      <c r="C790" s="1080"/>
      <c r="D790" s="1080"/>
      <c r="E790" s="1080"/>
      <c r="F790" s="1080"/>
      <c r="G790" s="874"/>
    </row>
    <row r="791" spans="1:7">
      <c r="A791" s="825"/>
      <c r="B791" s="825"/>
      <c r="C791" s="854"/>
      <c r="D791" s="874"/>
      <c r="E791" s="874"/>
      <c r="F791" s="874"/>
      <c r="G791" s="874"/>
    </row>
    <row r="792" spans="1:7">
      <c r="A792" s="985" t="s">
        <v>488</v>
      </c>
      <c r="B792" s="985"/>
      <c r="C792" s="985"/>
      <c r="D792" s="985"/>
      <c r="E792" s="985"/>
      <c r="F792" s="985"/>
      <c r="G792" s="985"/>
    </row>
    <row r="793" spans="1:7">
      <c r="A793" s="825"/>
      <c r="B793" s="825"/>
    </row>
    <row r="794" spans="1:7">
      <c r="A794" s="825"/>
      <c r="B794" s="1080" t="s">
        <v>484</v>
      </c>
      <c r="C794" s="1080"/>
      <c r="D794" s="1080"/>
      <c r="E794" s="1080"/>
      <c r="F794" s="1080"/>
    </row>
    <row r="795" spans="1:7">
      <c r="A795" s="854"/>
      <c r="B795" s="854"/>
      <c r="C795" s="854"/>
      <c r="D795" s="817"/>
      <c r="F795" s="874"/>
    </row>
    <row r="796" spans="1:7">
      <c r="A796" s="985" t="s">
        <v>489</v>
      </c>
      <c r="B796" s="985"/>
      <c r="C796" s="985"/>
      <c r="D796" s="985"/>
      <c r="E796" s="985"/>
      <c r="F796" s="985"/>
      <c r="G796" s="985"/>
    </row>
    <row r="797" spans="1:7">
      <c r="A797" s="825"/>
      <c r="B797" s="825"/>
    </row>
    <row r="798" spans="1:7">
      <c r="A798" s="825"/>
      <c r="B798" s="1080" t="s">
        <v>484</v>
      </c>
      <c r="C798" s="1080"/>
      <c r="D798" s="1080"/>
      <c r="E798" s="1080"/>
      <c r="F798" s="1080"/>
    </row>
    <row r="799" spans="1:7">
      <c r="A799" s="854"/>
      <c r="B799" s="854"/>
      <c r="C799" s="854"/>
      <c r="D799" s="817"/>
      <c r="F799" s="874"/>
    </row>
    <row r="800" spans="1:7">
      <c r="A800" s="985" t="s">
        <v>490</v>
      </c>
      <c r="B800" s="985"/>
      <c r="C800" s="985"/>
      <c r="D800" s="985"/>
      <c r="E800" s="985"/>
      <c r="F800" s="985"/>
      <c r="G800" s="985"/>
    </row>
    <row r="801" spans="1:7">
      <c r="A801" s="825"/>
      <c r="B801" s="825"/>
    </row>
    <row r="802" spans="1:7">
      <c r="A802" s="825"/>
      <c r="B802" s="1080" t="s">
        <v>484</v>
      </c>
      <c r="C802" s="1080"/>
      <c r="D802" s="1080"/>
      <c r="E802" s="1080"/>
      <c r="F802" s="1080"/>
    </row>
    <row r="803" spans="1:7">
      <c r="A803" s="843"/>
      <c r="B803" s="843"/>
      <c r="C803" s="843"/>
      <c r="D803" s="884"/>
      <c r="E803" s="844"/>
      <c r="F803" s="844"/>
      <c r="G803" s="844"/>
    </row>
    <row r="804" spans="1:7">
      <c r="A804" s="985" t="s">
        <v>200</v>
      </c>
      <c r="B804" s="985"/>
      <c r="C804" s="985"/>
      <c r="D804" s="985"/>
      <c r="E804" s="985"/>
      <c r="F804" s="985"/>
      <c r="G804" s="985"/>
    </row>
    <row r="805" spans="1:7">
      <c r="A805" s="825"/>
      <c r="B805" s="825"/>
    </row>
    <row r="806" spans="1:7">
      <c r="A806" s="825"/>
      <c r="B806" s="1080" t="s">
        <v>484</v>
      </c>
      <c r="C806" s="1080"/>
      <c r="D806" s="1080"/>
      <c r="E806" s="1080"/>
      <c r="F806" s="1080"/>
    </row>
    <row r="807" spans="1:7">
      <c r="A807" s="825"/>
      <c r="B807" s="825"/>
      <c r="D807" s="817"/>
    </row>
    <row r="808" spans="1:7">
      <c r="A808" s="985" t="s">
        <v>968</v>
      </c>
      <c r="B808" s="985"/>
      <c r="C808" s="985"/>
      <c r="D808" s="985"/>
      <c r="E808" s="985"/>
      <c r="F808" s="985"/>
      <c r="G808" s="985"/>
    </row>
    <row r="809" spans="1:7">
      <c r="A809" s="825"/>
      <c r="B809" s="825"/>
    </row>
    <row r="810" spans="1:7">
      <c r="A810" s="825"/>
      <c r="B810" s="1080" t="s">
        <v>484</v>
      </c>
      <c r="C810" s="1080"/>
      <c r="D810" s="1080"/>
      <c r="E810" s="1080"/>
      <c r="F810" s="1080"/>
      <c r="G810" s="815"/>
    </row>
    <row r="811" spans="1:7">
      <c r="A811" s="818"/>
      <c r="B811" s="818"/>
      <c r="C811" s="818"/>
      <c r="E811" s="815"/>
      <c r="F811" s="815"/>
      <c r="G811" s="815"/>
    </row>
    <row r="812" spans="1:7" ht="14.25">
      <c r="A812" s="822"/>
      <c r="B812" s="822"/>
      <c r="C812" s="820"/>
      <c r="D812" s="817"/>
      <c r="E812" s="815"/>
      <c r="F812" s="815"/>
      <c r="G812" s="815"/>
    </row>
    <row r="813" spans="1:7" ht="12.75" hidden="1" customHeight="1">
      <c r="D813" s="825"/>
      <c r="E813" s="815"/>
      <c r="F813" s="815"/>
      <c r="G813" s="815"/>
    </row>
    <row r="814" spans="1:7" ht="12.75" hidden="1" customHeight="1">
      <c r="E814" s="815"/>
      <c r="F814" s="815"/>
      <c r="G814" s="815"/>
    </row>
    <row r="815" spans="1:7" ht="12.75" hidden="1" customHeight="1">
      <c r="E815" s="815"/>
      <c r="F815" s="815"/>
      <c r="G815" s="815"/>
    </row>
    <row r="816" spans="1:7" ht="12.75" hidden="1" customHeight="1">
      <c r="D816" s="819"/>
      <c r="E816" s="815"/>
      <c r="F816" s="815"/>
      <c r="G816" s="815"/>
    </row>
    <row r="817" spans="1:7" ht="12.75" hidden="1" customHeight="1">
      <c r="D817" s="819"/>
      <c r="E817" s="815"/>
      <c r="F817" s="815"/>
      <c r="G817" s="815"/>
    </row>
    <row r="818" spans="1:7" ht="12.75" hidden="1" customHeight="1">
      <c r="D818" s="819"/>
      <c r="E818" s="815"/>
      <c r="F818" s="815"/>
      <c r="G818" s="815"/>
    </row>
    <row r="819" spans="1:7" ht="12.75" hidden="1" customHeight="1">
      <c r="E819" s="815"/>
      <c r="F819" s="815"/>
      <c r="G819" s="815"/>
    </row>
    <row r="820" spans="1:7" ht="14.25" hidden="1" customHeight="1">
      <c r="A820" s="822"/>
      <c r="B820" s="822"/>
      <c r="D820" s="825"/>
      <c r="E820" s="815"/>
      <c r="F820" s="815"/>
      <c r="G820" s="815"/>
    </row>
    <row r="821" spans="1:7" ht="12.75" hidden="1" customHeight="1">
      <c r="E821" s="815"/>
      <c r="F821" s="815"/>
      <c r="G821" s="815"/>
    </row>
    <row r="822" spans="1:7" ht="12.75" hidden="1" customHeight="1">
      <c r="E822" s="815"/>
      <c r="F822" s="815"/>
      <c r="G822" s="815"/>
    </row>
    <row r="823" spans="1:7" ht="12.75" hidden="1" customHeight="1">
      <c r="D823" s="819"/>
      <c r="E823" s="815"/>
      <c r="F823" s="815"/>
      <c r="G823" s="815"/>
    </row>
    <row r="824" spans="1:7" ht="12.75" hidden="1" customHeight="1">
      <c r="D824" s="819"/>
      <c r="E824" s="815"/>
      <c r="F824" s="815"/>
      <c r="G824" s="815"/>
    </row>
    <row r="825" spans="1:7" ht="14.25" hidden="1" customHeight="1">
      <c r="A825" s="822"/>
      <c r="B825" s="822"/>
      <c r="D825" s="825"/>
      <c r="E825" s="815"/>
      <c r="F825" s="815"/>
      <c r="G825" s="815"/>
    </row>
    <row r="826" spans="1:7" ht="12.75" hidden="1" customHeight="1">
      <c r="E826" s="815"/>
      <c r="F826" s="815"/>
      <c r="G826" s="815"/>
    </row>
    <row r="827" spans="1:7" ht="12.75" hidden="1" customHeight="1">
      <c r="E827" s="815"/>
      <c r="F827" s="815"/>
      <c r="G827" s="815"/>
    </row>
    <row r="828" spans="1:7" ht="14.25" hidden="1" customHeight="1">
      <c r="A828" s="822"/>
      <c r="B828" s="822"/>
      <c r="D828" s="825"/>
      <c r="E828" s="815"/>
      <c r="F828" s="815"/>
      <c r="G828" s="815"/>
    </row>
    <row r="829" spans="1:7" ht="12.75" hidden="1" customHeight="1">
      <c r="E829" s="815"/>
      <c r="F829" s="815"/>
      <c r="G829" s="815"/>
    </row>
    <row r="830" spans="1:7" ht="14.25" hidden="1" customHeight="1">
      <c r="A830" s="822"/>
      <c r="B830" s="822"/>
      <c r="D830" s="825"/>
      <c r="E830" s="815"/>
      <c r="F830" s="815"/>
      <c r="G830" s="815"/>
    </row>
    <row r="831" spans="1:7" ht="12.75" hidden="1" customHeight="1">
      <c r="A831" s="867"/>
      <c r="B831" s="867"/>
      <c r="C831" s="867"/>
      <c r="E831" s="815"/>
      <c r="F831" s="815"/>
      <c r="G831" s="815"/>
    </row>
    <row r="832" spans="1:7" ht="12.75" hidden="1" customHeight="1">
      <c r="E832" s="815"/>
      <c r="F832" s="815"/>
      <c r="G832" s="815"/>
    </row>
    <row r="833" spans="1:7" ht="12.75" hidden="1" customHeight="1">
      <c r="E833" s="815"/>
      <c r="F833" s="815"/>
      <c r="G833" s="815"/>
    </row>
    <row r="834" spans="1:7" ht="12.75" hidden="1" customHeight="1">
      <c r="E834" s="815"/>
      <c r="F834" s="815"/>
      <c r="G834" s="815"/>
    </row>
    <row r="835" spans="1:7" ht="12.75" hidden="1" customHeight="1">
      <c r="E835" s="815"/>
      <c r="F835" s="815"/>
      <c r="G835" s="815"/>
    </row>
    <row r="836" spans="1:7" ht="12.75" hidden="1" customHeight="1">
      <c r="E836" s="815"/>
      <c r="F836" s="815"/>
      <c r="G836" s="815"/>
    </row>
    <row r="837" spans="1:7" ht="12.75" hidden="1" customHeight="1">
      <c r="E837" s="815"/>
      <c r="F837" s="815"/>
      <c r="G837" s="815"/>
    </row>
    <row r="838" spans="1:7" ht="12.75" hidden="1" customHeight="1">
      <c r="E838" s="815"/>
      <c r="F838" s="815"/>
      <c r="G838" s="815"/>
    </row>
    <row r="839" spans="1:7" ht="12.75" hidden="1" customHeight="1">
      <c r="E839" s="815"/>
      <c r="F839" s="815"/>
      <c r="G839" s="815"/>
    </row>
    <row r="840" spans="1:7" ht="12.75" hidden="1" customHeight="1">
      <c r="E840" s="815"/>
      <c r="F840" s="815"/>
      <c r="G840" s="815"/>
    </row>
    <row r="841" spans="1:7" ht="12.75" hidden="1" customHeight="1">
      <c r="E841" s="815"/>
      <c r="F841" s="815"/>
      <c r="G841" s="815"/>
    </row>
    <row r="842" spans="1:7" ht="12.75" hidden="1" customHeight="1">
      <c r="A842" s="815"/>
      <c r="B842" s="815"/>
      <c r="C842" s="815"/>
      <c r="D842" s="815"/>
      <c r="E842" s="815"/>
      <c r="F842" s="815"/>
      <c r="G842" s="815"/>
    </row>
    <row r="843" spans="1:7" ht="12.75" hidden="1" customHeight="1">
      <c r="A843" s="815"/>
      <c r="B843" s="815"/>
      <c r="C843" s="815"/>
      <c r="D843" s="815"/>
      <c r="E843" s="815"/>
      <c r="F843" s="815"/>
      <c r="G843" s="815"/>
    </row>
    <row r="844" spans="1:7" ht="12.75" hidden="1" customHeight="1">
      <c r="A844" s="815"/>
      <c r="B844" s="815"/>
      <c r="C844" s="815"/>
      <c r="D844" s="815"/>
      <c r="E844" s="815"/>
      <c r="F844" s="815"/>
      <c r="G844" s="815"/>
    </row>
    <row r="845" spans="1:7" ht="12.75" hidden="1" customHeight="1">
      <c r="A845" s="815"/>
      <c r="B845" s="815"/>
      <c r="C845" s="815"/>
      <c r="D845" s="815"/>
      <c r="E845" s="815"/>
      <c r="F845" s="815"/>
      <c r="G845" s="815"/>
    </row>
    <row r="846" spans="1:7" ht="12.75" hidden="1" customHeight="1">
      <c r="A846" s="815"/>
      <c r="B846" s="815"/>
      <c r="C846" s="815"/>
      <c r="D846" s="815"/>
      <c r="E846" s="815"/>
      <c r="F846" s="815"/>
      <c r="G846" s="815"/>
    </row>
    <row r="847" spans="1:7" ht="12.75" hidden="1" customHeight="1">
      <c r="A847" s="815"/>
      <c r="B847" s="815"/>
      <c r="C847" s="815"/>
      <c r="D847" s="815"/>
      <c r="E847" s="815"/>
      <c r="F847" s="815"/>
      <c r="G847" s="815"/>
    </row>
    <row r="848" spans="1:7" ht="12.75" hidden="1" customHeight="1">
      <c r="A848" s="815"/>
      <c r="B848" s="815"/>
      <c r="C848" s="815"/>
      <c r="D848" s="815"/>
      <c r="E848" s="815"/>
      <c r="F848" s="815"/>
      <c r="G848" s="815"/>
    </row>
    <row r="849" spans="1:7" ht="12.75" hidden="1" customHeight="1">
      <c r="A849" s="815"/>
      <c r="B849" s="815"/>
      <c r="C849" s="815"/>
      <c r="D849" s="815"/>
      <c r="E849" s="815"/>
      <c r="F849" s="815"/>
      <c r="G849" s="815"/>
    </row>
    <row r="850" spans="1:7" ht="12.75" hidden="1" customHeight="1">
      <c r="A850" s="815"/>
      <c r="B850" s="815"/>
      <c r="C850" s="815"/>
      <c r="D850" s="815"/>
      <c r="E850" s="815"/>
      <c r="F850" s="815"/>
      <c r="G850" s="815"/>
    </row>
    <row r="851" spans="1:7" ht="12.75" hidden="1" customHeight="1">
      <c r="A851" s="815"/>
      <c r="B851" s="815"/>
      <c r="C851" s="815"/>
      <c r="D851" s="815"/>
      <c r="E851" s="815"/>
      <c r="F851" s="815"/>
      <c r="G851" s="815"/>
    </row>
    <row r="852" spans="1:7" ht="12.75" hidden="1" customHeight="1">
      <c r="A852" s="815"/>
      <c r="B852" s="815"/>
      <c r="C852" s="815"/>
      <c r="D852" s="815"/>
      <c r="E852" s="815"/>
      <c r="F852" s="815"/>
      <c r="G852" s="815"/>
    </row>
    <row r="853" spans="1:7" ht="12.75" hidden="1" customHeight="1">
      <c r="A853" s="815"/>
      <c r="B853" s="815"/>
      <c r="C853" s="815"/>
      <c r="D853" s="815"/>
      <c r="E853" s="815"/>
      <c r="F853" s="815"/>
      <c r="G853" s="815"/>
    </row>
    <row r="854" spans="1:7" ht="12.75" hidden="1" customHeight="1">
      <c r="A854" s="815"/>
      <c r="B854" s="815"/>
      <c r="C854" s="815"/>
      <c r="D854" s="815"/>
      <c r="E854" s="815"/>
      <c r="F854" s="815"/>
      <c r="G854" s="815"/>
    </row>
    <row r="855" spans="1:7" ht="12.75" hidden="1" customHeight="1">
      <c r="A855" s="815"/>
      <c r="B855" s="815"/>
      <c r="C855" s="815"/>
      <c r="D855" s="815"/>
      <c r="E855" s="815"/>
      <c r="F855" s="815"/>
      <c r="G855" s="815"/>
    </row>
    <row r="856" spans="1:7" ht="12.75" hidden="1" customHeight="1">
      <c r="A856" s="815"/>
      <c r="B856" s="815"/>
      <c r="C856" s="815"/>
      <c r="D856" s="815"/>
      <c r="E856" s="815"/>
      <c r="F856" s="815"/>
      <c r="G856" s="815"/>
    </row>
    <row r="857" spans="1:7" ht="12.75" hidden="1" customHeight="1">
      <c r="A857" s="815"/>
      <c r="B857" s="815"/>
      <c r="C857" s="815"/>
      <c r="D857" s="815"/>
      <c r="E857" s="815"/>
      <c r="F857" s="815"/>
      <c r="G857" s="815"/>
    </row>
    <row r="858" spans="1:7" ht="12.75" hidden="1" customHeight="1">
      <c r="A858" s="815"/>
      <c r="B858" s="815"/>
      <c r="C858" s="815"/>
      <c r="D858" s="815"/>
      <c r="E858" s="815"/>
      <c r="F858" s="815"/>
      <c r="G858" s="815"/>
    </row>
    <row r="859" spans="1:7" ht="12.75" hidden="1" customHeight="1">
      <c r="A859" s="815"/>
      <c r="B859" s="815"/>
      <c r="C859" s="815"/>
      <c r="D859" s="815"/>
      <c r="E859" s="815"/>
      <c r="F859" s="815"/>
      <c r="G859" s="815"/>
    </row>
    <row r="860" spans="1:7" ht="12.75" hidden="1" customHeight="1">
      <c r="A860" s="815"/>
      <c r="B860" s="815"/>
      <c r="C860" s="815"/>
      <c r="D860" s="815"/>
      <c r="E860" s="815"/>
      <c r="F860" s="815"/>
      <c r="G860" s="815"/>
    </row>
    <row r="861" spans="1:7" ht="12.75" hidden="1" customHeight="1">
      <c r="A861" s="815"/>
      <c r="B861" s="815"/>
      <c r="C861" s="815"/>
      <c r="D861" s="815"/>
      <c r="E861" s="815"/>
      <c r="F861" s="815"/>
      <c r="G861" s="815"/>
    </row>
    <row r="862" spans="1:7" ht="12.75" hidden="1" customHeight="1">
      <c r="A862" s="815"/>
      <c r="B862" s="815"/>
      <c r="C862" s="815"/>
      <c r="D862" s="815"/>
      <c r="E862" s="815"/>
      <c r="F862" s="815"/>
      <c r="G862" s="815"/>
    </row>
    <row r="863" spans="1:7" ht="12.75" hidden="1" customHeight="1">
      <c r="A863" s="815"/>
      <c r="B863" s="815"/>
      <c r="C863" s="815"/>
      <c r="D863" s="815"/>
      <c r="E863" s="815"/>
      <c r="F863" s="815"/>
      <c r="G863" s="815"/>
    </row>
    <row r="864" spans="1:7" ht="12.75" hidden="1" customHeight="1">
      <c r="A864" s="815"/>
      <c r="B864" s="815"/>
      <c r="C864" s="815"/>
      <c r="D864" s="815"/>
      <c r="E864" s="815"/>
      <c r="F864" s="815"/>
      <c r="G864" s="815"/>
    </row>
    <row r="865" spans="1:7" ht="12.75" hidden="1" customHeight="1">
      <c r="A865" s="815"/>
      <c r="B865" s="815"/>
      <c r="C865" s="815"/>
      <c r="D865" s="815"/>
      <c r="E865" s="815"/>
      <c r="F865" s="815"/>
      <c r="G865" s="815"/>
    </row>
    <row r="866" spans="1:7" ht="12.75" hidden="1" customHeight="1">
      <c r="A866" s="815"/>
      <c r="B866" s="815"/>
      <c r="C866" s="815"/>
      <c r="D866" s="815"/>
      <c r="E866" s="815"/>
      <c r="F866" s="815"/>
      <c r="G866" s="815"/>
    </row>
    <row r="867" spans="1:7" ht="12.75" hidden="1" customHeight="1">
      <c r="A867" s="815"/>
      <c r="B867" s="815"/>
      <c r="C867" s="815"/>
      <c r="D867" s="815"/>
      <c r="E867" s="815"/>
      <c r="F867" s="815"/>
      <c r="G867" s="815"/>
    </row>
    <row r="868" spans="1:7" ht="12.75" hidden="1" customHeight="1">
      <c r="A868" s="815"/>
      <c r="B868" s="815"/>
      <c r="C868" s="815"/>
      <c r="D868" s="815"/>
      <c r="E868" s="815"/>
      <c r="F868" s="815"/>
      <c r="G868" s="815"/>
    </row>
    <row r="869" spans="1:7" ht="12.75" hidden="1" customHeight="1">
      <c r="A869" s="815"/>
      <c r="B869" s="815"/>
      <c r="C869" s="815"/>
      <c r="D869" s="815"/>
      <c r="E869" s="815"/>
      <c r="F869" s="815"/>
      <c r="G869" s="815"/>
    </row>
    <row r="870" spans="1:7" ht="12.75" hidden="1" customHeight="1">
      <c r="A870" s="815"/>
      <c r="B870" s="815"/>
      <c r="C870" s="815"/>
      <c r="D870" s="815"/>
      <c r="E870" s="815"/>
      <c r="F870" s="815"/>
      <c r="G870" s="815"/>
    </row>
    <row r="871" spans="1:7" ht="12.75" hidden="1" customHeight="1">
      <c r="A871" s="815"/>
      <c r="B871" s="815"/>
      <c r="C871" s="815"/>
      <c r="D871" s="815"/>
      <c r="E871" s="815"/>
      <c r="F871" s="815"/>
      <c r="G871" s="815"/>
    </row>
    <row r="872" spans="1:7" ht="12.75" hidden="1" customHeight="1">
      <c r="A872" s="815"/>
      <c r="B872" s="815"/>
      <c r="C872" s="815"/>
      <c r="D872" s="815"/>
      <c r="E872" s="815"/>
      <c r="F872" s="815"/>
      <c r="G872" s="815"/>
    </row>
    <row r="873" spans="1:7" ht="12.75" hidden="1" customHeight="1">
      <c r="A873" s="815"/>
      <c r="B873" s="815"/>
      <c r="C873" s="815"/>
      <c r="D873" s="815"/>
      <c r="E873" s="815"/>
      <c r="F873" s="815"/>
      <c r="G873" s="815"/>
    </row>
    <row r="874" spans="1:7" ht="12.75" hidden="1" customHeight="1">
      <c r="A874" s="815"/>
      <c r="B874" s="815"/>
      <c r="C874" s="815"/>
      <c r="D874" s="815"/>
      <c r="E874" s="815"/>
      <c r="F874" s="815"/>
      <c r="G874" s="815"/>
    </row>
    <row r="875" spans="1:7" ht="12.75" hidden="1" customHeight="1">
      <c r="A875" s="815"/>
      <c r="B875" s="815"/>
      <c r="C875" s="815"/>
      <c r="D875" s="815"/>
      <c r="E875" s="815"/>
      <c r="F875" s="815"/>
      <c r="G875" s="815"/>
    </row>
    <row r="876" spans="1:7" ht="12.75" hidden="1" customHeight="1">
      <c r="A876" s="815"/>
      <c r="B876" s="815"/>
      <c r="C876" s="815"/>
      <c r="D876" s="815"/>
      <c r="E876" s="815"/>
      <c r="F876" s="815"/>
      <c r="G876" s="815"/>
    </row>
    <row r="877" spans="1:7" ht="12.75" hidden="1" customHeight="1">
      <c r="A877" s="815"/>
      <c r="B877" s="815"/>
      <c r="C877" s="815"/>
      <c r="D877" s="815"/>
      <c r="E877" s="815"/>
      <c r="F877" s="815"/>
      <c r="G877" s="815"/>
    </row>
    <row r="878" spans="1:7" ht="12.75" hidden="1" customHeight="1">
      <c r="A878" s="815"/>
      <c r="B878" s="815"/>
      <c r="C878" s="815"/>
      <c r="D878" s="815"/>
      <c r="E878" s="815"/>
      <c r="F878" s="815"/>
      <c r="G878" s="815"/>
    </row>
    <row r="879" spans="1:7" ht="12.75" hidden="1" customHeight="1">
      <c r="A879" s="815"/>
      <c r="B879" s="815"/>
      <c r="C879" s="815"/>
      <c r="D879" s="815"/>
      <c r="E879" s="815"/>
      <c r="F879" s="815"/>
      <c r="G879" s="815"/>
    </row>
    <row r="880" spans="1:7" ht="12.75" hidden="1" customHeight="1">
      <c r="A880" s="815"/>
      <c r="B880" s="815"/>
      <c r="C880" s="815"/>
      <c r="D880" s="815"/>
      <c r="E880" s="815"/>
      <c r="F880" s="815"/>
      <c r="G880" s="815"/>
    </row>
    <row r="881" spans="1:7" ht="12.75" hidden="1" customHeight="1">
      <c r="A881" s="815"/>
      <c r="B881" s="815"/>
      <c r="C881" s="815"/>
      <c r="D881" s="815"/>
      <c r="E881" s="815"/>
      <c r="F881" s="815"/>
      <c r="G881" s="815"/>
    </row>
    <row r="882" spans="1:7" ht="12.75" hidden="1" customHeight="1">
      <c r="A882" s="815"/>
      <c r="B882" s="815"/>
      <c r="C882" s="815"/>
      <c r="D882" s="815"/>
      <c r="E882" s="815"/>
      <c r="F882" s="815"/>
      <c r="G882" s="815"/>
    </row>
    <row r="883" spans="1:7" ht="12.75" hidden="1" customHeight="1">
      <c r="A883" s="815"/>
      <c r="B883" s="815"/>
      <c r="C883" s="815"/>
      <c r="D883" s="815"/>
      <c r="E883" s="815"/>
      <c r="F883" s="815"/>
      <c r="G883" s="815"/>
    </row>
    <row r="884" spans="1:7" ht="12.75" hidden="1" customHeight="1">
      <c r="A884" s="815"/>
      <c r="B884" s="815"/>
      <c r="C884" s="815"/>
      <c r="D884" s="815"/>
      <c r="E884" s="815"/>
      <c r="F884" s="815"/>
      <c r="G884" s="815"/>
    </row>
    <row r="885" spans="1:7" ht="12.75" hidden="1" customHeight="1">
      <c r="A885" s="815"/>
      <c r="B885" s="815"/>
      <c r="C885" s="815"/>
      <c r="D885" s="815"/>
      <c r="E885" s="815"/>
      <c r="F885" s="815"/>
      <c r="G885" s="815"/>
    </row>
    <row r="886" spans="1:7" ht="12.75" hidden="1" customHeight="1">
      <c r="A886" s="815"/>
      <c r="B886" s="815"/>
      <c r="C886" s="815"/>
      <c r="D886" s="815"/>
      <c r="E886" s="815"/>
      <c r="F886" s="815"/>
      <c r="G886" s="815"/>
    </row>
    <row r="887" spans="1:7" ht="12.75" hidden="1" customHeight="1">
      <c r="A887" s="815"/>
      <c r="B887" s="815"/>
      <c r="C887" s="815"/>
      <c r="D887" s="815"/>
      <c r="E887" s="815"/>
      <c r="F887" s="815"/>
      <c r="G887" s="815"/>
    </row>
    <row r="888" spans="1:7" ht="12.75" hidden="1" customHeight="1">
      <c r="A888" s="815"/>
      <c r="B888" s="815"/>
      <c r="C888" s="815"/>
      <c r="D888" s="815"/>
      <c r="E888" s="815"/>
      <c r="F888" s="815"/>
      <c r="G888" s="815"/>
    </row>
    <row r="889" spans="1:7" ht="12.75" hidden="1" customHeight="1">
      <c r="A889" s="815"/>
      <c r="B889" s="815"/>
      <c r="C889" s="815"/>
      <c r="D889" s="815"/>
      <c r="E889" s="815"/>
      <c r="F889" s="815"/>
      <c r="G889" s="815"/>
    </row>
    <row r="890" spans="1:7" ht="12.75" hidden="1" customHeight="1">
      <c r="A890" s="815"/>
      <c r="B890" s="815"/>
      <c r="C890" s="815"/>
      <c r="D890" s="815"/>
      <c r="E890" s="815"/>
      <c r="F890" s="815"/>
      <c r="G890" s="815"/>
    </row>
    <row r="891" spans="1:7" ht="12.75" hidden="1" customHeight="1">
      <c r="A891" s="815"/>
      <c r="B891" s="815"/>
      <c r="C891" s="815"/>
      <c r="D891" s="815"/>
      <c r="E891" s="815"/>
      <c r="F891" s="815"/>
      <c r="G891" s="815"/>
    </row>
    <row r="892" spans="1:7" ht="12.75" hidden="1" customHeight="1">
      <c r="A892" s="815"/>
      <c r="B892" s="815"/>
      <c r="C892" s="815"/>
      <c r="D892" s="815"/>
      <c r="E892" s="815"/>
      <c r="F892" s="815"/>
      <c r="G892" s="815"/>
    </row>
    <row r="893" spans="1:7" ht="12.75" hidden="1" customHeight="1">
      <c r="A893" s="815"/>
      <c r="B893" s="815"/>
      <c r="C893" s="815"/>
      <c r="D893" s="815"/>
      <c r="E893" s="815"/>
      <c r="F893" s="815"/>
      <c r="G893" s="815"/>
    </row>
    <row r="894" spans="1:7" ht="12.75" hidden="1" customHeight="1">
      <c r="A894" s="815"/>
      <c r="B894" s="815"/>
      <c r="C894" s="815"/>
      <c r="D894" s="815"/>
      <c r="E894" s="815"/>
      <c r="F894" s="815"/>
      <c r="G894" s="815"/>
    </row>
    <row r="895" spans="1:7" ht="12.75" hidden="1" customHeight="1">
      <c r="A895" s="815"/>
      <c r="B895" s="815"/>
      <c r="C895" s="815"/>
      <c r="D895" s="815"/>
      <c r="E895" s="815"/>
      <c r="F895" s="815"/>
      <c r="G895" s="815"/>
    </row>
    <row r="896" spans="1:7" ht="12.75" hidden="1" customHeight="1">
      <c r="A896" s="815"/>
      <c r="B896" s="815"/>
      <c r="C896" s="815"/>
      <c r="D896" s="815"/>
      <c r="E896" s="815"/>
      <c r="F896" s="815"/>
      <c r="G896" s="815"/>
    </row>
    <row r="897" spans="1:7" ht="12.75" hidden="1" customHeight="1">
      <c r="A897" s="815"/>
      <c r="B897" s="815"/>
      <c r="C897" s="815"/>
      <c r="D897" s="815"/>
      <c r="E897" s="815"/>
      <c r="F897" s="815"/>
      <c r="G897" s="815"/>
    </row>
    <row r="898" spans="1:7" ht="12.75" hidden="1" customHeight="1">
      <c r="A898" s="815"/>
      <c r="B898" s="815"/>
      <c r="C898" s="815"/>
      <c r="D898" s="815"/>
      <c r="E898" s="815"/>
      <c r="F898" s="815"/>
      <c r="G898" s="815"/>
    </row>
    <row r="899" spans="1:7" ht="12.75" hidden="1" customHeight="1">
      <c r="A899" s="815"/>
      <c r="B899" s="815"/>
      <c r="C899" s="815"/>
      <c r="D899" s="815"/>
      <c r="E899" s="815"/>
      <c r="F899" s="815"/>
      <c r="G899" s="815"/>
    </row>
    <row r="900" spans="1:7" ht="12.75" hidden="1" customHeight="1">
      <c r="A900" s="815"/>
      <c r="B900" s="815"/>
      <c r="C900" s="815"/>
      <c r="D900" s="815"/>
      <c r="E900" s="815"/>
      <c r="F900" s="815"/>
      <c r="G900" s="815"/>
    </row>
    <row r="901" spans="1:7" ht="12.75" hidden="1" customHeight="1">
      <c r="A901" s="815"/>
      <c r="B901" s="815"/>
      <c r="C901" s="815"/>
      <c r="D901" s="815"/>
      <c r="E901" s="815"/>
      <c r="F901" s="815"/>
      <c r="G901" s="815"/>
    </row>
    <row r="902" spans="1:7" ht="12.75" hidden="1" customHeight="1">
      <c r="A902" s="815"/>
      <c r="B902" s="815"/>
      <c r="C902" s="815"/>
      <c r="D902" s="815"/>
      <c r="E902" s="815"/>
      <c r="F902" s="815"/>
      <c r="G902" s="815"/>
    </row>
    <row r="903" spans="1:7" ht="12.75" hidden="1" customHeight="1">
      <c r="A903" s="815"/>
      <c r="B903" s="815"/>
      <c r="C903" s="815"/>
      <c r="D903" s="815"/>
      <c r="E903" s="815"/>
      <c r="F903" s="815"/>
      <c r="G903" s="815"/>
    </row>
    <row r="904" spans="1:7" ht="12.75" hidden="1" customHeight="1">
      <c r="A904" s="815"/>
      <c r="B904" s="815"/>
      <c r="C904" s="815"/>
      <c r="D904" s="815"/>
      <c r="E904" s="815"/>
      <c r="F904" s="815"/>
      <c r="G904" s="815"/>
    </row>
    <row r="905" spans="1:7" ht="12.75" hidden="1" customHeight="1">
      <c r="A905" s="815"/>
      <c r="B905" s="815"/>
      <c r="C905" s="815"/>
      <c r="D905" s="815"/>
      <c r="E905" s="815"/>
      <c r="F905" s="815"/>
      <c r="G905" s="815"/>
    </row>
    <row r="906" spans="1:7" ht="12.75" hidden="1" customHeight="1">
      <c r="A906" s="815"/>
      <c r="B906" s="815"/>
      <c r="C906" s="815"/>
      <c r="D906" s="815"/>
      <c r="E906" s="815"/>
      <c r="F906" s="815"/>
      <c r="G906" s="815"/>
    </row>
    <row r="907" spans="1:7" ht="12.75" hidden="1" customHeight="1">
      <c r="A907" s="815"/>
      <c r="B907" s="815"/>
      <c r="C907" s="815"/>
      <c r="D907" s="815"/>
      <c r="E907" s="815"/>
      <c r="F907" s="815"/>
      <c r="G907" s="815"/>
    </row>
    <row r="908" spans="1:7" ht="12.75" hidden="1" customHeight="1">
      <c r="A908" s="815"/>
      <c r="B908" s="815"/>
      <c r="C908" s="815"/>
      <c r="D908" s="815"/>
      <c r="E908" s="815"/>
      <c r="F908" s="815"/>
      <c r="G908" s="815"/>
    </row>
    <row r="909" spans="1:7" ht="12.75" hidden="1" customHeight="1">
      <c r="A909" s="815"/>
      <c r="B909" s="815"/>
      <c r="C909" s="815"/>
      <c r="D909" s="815"/>
      <c r="E909" s="815"/>
      <c r="F909" s="815"/>
      <c r="G909" s="815"/>
    </row>
    <row r="910" spans="1:7" ht="12.75" hidden="1" customHeight="1">
      <c r="A910" s="815"/>
      <c r="B910" s="815"/>
      <c r="C910" s="815"/>
      <c r="D910" s="815"/>
      <c r="E910" s="815"/>
      <c r="F910" s="815"/>
      <c r="G910" s="815"/>
    </row>
    <row r="911" spans="1:7" ht="12.75" hidden="1" customHeight="1">
      <c r="A911" s="815"/>
      <c r="B911" s="815"/>
      <c r="C911" s="815"/>
      <c r="D911" s="815"/>
      <c r="E911" s="815"/>
      <c r="F911" s="815"/>
      <c r="G911" s="815"/>
    </row>
    <row r="912" spans="1:7" ht="12.75" hidden="1" customHeight="1">
      <c r="A912" s="815"/>
      <c r="B912" s="815"/>
      <c r="C912" s="815"/>
      <c r="D912" s="815"/>
      <c r="E912" s="815"/>
      <c r="F912" s="815"/>
      <c r="G912" s="815"/>
    </row>
    <row r="913" spans="1:7" ht="12.75" hidden="1" customHeight="1">
      <c r="A913" s="815"/>
      <c r="B913" s="815"/>
      <c r="C913" s="815"/>
      <c r="D913" s="815"/>
      <c r="E913" s="815"/>
      <c r="F913" s="815"/>
      <c r="G913" s="815"/>
    </row>
    <row r="914" spans="1:7" ht="12.75" hidden="1" customHeight="1">
      <c r="A914" s="815"/>
      <c r="B914" s="815"/>
      <c r="C914" s="815"/>
      <c r="D914" s="815"/>
      <c r="E914" s="815"/>
      <c r="F914" s="815"/>
      <c r="G914" s="815"/>
    </row>
    <row r="915" spans="1:7" ht="12.75" hidden="1" customHeight="1">
      <c r="A915" s="815"/>
      <c r="B915" s="815"/>
      <c r="C915" s="815"/>
      <c r="D915" s="815"/>
      <c r="E915" s="815"/>
      <c r="F915" s="815"/>
      <c r="G915" s="815"/>
    </row>
    <row r="916" spans="1:7" ht="12.75" hidden="1" customHeight="1">
      <c r="A916" s="815"/>
      <c r="B916" s="815"/>
      <c r="C916" s="815"/>
      <c r="D916" s="815"/>
      <c r="E916" s="815"/>
      <c r="F916" s="815"/>
      <c r="G916" s="815"/>
    </row>
    <row r="917" spans="1:7" ht="12.75" hidden="1" customHeight="1">
      <c r="A917" s="815"/>
      <c r="B917" s="815"/>
      <c r="C917" s="815"/>
      <c r="D917" s="815"/>
      <c r="E917" s="815"/>
      <c r="F917" s="815"/>
      <c r="G917" s="815"/>
    </row>
    <row r="918" spans="1:7" ht="12.75" hidden="1" customHeight="1">
      <c r="A918" s="815"/>
      <c r="B918" s="815"/>
      <c r="C918" s="815"/>
      <c r="D918" s="815"/>
      <c r="E918" s="815"/>
      <c r="F918" s="815"/>
      <c r="G918" s="815"/>
    </row>
    <row r="919" spans="1:7" ht="12.75" hidden="1" customHeight="1">
      <c r="A919" s="815"/>
      <c r="B919" s="815"/>
      <c r="C919" s="815"/>
      <c r="D919" s="815"/>
      <c r="E919" s="815"/>
      <c r="F919" s="815"/>
      <c r="G919" s="815"/>
    </row>
    <row r="920" spans="1:7" ht="12.75" hidden="1" customHeight="1">
      <c r="A920" s="815"/>
      <c r="B920" s="815"/>
      <c r="C920" s="815"/>
      <c r="D920" s="815"/>
      <c r="E920" s="815"/>
      <c r="F920" s="815"/>
      <c r="G920" s="815"/>
    </row>
    <row r="921" spans="1:7" ht="12.75" hidden="1" customHeight="1">
      <c r="A921" s="815"/>
      <c r="B921" s="815"/>
      <c r="C921" s="815"/>
      <c r="D921" s="815"/>
      <c r="E921" s="815"/>
      <c r="F921" s="815"/>
      <c r="G921" s="815"/>
    </row>
    <row r="922" spans="1:7" ht="12.75" hidden="1" customHeight="1">
      <c r="A922" s="815"/>
      <c r="B922" s="815"/>
      <c r="C922" s="815"/>
      <c r="D922" s="815"/>
      <c r="E922" s="815"/>
      <c r="F922" s="815"/>
      <c r="G922" s="815"/>
    </row>
    <row r="923" spans="1:7" ht="12.75" hidden="1" customHeight="1">
      <c r="A923" s="815"/>
      <c r="B923" s="815"/>
      <c r="C923" s="815"/>
      <c r="D923" s="815"/>
      <c r="E923" s="815"/>
      <c r="F923" s="815"/>
      <c r="G923" s="815"/>
    </row>
    <row r="924" spans="1:7" ht="12.75" hidden="1" customHeight="1">
      <c r="A924" s="815"/>
      <c r="B924" s="815"/>
      <c r="C924" s="815"/>
      <c r="D924" s="815"/>
      <c r="E924" s="815"/>
      <c r="F924" s="815"/>
      <c r="G924" s="815"/>
    </row>
    <row r="925" spans="1:7" ht="12.75" hidden="1" customHeight="1">
      <c r="A925" s="815"/>
      <c r="B925" s="815"/>
      <c r="C925" s="815"/>
      <c r="D925" s="815"/>
      <c r="E925" s="815"/>
      <c r="F925" s="815"/>
      <c r="G925" s="815"/>
    </row>
    <row r="926" spans="1:7" ht="12.75" hidden="1" customHeight="1">
      <c r="A926" s="815"/>
      <c r="B926" s="815"/>
      <c r="C926" s="815"/>
      <c r="D926" s="815"/>
      <c r="E926" s="815"/>
      <c r="F926" s="815"/>
      <c r="G926" s="815"/>
    </row>
    <row r="927" spans="1:7" ht="12.75" hidden="1" customHeight="1">
      <c r="A927" s="815"/>
      <c r="B927" s="815"/>
      <c r="C927" s="815"/>
      <c r="D927" s="815"/>
      <c r="E927" s="815"/>
      <c r="F927" s="815"/>
      <c r="G927" s="815"/>
    </row>
    <row r="928" spans="1:7" ht="12.75" hidden="1" customHeight="1">
      <c r="A928" s="815"/>
      <c r="B928" s="815"/>
      <c r="C928" s="815"/>
      <c r="D928" s="815"/>
      <c r="E928" s="815"/>
      <c r="F928" s="815"/>
      <c r="G928" s="815"/>
    </row>
    <row r="929" spans="1:7" ht="12.75" hidden="1" customHeight="1">
      <c r="A929" s="815"/>
      <c r="B929" s="815"/>
      <c r="C929" s="815"/>
      <c r="D929" s="815"/>
      <c r="E929" s="815"/>
      <c r="F929" s="815"/>
      <c r="G929" s="815"/>
    </row>
    <row r="930" spans="1:7" ht="12.75" hidden="1" customHeight="1">
      <c r="A930" s="815"/>
      <c r="B930" s="815"/>
      <c r="C930" s="815"/>
      <c r="D930" s="815"/>
      <c r="E930" s="815"/>
      <c r="F930" s="815"/>
      <c r="G930" s="815"/>
    </row>
    <row r="931" spans="1:7" ht="12.75" hidden="1" customHeight="1">
      <c r="A931" s="815"/>
      <c r="B931" s="815"/>
      <c r="C931" s="815"/>
      <c r="D931" s="815"/>
      <c r="E931" s="815"/>
      <c r="F931" s="815"/>
      <c r="G931" s="815"/>
    </row>
    <row r="932" spans="1:7" ht="12.75" hidden="1" customHeight="1">
      <c r="A932" s="815"/>
      <c r="B932" s="815"/>
      <c r="C932" s="815"/>
      <c r="D932" s="815"/>
      <c r="E932" s="815"/>
      <c r="F932" s="815"/>
      <c r="G932" s="815"/>
    </row>
    <row r="933" spans="1:7" ht="12.75" hidden="1" customHeight="1">
      <c r="A933" s="815"/>
      <c r="B933" s="815"/>
      <c r="C933" s="815"/>
      <c r="D933" s="815"/>
      <c r="E933" s="815"/>
      <c r="F933" s="815"/>
      <c r="G933" s="815"/>
    </row>
    <row r="934" spans="1:7" ht="12.75" hidden="1" customHeight="1">
      <c r="A934" s="815"/>
      <c r="B934" s="815"/>
      <c r="C934" s="815"/>
      <c r="D934" s="815"/>
      <c r="E934" s="815"/>
      <c r="F934" s="815"/>
      <c r="G934" s="815"/>
    </row>
    <row r="935" spans="1:7" ht="12.75" hidden="1" customHeight="1">
      <c r="A935" s="815"/>
      <c r="B935" s="815"/>
      <c r="C935" s="815"/>
      <c r="D935" s="815"/>
      <c r="E935" s="815"/>
      <c r="F935" s="815"/>
      <c r="G935" s="815"/>
    </row>
    <row r="936" spans="1:7" ht="12.75" hidden="1" customHeight="1">
      <c r="A936" s="815"/>
      <c r="B936" s="815"/>
      <c r="C936" s="815"/>
      <c r="D936" s="815"/>
      <c r="E936" s="815"/>
      <c r="F936" s="815"/>
      <c r="G936" s="815"/>
    </row>
    <row r="937" spans="1:7" ht="12.75" hidden="1" customHeight="1">
      <c r="A937" s="815"/>
      <c r="B937" s="815"/>
      <c r="C937" s="815"/>
      <c r="D937" s="815"/>
      <c r="E937" s="815"/>
      <c r="F937" s="815"/>
      <c r="G937" s="815"/>
    </row>
    <row r="938" spans="1:7" ht="12.75" hidden="1" customHeight="1">
      <c r="A938" s="815"/>
      <c r="B938" s="815"/>
      <c r="C938" s="815"/>
      <c r="D938" s="815"/>
      <c r="E938" s="815"/>
      <c r="F938" s="815"/>
      <c r="G938" s="815"/>
    </row>
    <row r="939" spans="1:7" ht="12.75" hidden="1" customHeight="1">
      <c r="A939" s="815"/>
      <c r="B939" s="815"/>
      <c r="C939" s="815"/>
      <c r="D939" s="815"/>
      <c r="E939" s="815"/>
      <c r="F939" s="815"/>
      <c r="G939" s="815"/>
    </row>
    <row r="940" spans="1:7" ht="12.75" hidden="1" customHeight="1">
      <c r="A940" s="815"/>
      <c r="B940" s="815"/>
      <c r="C940" s="815"/>
      <c r="D940" s="815"/>
      <c r="E940" s="815"/>
      <c r="F940" s="815"/>
      <c r="G940" s="815"/>
    </row>
    <row r="941" spans="1:7" ht="12.75" hidden="1" customHeight="1">
      <c r="A941" s="815"/>
      <c r="B941" s="815"/>
      <c r="C941" s="815"/>
      <c r="D941" s="815"/>
      <c r="E941" s="815"/>
      <c r="F941" s="815"/>
      <c r="G941" s="815"/>
    </row>
    <row r="942" spans="1:7" ht="12.75" hidden="1" customHeight="1">
      <c r="A942" s="815"/>
      <c r="B942" s="815"/>
      <c r="C942" s="815"/>
      <c r="D942" s="815"/>
      <c r="E942" s="815"/>
      <c r="F942" s="815"/>
      <c r="G942" s="815"/>
    </row>
    <row r="943" spans="1:7" ht="12.75" hidden="1" customHeight="1">
      <c r="A943" s="815"/>
      <c r="B943" s="815"/>
      <c r="C943" s="815"/>
      <c r="D943" s="815"/>
      <c r="E943" s="815"/>
      <c r="F943" s="815"/>
      <c r="G943" s="815"/>
    </row>
    <row r="944" spans="1:7" ht="12.75" hidden="1" customHeight="1">
      <c r="A944" s="815"/>
      <c r="B944" s="815"/>
      <c r="C944" s="815"/>
      <c r="D944" s="815"/>
      <c r="E944" s="815"/>
      <c r="F944" s="815"/>
      <c r="G944" s="815"/>
    </row>
    <row r="945" spans="1:7" ht="12.75" hidden="1" customHeight="1">
      <c r="A945" s="815"/>
      <c r="B945" s="815"/>
      <c r="C945" s="815"/>
      <c r="D945" s="815"/>
      <c r="E945" s="815"/>
      <c r="F945" s="815"/>
      <c r="G945" s="815"/>
    </row>
    <row r="946" spans="1:7" ht="12.75" hidden="1" customHeight="1">
      <c r="A946" s="815"/>
      <c r="B946" s="815"/>
      <c r="C946" s="815"/>
      <c r="D946" s="815"/>
      <c r="E946" s="815"/>
      <c r="F946" s="815"/>
      <c r="G946" s="815"/>
    </row>
    <row r="947" spans="1:7" ht="12.75" hidden="1" customHeight="1">
      <c r="A947" s="815"/>
      <c r="B947" s="815"/>
      <c r="C947" s="815"/>
      <c r="D947" s="815"/>
      <c r="E947" s="815"/>
      <c r="F947" s="815"/>
      <c r="G947" s="815"/>
    </row>
    <row r="948" spans="1:7" ht="12.75" hidden="1" customHeight="1">
      <c r="A948" s="815"/>
      <c r="B948" s="815"/>
      <c r="C948" s="815"/>
      <c r="D948" s="815"/>
      <c r="E948" s="815"/>
      <c r="F948" s="815"/>
      <c r="G948" s="815"/>
    </row>
    <row r="949" spans="1:7" ht="12.75" hidden="1" customHeight="1">
      <c r="A949" s="815"/>
      <c r="B949" s="815"/>
      <c r="C949" s="815"/>
      <c r="D949" s="815"/>
      <c r="E949" s="815"/>
      <c r="F949" s="815"/>
      <c r="G949" s="815"/>
    </row>
    <row r="950" spans="1:7" ht="12.75" hidden="1" customHeight="1">
      <c r="A950" s="815"/>
      <c r="B950" s="815"/>
      <c r="C950" s="815"/>
      <c r="D950" s="815"/>
      <c r="E950" s="815"/>
      <c r="F950" s="815"/>
      <c r="G950" s="815"/>
    </row>
    <row r="951" spans="1:7" ht="12.75" hidden="1" customHeight="1">
      <c r="A951" s="815"/>
      <c r="B951" s="815"/>
      <c r="C951" s="815"/>
      <c r="D951" s="815"/>
      <c r="E951" s="815"/>
      <c r="F951" s="815"/>
      <c r="G951" s="815"/>
    </row>
    <row r="952" spans="1:7" ht="12.75" hidden="1" customHeight="1">
      <c r="A952" s="815"/>
      <c r="B952" s="815"/>
      <c r="C952" s="815"/>
      <c r="D952" s="815"/>
      <c r="E952" s="815"/>
      <c r="F952" s="815"/>
      <c r="G952" s="815"/>
    </row>
    <row r="953" spans="1:7" ht="12.75" hidden="1" customHeight="1">
      <c r="A953" s="815"/>
      <c r="B953" s="815"/>
      <c r="C953" s="815"/>
      <c r="D953" s="815"/>
      <c r="E953" s="815"/>
      <c r="F953" s="815"/>
      <c r="G953" s="815"/>
    </row>
    <row r="954" spans="1:7" ht="12.75" hidden="1" customHeight="1">
      <c r="A954" s="815"/>
      <c r="B954" s="815"/>
      <c r="C954" s="815"/>
      <c r="D954" s="815"/>
      <c r="E954" s="815"/>
      <c r="F954" s="815"/>
      <c r="G954" s="815"/>
    </row>
    <row r="955" spans="1:7" ht="12.75" hidden="1" customHeight="1">
      <c r="A955" s="815"/>
      <c r="B955" s="815"/>
      <c r="C955" s="815"/>
      <c r="D955" s="815"/>
      <c r="E955" s="815"/>
      <c r="F955" s="815"/>
      <c r="G955" s="815"/>
    </row>
    <row r="956" spans="1:7" ht="12.75" hidden="1" customHeight="1">
      <c r="A956" s="815"/>
      <c r="B956" s="815"/>
      <c r="C956" s="815"/>
      <c r="D956" s="815"/>
      <c r="E956" s="815"/>
      <c r="F956" s="815"/>
      <c r="G956" s="815"/>
    </row>
    <row r="957" spans="1:7" ht="12.75" hidden="1" customHeight="1">
      <c r="A957" s="815"/>
      <c r="B957" s="815"/>
      <c r="C957" s="815"/>
      <c r="D957" s="815"/>
      <c r="E957" s="815"/>
      <c r="F957" s="815"/>
      <c r="G957" s="815"/>
    </row>
    <row r="958" spans="1:7" ht="12.75" hidden="1" customHeight="1">
      <c r="A958" s="815"/>
      <c r="B958" s="815"/>
      <c r="C958" s="815"/>
      <c r="D958" s="815"/>
      <c r="E958" s="815"/>
      <c r="F958" s="815"/>
      <c r="G958" s="815"/>
    </row>
    <row r="959" spans="1:7" ht="12.75" hidden="1" customHeight="1">
      <c r="A959" s="815"/>
      <c r="B959" s="815"/>
      <c r="C959" s="815"/>
      <c r="D959" s="815"/>
      <c r="E959" s="815"/>
      <c r="F959" s="815"/>
      <c r="G959" s="815"/>
    </row>
    <row r="960" spans="1:7" ht="12.75" hidden="1" customHeight="1">
      <c r="A960" s="815"/>
      <c r="B960" s="815"/>
      <c r="C960" s="815"/>
      <c r="D960" s="815"/>
      <c r="E960" s="815"/>
      <c r="F960" s="815"/>
      <c r="G960" s="815"/>
    </row>
    <row r="961" spans="1:7" ht="12.75" hidden="1" customHeight="1">
      <c r="A961" s="815"/>
      <c r="B961" s="815"/>
      <c r="C961" s="815"/>
      <c r="D961" s="815"/>
      <c r="E961" s="815"/>
      <c r="F961" s="815"/>
      <c r="G961" s="815"/>
    </row>
    <row r="962" spans="1:7" ht="12.75" hidden="1" customHeight="1">
      <c r="A962" s="815"/>
      <c r="B962" s="815"/>
      <c r="C962" s="815"/>
      <c r="D962" s="815"/>
      <c r="E962" s="815"/>
      <c r="F962" s="815"/>
      <c r="G962" s="815"/>
    </row>
    <row r="963" spans="1:7" ht="12.75" hidden="1" customHeight="1">
      <c r="A963" s="815"/>
      <c r="B963" s="815"/>
      <c r="C963" s="815"/>
      <c r="D963" s="815"/>
      <c r="E963" s="815"/>
      <c r="F963" s="815"/>
      <c r="G963" s="815"/>
    </row>
    <row r="964" spans="1:7" ht="12.75" hidden="1" customHeight="1">
      <c r="A964" s="815"/>
      <c r="B964" s="815"/>
      <c r="C964" s="815"/>
      <c r="D964" s="815"/>
      <c r="E964" s="815"/>
      <c r="F964" s="815"/>
      <c r="G964" s="815"/>
    </row>
    <row r="965" spans="1:7" ht="12.75" hidden="1" customHeight="1">
      <c r="A965" s="815"/>
      <c r="B965" s="815"/>
      <c r="C965" s="815"/>
      <c r="D965" s="815"/>
      <c r="E965" s="815"/>
      <c r="F965" s="815"/>
      <c r="G965" s="815"/>
    </row>
    <row r="966" spans="1:7" ht="12.75" hidden="1" customHeight="1">
      <c r="A966" s="815"/>
      <c r="B966" s="815"/>
      <c r="C966" s="815"/>
      <c r="D966" s="815"/>
      <c r="E966" s="815"/>
      <c r="F966" s="815"/>
      <c r="G966" s="815"/>
    </row>
    <row r="967" spans="1:7" ht="12.75" hidden="1" customHeight="1">
      <c r="A967" s="815"/>
      <c r="B967" s="815"/>
      <c r="C967" s="815"/>
      <c r="D967" s="815"/>
      <c r="E967" s="815"/>
      <c r="F967" s="815"/>
      <c r="G967" s="815"/>
    </row>
    <row r="968" spans="1:7" ht="12.75" hidden="1" customHeight="1">
      <c r="A968" s="815"/>
      <c r="B968" s="815"/>
      <c r="C968" s="815"/>
      <c r="D968" s="815"/>
      <c r="E968" s="815"/>
      <c r="F968" s="815"/>
      <c r="G968" s="815"/>
    </row>
    <row r="969" spans="1:7" ht="12.75" hidden="1" customHeight="1">
      <c r="A969" s="815"/>
      <c r="B969" s="815"/>
      <c r="C969" s="815"/>
      <c r="D969" s="815"/>
      <c r="E969" s="815"/>
      <c r="F969" s="815"/>
      <c r="G969" s="815"/>
    </row>
    <row r="970" spans="1:7" ht="12.75" hidden="1" customHeight="1">
      <c r="A970" s="815"/>
      <c r="B970" s="815"/>
      <c r="C970" s="815"/>
      <c r="D970" s="815"/>
      <c r="E970" s="815"/>
      <c r="F970" s="815"/>
      <c r="G970" s="815"/>
    </row>
    <row r="971" spans="1:7" ht="12.75" hidden="1" customHeight="1">
      <c r="A971" s="815"/>
      <c r="B971" s="815"/>
      <c r="C971" s="815"/>
      <c r="D971" s="815"/>
      <c r="E971" s="815"/>
      <c r="F971" s="815"/>
      <c r="G971" s="815"/>
    </row>
    <row r="972" spans="1:7" ht="12.75" hidden="1" customHeight="1">
      <c r="A972" s="815"/>
      <c r="B972" s="815"/>
      <c r="C972" s="815"/>
      <c r="D972" s="815"/>
      <c r="E972" s="815"/>
      <c r="F972" s="815"/>
      <c r="G972" s="815"/>
    </row>
    <row r="973" spans="1:7" ht="12.75" hidden="1" customHeight="1">
      <c r="A973" s="815"/>
      <c r="B973" s="815"/>
      <c r="C973" s="815"/>
      <c r="D973" s="815"/>
      <c r="E973" s="815"/>
      <c r="F973" s="815"/>
      <c r="G973" s="815"/>
    </row>
    <row r="974" spans="1:7" ht="12.75" hidden="1" customHeight="1">
      <c r="A974" s="815"/>
      <c r="B974" s="815"/>
      <c r="C974" s="815"/>
      <c r="D974" s="815"/>
      <c r="E974" s="815"/>
      <c r="F974" s="815"/>
      <c r="G974" s="815"/>
    </row>
    <row r="975" spans="1:7" ht="12.75" hidden="1" customHeight="1">
      <c r="A975" s="815"/>
      <c r="B975" s="815"/>
      <c r="C975" s="815"/>
      <c r="D975" s="815"/>
      <c r="E975" s="815"/>
      <c r="F975" s="815"/>
      <c r="G975" s="815"/>
    </row>
    <row r="976" spans="1:7" ht="12.75" hidden="1" customHeight="1">
      <c r="A976" s="815"/>
      <c r="B976" s="815"/>
      <c r="C976" s="815"/>
      <c r="D976" s="815"/>
      <c r="E976" s="815"/>
      <c r="F976" s="815"/>
      <c r="G976" s="815"/>
    </row>
    <row r="977" spans="1:7" ht="12.75" hidden="1" customHeight="1">
      <c r="A977" s="815"/>
      <c r="B977" s="815"/>
      <c r="C977" s="815"/>
      <c r="D977" s="815"/>
      <c r="E977" s="815"/>
      <c r="F977" s="815"/>
      <c r="G977" s="815"/>
    </row>
    <row r="978" spans="1:7" ht="12.75" hidden="1" customHeight="1">
      <c r="A978" s="815"/>
      <c r="B978" s="815"/>
      <c r="C978" s="815"/>
      <c r="D978" s="815"/>
      <c r="E978" s="815"/>
      <c r="F978" s="815"/>
      <c r="G978" s="815"/>
    </row>
    <row r="979" spans="1:7" ht="12.75" hidden="1" customHeight="1">
      <c r="A979" s="815"/>
      <c r="B979" s="815"/>
      <c r="C979" s="815"/>
      <c r="D979" s="815"/>
      <c r="E979" s="815"/>
      <c r="F979" s="815"/>
      <c r="G979" s="815"/>
    </row>
    <row r="980" spans="1:7" ht="12.75" hidden="1" customHeight="1">
      <c r="A980" s="815"/>
      <c r="B980" s="815"/>
      <c r="C980" s="815"/>
      <c r="D980" s="815"/>
      <c r="E980" s="815"/>
      <c r="F980" s="815"/>
      <c r="G980" s="815"/>
    </row>
    <row r="981" spans="1:7" ht="12.75" hidden="1" customHeight="1">
      <c r="A981" s="815"/>
      <c r="B981" s="815"/>
      <c r="C981" s="815"/>
      <c r="D981" s="815"/>
      <c r="E981" s="815"/>
      <c r="F981" s="815"/>
      <c r="G981" s="815"/>
    </row>
    <row r="982" spans="1:7" ht="12.75" hidden="1" customHeight="1">
      <c r="A982" s="815"/>
      <c r="B982" s="815"/>
      <c r="C982" s="815"/>
      <c r="D982" s="815"/>
      <c r="E982" s="815"/>
      <c r="F982" s="815"/>
      <c r="G982" s="815"/>
    </row>
    <row r="983" spans="1:7" ht="12.75" hidden="1" customHeight="1">
      <c r="A983" s="815"/>
      <c r="B983" s="815"/>
      <c r="C983" s="815"/>
      <c r="D983" s="815"/>
      <c r="E983" s="815"/>
      <c r="F983" s="815"/>
      <c r="G983" s="815"/>
    </row>
    <row r="984" spans="1:7" ht="12.75" hidden="1" customHeight="1">
      <c r="A984" s="815"/>
      <c r="B984" s="815"/>
      <c r="C984" s="815"/>
      <c r="D984" s="815"/>
      <c r="E984" s="815"/>
      <c r="F984" s="815"/>
      <c r="G984" s="815"/>
    </row>
    <row r="985" spans="1:7" ht="12.75" hidden="1" customHeight="1">
      <c r="A985" s="815"/>
      <c r="B985" s="815"/>
      <c r="C985" s="815"/>
      <c r="D985" s="815"/>
      <c r="E985" s="815"/>
      <c r="F985" s="815"/>
      <c r="G985" s="815"/>
    </row>
    <row r="986" spans="1:7" ht="12.75" hidden="1" customHeight="1">
      <c r="A986" s="815"/>
      <c r="B986" s="815"/>
      <c r="C986" s="815"/>
      <c r="D986" s="815"/>
      <c r="E986" s="815"/>
      <c r="F986" s="815"/>
      <c r="G986" s="815"/>
    </row>
    <row r="987" spans="1:7" ht="12.75" hidden="1" customHeight="1">
      <c r="A987" s="815"/>
      <c r="B987" s="815"/>
      <c r="C987" s="815"/>
      <c r="D987" s="815"/>
      <c r="E987" s="815"/>
      <c r="F987" s="815"/>
      <c r="G987" s="815"/>
    </row>
    <row r="988" spans="1:7" ht="12.75" hidden="1" customHeight="1">
      <c r="A988" s="815"/>
      <c r="B988" s="815"/>
      <c r="C988" s="815"/>
      <c r="D988" s="815"/>
      <c r="E988" s="815"/>
      <c r="F988" s="815"/>
      <c r="G988" s="815"/>
    </row>
    <row r="989" spans="1:7" ht="12.75" hidden="1" customHeight="1">
      <c r="A989" s="815"/>
      <c r="B989" s="815"/>
      <c r="C989" s="815"/>
      <c r="D989" s="815"/>
      <c r="E989" s="815"/>
      <c r="F989" s="815"/>
      <c r="G989" s="815"/>
    </row>
    <row r="990" spans="1:7" ht="12.75" hidden="1" customHeight="1">
      <c r="A990" s="815"/>
      <c r="B990" s="815"/>
      <c r="C990" s="815"/>
      <c r="D990" s="815"/>
      <c r="E990" s="815"/>
      <c r="F990" s="815"/>
      <c r="G990" s="815"/>
    </row>
    <row r="991" spans="1:7" ht="12.75" hidden="1" customHeight="1">
      <c r="A991" s="815"/>
      <c r="B991" s="815"/>
      <c r="C991" s="815"/>
      <c r="D991" s="815"/>
      <c r="E991" s="815"/>
      <c r="F991" s="815"/>
      <c r="G991" s="815"/>
    </row>
    <row r="992" spans="1:7" ht="12.75" hidden="1" customHeight="1">
      <c r="A992" s="815"/>
      <c r="B992" s="815"/>
      <c r="C992" s="815"/>
      <c r="D992" s="815"/>
      <c r="E992" s="815"/>
      <c r="F992" s="815"/>
      <c r="G992" s="815"/>
    </row>
    <row r="993" spans="1:7" ht="12.75" hidden="1" customHeight="1">
      <c r="A993" s="815"/>
      <c r="B993" s="815"/>
      <c r="C993" s="815"/>
      <c r="D993" s="815"/>
      <c r="E993" s="815"/>
      <c r="F993" s="815"/>
      <c r="G993" s="815"/>
    </row>
    <row r="994" spans="1:7" ht="12.75" hidden="1" customHeight="1">
      <c r="A994" s="815"/>
      <c r="B994" s="815"/>
      <c r="C994" s="815"/>
      <c r="D994" s="815"/>
      <c r="E994" s="815"/>
      <c r="F994" s="815"/>
      <c r="G994" s="815"/>
    </row>
    <row r="995" spans="1:7" ht="12.75" hidden="1" customHeight="1">
      <c r="A995" s="815"/>
      <c r="B995" s="815"/>
      <c r="C995" s="815"/>
      <c r="D995" s="815"/>
      <c r="E995" s="815"/>
      <c r="F995" s="815"/>
      <c r="G995" s="815"/>
    </row>
    <row r="996" spans="1:7" ht="12.75" hidden="1" customHeight="1">
      <c r="A996" s="815"/>
      <c r="B996" s="815"/>
      <c r="C996" s="815"/>
      <c r="D996" s="815"/>
      <c r="E996" s="815"/>
      <c r="F996" s="815"/>
      <c r="G996" s="815"/>
    </row>
    <row r="997" spans="1:7" ht="12.75" hidden="1" customHeight="1">
      <c r="A997" s="815"/>
      <c r="B997" s="815"/>
      <c r="C997" s="815"/>
      <c r="D997" s="815"/>
      <c r="E997" s="815"/>
      <c r="F997" s="815"/>
      <c r="G997" s="815"/>
    </row>
    <row r="998" spans="1:7" ht="12.75" hidden="1" customHeight="1">
      <c r="A998" s="815"/>
      <c r="B998" s="815"/>
      <c r="C998" s="815"/>
      <c r="D998" s="815"/>
      <c r="E998" s="815"/>
      <c r="F998" s="815"/>
      <c r="G998" s="815"/>
    </row>
    <row r="999" spans="1:7" ht="12.75" hidden="1" customHeight="1">
      <c r="A999" s="815"/>
      <c r="B999" s="815"/>
      <c r="C999" s="815"/>
      <c r="D999" s="815"/>
      <c r="E999" s="815"/>
      <c r="F999" s="815"/>
      <c r="G999" s="815"/>
    </row>
    <row r="1000" spans="1:7" ht="12.75" hidden="1" customHeight="1">
      <c r="A1000" s="815"/>
      <c r="B1000" s="815"/>
      <c r="C1000" s="815"/>
      <c r="D1000" s="815"/>
      <c r="E1000" s="815"/>
      <c r="F1000" s="815"/>
      <c r="G1000" s="815"/>
    </row>
    <row r="1001" spans="1:7" ht="12.75" hidden="1" customHeight="1">
      <c r="A1001" s="815"/>
      <c r="B1001" s="815"/>
      <c r="C1001" s="815"/>
      <c r="D1001" s="815"/>
      <c r="E1001" s="815"/>
      <c r="F1001" s="815"/>
      <c r="G1001" s="815"/>
    </row>
    <row r="1002" spans="1:7" ht="12.75" hidden="1" customHeight="1">
      <c r="A1002" s="815"/>
      <c r="B1002" s="815"/>
      <c r="C1002" s="815"/>
      <c r="D1002" s="815"/>
      <c r="E1002" s="815"/>
      <c r="F1002" s="815"/>
      <c r="G1002" s="815"/>
    </row>
    <row r="1003" spans="1:7" ht="12.75" hidden="1" customHeight="1">
      <c r="A1003" s="815"/>
      <c r="B1003" s="815"/>
      <c r="C1003" s="815"/>
      <c r="D1003" s="815"/>
      <c r="E1003" s="815"/>
      <c r="F1003" s="815"/>
      <c r="G1003" s="815"/>
    </row>
    <row r="1004" spans="1:7" ht="12.75" hidden="1" customHeight="1">
      <c r="A1004" s="815"/>
      <c r="B1004" s="815"/>
      <c r="C1004" s="815"/>
      <c r="D1004" s="815"/>
      <c r="E1004" s="815"/>
      <c r="F1004" s="815"/>
      <c r="G1004" s="815"/>
    </row>
    <row r="1005" spans="1:7" ht="12.75" hidden="1" customHeight="1">
      <c r="A1005" s="815"/>
      <c r="B1005" s="815"/>
      <c r="C1005" s="815"/>
      <c r="D1005" s="815"/>
      <c r="E1005" s="815"/>
      <c r="F1005" s="815"/>
      <c r="G1005" s="815"/>
    </row>
    <row r="1006" spans="1:7" ht="12.75" hidden="1" customHeight="1">
      <c r="A1006" s="815"/>
      <c r="B1006" s="815"/>
      <c r="C1006" s="815"/>
      <c r="D1006" s="815"/>
      <c r="E1006" s="815"/>
      <c r="F1006" s="815"/>
      <c r="G1006" s="815"/>
    </row>
    <row r="1007" spans="1:7" ht="12.75" hidden="1" customHeight="1">
      <c r="A1007" s="815"/>
      <c r="B1007" s="815"/>
      <c r="C1007" s="815"/>
      <c r="D1007" s="815"/>
      <c r="E1007" s="815"/>
      <c r="F1007" s="815"/>
      <c r="G1007" s="815"/>
    </row>
    <row r="1008" spans="1:7" ht="12.75" hidden="1" customHeight="1">
      <c r="A1008" s="815"/>
      <c r="B1008" s="815"/>
      <c r="C1008" s="815"/>
      <c r="D1008" s="815"/>
      <c r="E1008" s="815"/>
      <c r="F1008" s="815"/>
      <c r="G1008" s="815"/>
    </row>
    <row r="1009" spans="1:7" ht="12.75" hidden="1" customHeight="1">
      <c r="A1009" s="815"/>
      <c r="B1009" s="815"/>
      <c r="C1009" s="815"/>
      <c r="D1009" s="815"/>
      <c r="E1009" s="815"/>
      <c r="F1009" s="815"/>
      <c r="G1009" s="815"/>
    </row>
    <row r="1010" spans="1:7" ht="12.75" hidden="1" customHeight="1">
      <c r="A1010" s="815"/>
      <c r="B1010" s="815"/>
      <c r="C1010" s="815"/>
      <c r="D1010" s="815"/>
      <c r="E1010" s="815"/>
      <c r="F1010" s="815"/>
      <c r="G1010" s="815"/>
    </row>
    <row r="1011" spans="1:7" ht="12.75" hidden="1" customHeight="1">
      <c r="A1011" s="815"/>
      <c r="B1011" s="815"/>
      <c r="C1011" s="815"/>
      <c r="D1011" s="815"/>
      <c r="E1011" s="815"/>
      <c r="F1011" s="815"/>
      <c r="G1011" s="815"/>
    </row>
    <row r="1012" spans="1:7" ht="12.75" hidden="1" customHeight="1">
      <c r="A1012" s="815"/>
      <c r="B1012" s="815"/>
      <c r="C1012" s="815"/>
      <c r="D1012" s="815"/>
      <c r="E1012" s="815"/>
      <c r="F1012" s="815"/>
      <c r="G1012" s="815"/>
    </row>
    <row r="1013" spans="1:7" ht="12.75" hidden="1" customHeight="1">
      <c r="A1013" s="815"/>
      <c r="B1013" s="815"/>
      <c r="C1013" s="815"/>
      <c r="D1013" s="815"/>
      <c r="E1013" s="815"/>
      <c r="F1013" s="815"/>
      <c r="G1013" s="815"/>
    </row>
    <row r="1014" spans="1:7" ht="12.75" hidden="1" customHeight="1">
      <c r="A1014" s="815"/>
      <c r="B1014" s="815"/>
      <c r="C1014" s="815"/>
      <c r="D1014" s="815"/>
      <c r="E1014" s="815"/>
      <c r="F1014" s="815"/>
      <c r="G1014" s="815"/>
    </row>
    <row r="1015" spans="1:7" ht="12.75" hidden="1" customHeight="1">
      <c r="A1015" s="815"/>
      <c r="B1015" s="815"/>
      <c r="C1015" s="815"/>
      <c r="D1015" s="815"/>
      <c r="E1015" s="815"/>
      <c r="F1015" s="815"/>
      <c r="G1015" s="815"/>
    </row>
    <row r="1016" spans="1:7" ht="12.75" hidden="1" customHeight="1">
      <c r="A1016" s="815"/>
      <c r="B1016" s="815"/>
      <c r="C1016" s="815"/>
      <c r="D1016" s="815"/>
      <c r="E1016" s="815"/>
      <c r="F1016" s="815"/>
      <c r="G1016" s="815"/>
    </row>
    <row r="1017" spans="1:7" ht="12.75" hidden="1" customHeight="1">
      <c r="A1017" s="815"/>
      <c r="B1017" s="815"/>
      <c r="C1017" s="815"/>
      <c r="D1017" s="815"/>
      <c r="E1017" s="815"/>
      <c r="F1017" s="815"/>
      <c r="G1017" s="815"/>
    </row>
    <row r="1018" spans="1:7" ht="12.75" hidden="1" customHeight="1">
      <c r="A1018" s="815"/>
      <c r="B1018" s="815"/>
      <c r="C1018" s="815"/>
      <c r="D1018" s="815"/>
      <c r="E1018" s="815"/>
      <c r="F1018" s="815"/>
      <c r="G1018" s="815"/>
    </row>
    <row r="1019" spans="1:7" ht="12.75" hidden="1" customHeight="1">
      <c r="A1019" s="815"/>
      <c r="B1019" s="815"/>
      <c r="C1019" s="815"/>
      <c r="D1019" s="815"/>
      <c r="E1019" s="815"/>
      <c r="F1019" s="815"/>
      <c r="G1019" s="815"/>
    </row>
    <row r="1020" spans="1:7" ht="12.75" hidden="1" customHeight="1">
      <c r="A1020" s="815"/>
      <c r="B1020" s="815"/>
      <c r="C1020" s="815"/>
      <c r="D1020" s="815"/>
      <c r="E1020" s="815"/>
      <c r="F1020" s="815"/>
      <c r="G1020" s="815"/>
    </row>
    <row r="1021" spans="1:7" ht="12.75" hidden="1" customHeight="1">
      <c r="A1021" s="815"/>
      <c r="B1021" s="815"/>
      <c r="C1021" s="815"/>
      <c r="D1021" s="815"/>
      <c r="E1021" s="815"/>
      <c r="F1021" s="815"/>
      <c r="G1021" s="815"/>
    </row>
    <row r="1022" spans="1:7" ht="12.75" hidden="1" customHeight="1">
      <c r="A1022" s="815"/>
      <c r="B1022" s="815"/>
      <c r="C1022" s="815"/>
      <c r="D1022" s="815"/>
      <c r="E1022" s="815"/>
      <c r="F1022" s="815"/>
      <c r="G1022" s="815"/>
    </row>
    <row r="1023" spans="1:7" ht="12.75" hidden="1" customHeight="1">
      <c r="A1023" s="815"/>
      <c r="B1023" s="815"/>
      <c r="C1023" s="815"/>
      <c r="D1023" s="815"/>
      <c r="E1023" s="815"/>
      <c r="F1023" s="815"/>
      <c r="G1023" s="815"/>
    </row>
    <row r="1024" spans="1:7" ht="12.75" hidden="1" customHeight="1">
      <c r="A1024" s="815"/>
      <c r="B1024" s="815"/>
      <c r="C1024" s="815"/>
      <c r="D1024" s="815"/>
      <c r="E1024" s="815"/>
      <c r="F1024" s="815"/>
      <c r="G1024" s="815"/>
    </row>
    <row r="1025" spans="1:7" ht="12.75" hidden="1" customHeight="1">
      <c r="A1025" s="815"/>
      <c r="B1025" s="815"/>
      <c r="C1025" s="815"/>
      <c r="D1025" s="815"/>
      <c r="E1025" s="815"/>
      <c r="F1025" s="815"/>
      <c r="G1025" s="815"/>
    </row>
    <row r="1026" spans="1:7" ht="12.75" hidden="1" customHeight="1">
      <c r="A1026" s="815"/>
      <c r="B1026" s="815"/>
      <c r="C1026" s="815"/>
      <c r="D1026" s="815"/>
      <c r="E1026" s="815"/>
      <c r="F1026" s="815"/>
      <c r="G1026" s="815"/>
    </row>
    <row r="1027" spans="1:7" ht="12.75" hidden="1" customHeight="1">
      <c r="A1027" s="815"/>
      <c r="B1027" s="815"/>
      <c r="C1027" s="815"/>
      <c r="D1027" s="815"/>
      <c r="E1027" s="815"/>
      <c r="F1027" s="815"/>
      <c r="G1027" s="815"/>
    </row>
    <row r="1028" spans="1:7" ht="12.75" hidden="1" customHeight="1">
      <c r="A1028" s="815"/>
      <c r="B1028" s="815"/>
      <c r="C1028" s="815"/>
      <c r="D1028" s="815"/>
      <c r="E1028" s="815"/>
      <c r="F1028" s="815"/>
      <c r="G1028" s="815"/>
    </row>
    <row r="1029" spans="1:7" ht="12.75" hidden="1" customHeight="1">
      <c r="A1029" s="815"/>
      <c r="B1029" s="815"/>
      <c r="C1029" s="815"/>
      <c r="D1029" s="815"/>
      <c r="E1029" s="815"/>
      <c r="F1029" s="815"/>
      <c r="G1029" s="815"/>
    </row>
    <row r="1030" spans="1:7" ht="12.75" hidden="1" customHeight="1">
      <c r="A1030" s="815"/>
      <c r="B1030" s="815"/>
      <c r="C1030" s="815"/>
      <c r="D1030" s="815"/>
      <c r="E1030" s="815"/>
      <c r="F1030" s="815"/>
      <c r="G1030" s="815"/>
    </row>
    <row r="1031" spans="1:7" ht="12.75" hidden="1" customHeight="1">
      <c r="A1031" s="815"/>
      <c r="B1031" s="815"/>
      <c r="C1031" s="815"/>
      <c r="D1031" s="815"/>
      <c r="E1031" s="815"/>
      <c r="F1031" s="815"/>
      <c r="G1031" s="815"/>
    </row>
    <row r="1032" spans="1:7" ht="12.75" hidden="1" customHeight="1">
      <c r="A1032" s="815"/>
      <c r="B1032" s="815"/>
      <c r="C1032" s="815"/>
      <c r="D1032" s="815"/>
      <c r="E1032" s="815"/>
      <c r="F1032" s="815"/>
      <c r="G1032" s="815"/>
    </row>
    <row r="1033" spans="1:7" ht="12.75" hidden="1" customHeight="1">
      <c r="A1033" s="815"/>
      <c r="B1033" s="815"/>
      <c r="C1033" s="815"/>
      <c r="D1033" s="815"/>
      <c r="E1033" s="815"/>
      <c r="F1033" s="815"/>
      <c r="G1033" s="815"/>
    </row>
    <row r="1034" spans="1:7" ht="12.75" hidden="1" customHeight="1">
      <c r="A1034" s="815"/>
      <c r="B1034" s="815"/>
      <c r="C1034" s="815"/>
      <c r="D1034" s="815"/>
      <c r="E1034" s="815"/>
      <c r="F1034" s="815"/>
      <c r="G1034" s="815"/>
    </row>
    <row r="1035" spans="1:7" ht="12.75" hidden="1" customHeight="1">
      <c r="A1035" s="815"/>
      <c r="B1035" s="815"/>
      <c r="C1035" s="815"/>
      <c r="D1035" s="815"/>
      <c r="E1035" s="815"/>
      <c r="F1035" s="815"/>
      <c r="G1035" s="815"/>
    </row>
    <row r="1036" spans="1:7" ht="12.75" hidden="1" customHeight="1">
      <c r="A1036" s="815"/>
      <c r="B1036" s="815"/>
      <c r="C1036" s="815"/>
      <c r="D1036" s="815"/>
      <c r="E1036" s="815"/>
      <c r="F1036" s="815"/>
      <c r="G1036" s="815"/>
    </row>
    <row r="1037" spans="1:7" ht="12.75" hidden="1" customHeight="1">
      <c r="A1037" s="815"/>
      <c r="B1037" s="815"/>
      <c r="C1037" s="815"/>
      <c r="D1037" s="815"/>
      <c r="E1037" s="815"/>
      <c r="F1037" s="815"/>
      <c r="G1037" s="815"/>
    </row>
    <row r="1038" spans="1:7" ht="12.75" hidden="1" customHeight="1">
      <c r="A1038" s="815"/>
      <c r="B1038" s="815"/>
      <c r="C1038" s="815"/>
      <c r="D1038" s="815"/>
      <c r="E1038" s="815"/>
      <c r="F1038" s="815"/>
      <c r="G1038" s="815"/>
    </row>
    <row r="1039" spans="1:7" ht="12.75" hidden="1" customHeight="1">
      <c r="A1039" s="815"/>
      <c r="B1039" s="815"/>
      <c r="C1039" s="815"/>
      <c r="D1039" s="815"/>
      <c r="E1039" s="815"/>
      <c r="F1039" s="815"/>
      <c r="G1039" s="815"/>
    </row>
    <row r="1040" spans="1:7" ht="12.75" hidden="1" customHeight="1">
      <c r="A1040" s="815"/>
      <c r="B1040" s="815"/>
      <c r="C1040" s="815"/>
      <c r="D1040" s="815"/>
      <c r="E1040" s="815"/>
      <c r="F1040" s="815"/>
      <c r="G1040" s="815"/>
    </row>
    <row r="1041" spans="1:7" ht="12.75" hidden="1" customHeight="1">
      <c r="A1041" s="815"/>
      <c r="B1041" s="815"/>
      <c r="C1041" s="815"/>
      <c r="D1041" s="815"/>
      <c r="E1041" s="815"/>
      <c r="F1041" s="815"/>
      <c r="G1041" s="815"/>
    </row>
    <row r="1042" spans="1:7" ht="12.75" hidden="1" customHeight="1">
      <c r="A1042" s="815"/>
      <c r="B1042" s="815"/>
      <c r="C1042" s="815"/>
      <c r="D1042" s="815"/>
      <c r="E1042" s="815"/>
      <c r="F1042" s="815"/>
      <c r="G1042" s="815"/>
    </row>
    <row r="1043" spans="1:7" ht="12.75" hidden="1" customHeight="1">
      <c r="A1043" s="815"/>
      <c r="B1043" s="815"/>
      <c r="C1043" s="815"/>
      <c r="D1043" s="815"/>
      <c r="E1043" s="815"/>
      <c r="F1043" s="815"/>
      <c r="G1043" s="815"/>
    </row>
    <row r="1044" spans="1:7" ht="12.75" hidden="1" customHeight="1">
      <c r="A1044" s="815"/>
      <c r="B1044" s="815"/>
      <c r="C1044" s="815"/>
      <c r="D1044" s="815"/>
      <c r="E1044" s="815"/>
      <c r="F1044" s="815"/>
      <c r="G1044" s="815"/>
    </row>
    <row r="1045" spans="1:7" ht="12.75" hidden="1" customHeight="1">
      <c r="A1045" s="815"/>
      <c r="B1045" s="815"/>
      <c r="C1045" s="815"/>
      <c r="D1045" s="815"/>
      <c r="E1045" s="815"/>
      <c r="F1045" s="815"/>
      <c r="G1045" s="815"/>
    </row>
    <row r="1046" spans="1:7" ht="12.75" hidden="1" customHeight="1">
      <c r="A1046" s="815"/>
      <c r="B1046" s="815"/>
      <c r="C1046" s="815"/>
      <c r="D1046" s="815"/>
      <c r="E1046" s="815"/>
      <c r="F1046" s="815"/>
      <c r="G1046" s="815"/>
    </row>
    <row r="1047" spans="1:7" ht="12.75" hidden="1" customHeight="1">
      <c r="A1047" s="815"/>
      <c r="B1047" s="815"/>
      <c r="C1047" s="815"/>
      <c r="D1047" s="815"/>
      <c r="E1047" s="815"/>
      <c r="F1047" s="815"/>
      <c r="G1047" s="815"/>
    </row>
    <row r="1048" spans="1:7" ht="12.75" hidden="1" customHeight="1">
      <c r="A1048" s="815"/>
      <c r="B1048" s="815"/>
      <c r="C1048" s="815"/>
      <c r="D1048" s="815"/>
      <c r="E1048" s="815"/>
      <c r="F1048" s="815"/>
      <c r="G1048" s="815"/>
    </row>
    <row r="1049" spans="1:7" ht="12.75" hidden="1" customHeight="1">
      <c r="A1049" s="815"/>
      <c r="B1049" s="815"/>
      <c r="C1049" s="815"/>
      <c r="D1049" s="815"/>
      <c r="E1049" s="815"/>
      <c r="F1049" s="815"/>
      <c r="G1049" s="815"/>
    </row>
    <row r="1050" spans="1:7" ht="12.75" hidden="1" customHeight="1">
      <c r="A1050" s="815"/>
      <c r="B1050" s="815"/>
      <c r="C1050" s="815"/>
      <c r="D1050" s="815"/>
      <c r="E1050" s="815"/>
      <c r="F1050" s="815"/>
      <c r="G1050" s="815"/>
    </row>
    <row r="1051" spans="1:7" ht="12.75" hidden="1" customHeight="1">
      <c r="A1051" s="815"/>
      <c r="B1051" s="815"/>
      <c r="C1051" s="815"/>
      <c r="D1051" s="815"/>
      <c r="E1051" s="815"/>
      <c r="F1051" s="815"/>
      <c r="G1051" s="815"/>
    </row>
    <row r="1052" spans="1:7" ht="12.75" hidden="1" customHeight="1">
      <c r="A1052" s="815"/>
      <c r="B1052" s="815"/>
      <c r="C1052" s="815"/>
      <c r="D1052" s="815"/>
      <c r="E1052" s="815"/>
      <c r="F1052" s="815"/>
      <c r="G1052" s="815"/>
    </row>
    <row r="1053" spans="1:7" ht="12.75" hidden="1" customHeight="1">
      <c r="A1053" s="815"/>
      <c r="B1053" s="815"/>
      <c r="C1053" s="815"/>
      <c r="D1053" s="815"/>
      <c r="E1053" s="815"/>
      <c r="F1053" s="815"/>
      <c r="G1053" s="815"/>
    </row>
    <row r="1054" spans="1:7" ht="12.75" hidden="1" customHeight="1">
      <c r="A1054" s="815"/>
      <c r="B1054" s="815"/>
      <c r="C1054" s="815"/>
      <c r="D1054" s="815"/>
      <c r="E1054" s="815"/>
      <c r="F1054" s="815"/>
      <c r="G1054" s="815"/>
    </row>
    <row r="1055" spans="1:7" ht="12.75" hidden="1" customHeight="1">
      <c r="A1055" s="815"/>
      <c r="B1055" s="815"/>
      <c r="C1055" s="815"/>
      <c r="D1055" s="815"/>
      <c r="E1055" s="815"/>
      <c r="F1055" s="815"/>
      <c r="G1055" s="815"/>
    </row>
    <row r="1056" spans="1:7" ht="12.75" hidden="1" customHeight="1">
      <c r="A1056" s="815"/>
      <c r="B1056" s="815"/>
      <c r="C1056" s="815"/>
      <c r="D1056" s="815"/>
      <c r="E1056" s="815"/>
      <c r="F1056" s="815"/>
      <c r="G1056" s="815"/>
    </row>
    <row r="1057" spans="1:7" ht="12.75" hidden="1" customHeight="1">
      <c r="A1057" s="815"/>
      <c r="B1057" s="815"/>
      <c r="C1057" s="815"/>
      <c r="D1057" s="815"/>
      <c r="E1057" s="815"/>
      <c r="F1057" s="815"/>
      <c r="G1057" s="815"/>
    </row>
    <row r="1058" spans="1:7" ht="12.75" hidden="1" customHeight="1">
      <c r="A1058" s="815"/>
      <c r="B1058" s="815"/>
      <c r="C1058" s="815"/>
      <c r="D1058" s="815"/>
      <c r="E1058" s="815"/>
      <c r="F1058" s="815"/>
      <c r="G1058" s="815"/>
    </row>
    <row r="1059" spans="1:7" ht="12.75" hidden="1" customHeight="1">
      <c r="A1059" s="815"/>
      <c r="B1059" s="815"/>
      <c r="C1059" s="815"/>
      <c r="D1059" s="815"/>
      <c r="E1059" s="815"/>
      <c r="F1059" s="815"/>
      <c r="G1059" s="815"/>
    </row>
    <row r="1060" spans="1:7" ht="12.75" hidden="1" customHeight="1">
      <c r="A1060" s="815"/>
      <c r="B1060" s="815"/>
      <c r="C1060" s="815"/>
      <c r="D1060" s="815"/>
      <c r="E1060" s="815"/>
      <c r="F1060" s="815"/>
      <c r="G1060" s="815"/>
    </row>
    <row r="1061" spans="1:7" ht="12.75" hidden="1" customHeight="1">
      <c r="A1061" s="815"/>
      <c r="B1061" s="815"/>
      <c r="C1061" s="815"/>
      <c r="D1061" s="815"/>
      <c r="E1061" s="815"/>
      <c r="F1061" s="815"/>
      <c r="G1061" s="815"/>
    </row>
    <row r="1062" spans="1:7" ht="12.75" hidden="1" customHeight="1">
      <c r="A1062" s="815"/>
      <c r="B1062" s="815"/>
      <c r="C1062" s="815"/>
      <c r="D1062" s="815"/>
      <c r="E1062" s="815"/>
      <c r="F1062" s="815"/>
      <c r="G1062" s="815"/>
    </row>
    <row r="1063" spans="1:7" ht="12.75" hidden="1" customHeight="1">
      <c r="A1063" s="815"/>
      <c r="B1063" s="815"/>
      <c r="C1063" s="815"/>
      <c r="D1063" s="815"/>
      <c r="E1063" s="815"/>
      <c r="F1063" s="815"/>
      <c r="G1063" s="815"/>
    </row>
    <row r="1064" spans="1:7" ht="12.75" hidden="1" customHeight="1">
      <c r="A1064" s="815"/>
      <c r="B1064" s="815"/>
      <c r="C1064" s="815"/>
      <c r="D1064" s="815"/>
      <c r="E1064" s="815"/>
      <c r="F1064" s="815"/>
      <c r="G1064" s="815"/>
    </row>
    <row r="1065" spans="1:7" ht="12.75" hidden="1" customHeight="1">
      <c r="A1065" s="815"/>
      <c r="B1065" s="815"/>
      <c r="C1065" s="815"/>
      <c r="D1065" s="815"/>
      <c r="E1065" s="815"/>
      <c r="F1065" s="815"/>
      <c r="G1065" s="815"/>
    </row>
    <row r="1066" spans="1:7" ht="12.75" hidden="1" customHeight="1">
      <c r="A1066" s="815"/>
      <c r="B1066" s="815"/>
      <c r="C1066" s="815"/>
      <c r="D1066" s="815"/>
      <c r="E1066" s="815"/>
      <c r="F1066" s="815"/>
      <c r="G1066" s="815"/>
    </row>
    <row r="1067" spans="1:7" ht="12.75" hidden="1" customHeight="1">
      <c r="A1067" s="815"/>
      <c r="B1067" s="815"/>
      <c r="C1067" s="815"/>
      <c r="D1067" s="815"/>
      <c r="E1067" s="815"/>
      <c r="F1067" s="815"/>
      <c r="G1067" s="815"/>
    </row>
    <row r="1068" spans="1:7" ht="12.75" hidden="1" customHeight="1">
      <c r="A1068" s="815"/>
      <c r="B1068" s="815"/>
      <c r="C1068" s="815"/>
      <c r="D1068" s="815"/>
      <c r="E1068" s="815"/>
      <c r="F1068" s="815"/>
      <c r="G1068" s="815"/>
    </row>
    <row r="1069" spans="1:7" ht="12.75" hidden="1" customHeight="1">
      <c r="A1069" s="815"/>
      <c r="B1069" s="815"/>
      <c r="C1069" s="815"/>
      <c r="D1069" s="815"/>
      <c r="E1069" s="815"/>
      <c r="F1069" s="815"/>
      <c r="G1069" s="815"/>
    </row>
    <row r="1070" spans="1:7" ht="12.75" hidden="1" customHeight="1">
      <c r="A1070" s="815"/>
      <c r="B1070" s="815"/>
      <c r="C1070" s="815"/>
      <c r="D1070" s="815"/>
      <c r="E1070" s="815"/>
      <c r="F1070" s="815"/>
      <c r="G1070" s="815"/>
    </row>
    <row r="1071" spans="1:7" ht="12.75" hidden="1" customHeight="1">
      <c r="A1071" s="815"/>
      <c r="B1071" s="815"/>
      <c r="C1071" s="815"/>
      <c r="D1071" s="815"/>
      <c r="E1071" s="815"/>
      <c r="F1071" s="815"/>
      <c r="G1071" s="815"/>
    </row>
    <row r="1072" spans="1:7" ht="12.75" hidden="1" customHeight="1">
      <c r="A1072" s="815"/>
      <c r="B1072" s="815"/>
      <c r="C1072" s="815"/>
      <c r="D1072" s="815"/>
      <c r="E1072" s="815"/>
      <c r="F1072" s="815"/>
      <c r="G1072" s="815"/>
    </row>
    <row r="1073" spans="1:7" ht="12.75" hidden="1" customHeight="1">
      <c r="A1073" s="815"/>
      <c r="B1073" s="815"/>
      <c r="C1073" s="815"/>
      <c r="D1073" s="815"/>
      <c r="E1073" s="815"/>
      <c r="F1073" s="815"/>
      <c r="G1073" s="815"/>
    </row>
    <row r="1074" spans="1:7" ht="12.75" hidden="1" customHeight="1">
      <c r="A1074" s="815"/>
      <c r="B1074" s="815"/>
      <c r="C1074" s="815"/>
      <c r="D1074" s="815"/>
      <c r="E1074" s="815"/>
      <c r="F1074" s="815"/>
      <c r="G1074" s="815"/>
    </row>
    <row r="1075" spans="1:7" ht="12.75" hidden="1" customHeight="1">
      <c r="A1075" s="815"/>
      <c r="B1075" s="815"/>
      <c r="C1075" s="815"/>
      <c r="D1075" s="815"/>
      <c r="E1075" s="815"/>
      <c r="F1075" s="815"/>
      <c r="G1075" s="815"/>
    </row>
    <row r="1076" spans="1:7" ht="12.75" hidden="1" customHeight="1">
      <c r="A1076" s="815"/>
      <c r="B1076" s="815"/>
      <c r="C1076" s="815"/>
      <c r="D1076" s="815"/>
      <c r="E1076" s="815"/>
      <c r="F1076" s="815"/>
      <c r="G1076" s="815"/>
    </row>
    <row r="1077" spans="1:7" ht="12.75" hidden="1" customHeight="1">
      <c r="A1077" s="815"/>
      <c r="B1077" s="815"/>
      <c r="C1077" s="815"/>
      <c r="D1077" s="815"/>
      <c r="E1077" s="815"/>
      <c r="F1077" s="815"/>
      <c r="G1077" s="815"/>
    </row>
    <row r="1078" spans="1:7" ht="12.75" hidden="1" customHeight="1">
      <c r="A1078" s="815"/>
      <c r="B1078" s="815"/>
      <c r="C1078" s="815"/>
      <c r="D1078" s="815"/>
      <c r="E1078" s="815"/>
      <c r="F1078" s="815"/>
      <c r="G1078" s="815"/>
    </row>
    <row r="1079" spans="1:7" ht="12.75" hidden="1" customHeight="1">
      <c r="A1079" s="815"/>
      <c r="B1079" s="815"/>
      <c r="C1079" s="815"/>
      <c r="D1079" s="815"/>
      <c r="E1079" s="815"/>
      <c r="F1079" s="815"/>
      <c r="G1079" s="815"/>
    </row>
    <row r="1080" spans="1:7" ht="12.75" hidden="1" customHeight="1">
      <c r="A1080" s="815"/>
      <c r="B1080" s="815"/>
      <c r="C1080" s="815"/>
      <c r="D1080" s="815"/>
      <c r="E1080" s="815"/>
      <c r="F1080" s="815"/>
      <c r="G1080" s="815"/>
    </row>
    <row r="1081" spans="1:7" ht="12.75" hidden="1" customHeight="1">
      <c r="A1081" s="815"/>
      <c r="B1081" s="815"/>
      <c r="C1081" s="815"/>
      <c r="D1081" s="815"/>
      <c r="E1081" s="815"/>
      <c r="F1081" s="815"/>
      <c r="G1081" s="815"/>
    </row>
    <row r="1082" spans="1:7" ht="12.75" hidden="1" customHeight="1">
      <c r="A1082" s="815"/>
      <c r="B1082" s="815"/>
      <c r="C1082" s="815"/>
      <c r="D1082" s="815"/>
      <c r="E1082" s="815"/>
      <c r="F1082" s="815"/>
      <c r="G1082" s="815"/>
    </row>
    <row r="1083" spans="1:7" ht="12.75" hidden="1" customHeight="1">
      <c r="A1083" s="815"/>
      <c r="B1083" s="815"/>
      <c r="C1083" s="815"/>
      <c r="D1083" s="815"/>
      <c r="E1083" s="815"/>
      <c r="F1083" s="815"/>
      <c r="G1083" s="815"/>
    </row>
    <row r="1084" spans="1:7" ht="12.75" hidden="1" customHeight="1">
      <c r="A1084" s="815"/>
      <c r="B1084" s="815"/>
      <c r="C1084" s="815"/>
      <c r="D1084" s="815"/>
      <c r="E1084" s="815"/>
      <c r="F1084" s="815"/>
      <c r="G1084" s="815"/>
    </row>
    <row r="1085" spans="1:7" ht="12.75" hidden="1" customHeight="1">
      <c r="A1085" s="815"/>
      <c r="B1085" s="815"/>
      <c r="C1085" s="815"/>
      <c r="D1085" s="815"/>
      <c r="E1085" s="815"/>
      <c r="F1085" s="815"/>
      <c r="G1085" s="815"/>
    </row>
    <row r="1086" spans="1:7" ht="12.75" hidden="1" customHeight="1">
      <c r="A1086" s="815"/>
      <c r="B1086" s="815"/>
      <c r="C1086" s="815"/>
      <c r="D1086" s="815"/>
      <c r="E1086" s="815"/>
      <c r="F1086" s="815"/>
      <c r="G1086" s="815"/>
    </row>
    <row r="1087" spans="1:7" ht="12.75" hidden="1" customHeight="1">
      <c r="A1087" s="815"/>
      <c r="B1087" s="815"/>
      <c r="C1087" s="815"/>
      <c r="D1087" s="815"/>
      <c r="E1087" s="815"/>
      <c r="F1087" s="815"/>
      <c r="G1087" s="815"/>
    </row>
    <row r="1088" spans="1:7" ht="12.75" hidden="1" customHeight="1">
      <c r="A1088" s="815"/>
      <c r="B1088" s="815"/>
      <c r="C1088" s="815"/>
      <c r="D1088" s="815"/>
      <c r="E1088" s="815"/>
      <c r="F1088" s="815"/>
      <c r="G1088" s="815"/>
    </row>
    <row r="1089" spans="1:7" ht="12.75" hidden="1" customHeight="1">
      <c r="A1089" s="815"/>
      <c r="B1089" s="815"/>
      <c r="C1089" s="815"/>
      <c r="D1089" s="815"/>
      <c r="E1089" s="815"/>
      <c r="F1089" s="815"/>
      <c r="G1089" s="815"/>
    </row>
    <row r="1090" spans="1:7" ht="12.75" hidden="1" customHeight="1">
      <c r="A1090" s="815"/>
      <c r="B1090" s="815"/>
      <c r="C1090" s="815"/>
      <c r="D1090" s="815"/>
      <c r="E1090" s="815"/>
      <c r="F1090" s="815"/>
      <c r="G1090" s="815"/>
    </row>
    <row r="1091" spans="1:7" ht="12.75" hidden="1" customHeight="1">
      <c r="A1091" s="815"/>
      <c r="B1091" s="815"/>
      <c r="C1091" s="815"/>
      <c r="D1091" s="815"/>
      <c r="E1091" s="815"/>
      <c r="F1091" s="815"/>
      <c r="G1091" s="815"/>
    </row>
    <row r="1092" spans="1:7" ht="12.75" hidden="1" customHeight="1">
      <c r="A1092" s="815"/>
      <c r="B1092" s="815"/>
      <c r="C1092" s="815"/>
      <c r="D1092" s="815"/>
      <c r="E1092" s="815"/>
      <c r="F1092" s="815"/>
      <c r="G1092" s="815"/>
    </row>
    <row r="1093" spans="1:7" ht="12.75" hidden="1" customHeight="1">
      <c r="A1093" s="815"/>
      <c r="B1093" s="815"/>
      <c r="C1093" s="815"/>
      <c r="D1093" s="815"/>
      <c r="E1093" s="815"/>
      <c r="F1093" s="815"/>
      <c r="G1093" s="815"/>
    </row>
    <row r="1094" spans="1:7" ht="12.75" hidden="1" customHeight="1">
      <c r="A1094" s="815"/>
      <c r="B1094" s="815"/>
      <c r="C1094" s="815"/>
      <c r="D1094" s="815"/>
      <c r="E1094" s="815"/>
      <c r="F1094" s="815"/>
      <c r="G1094" s="815"/>
    </row>
    <row r="1095" spans="1:7" ht="12.75" hidden="1" customHeight="1">
      <c r="A1095" s="815"/>
      <c r="B1095" s="815"/>
      <c r="C1095" s="815"/>
      <c r="D1095" s="815"/>
      <c r="E1095" s="815"/>
      <c r="F1095" s="815"/>
      <c r="G1095" s="815"/>
    </row>
    <row r="1096" spans="1:7" ht="12.75" hidden="1" customHeight="1">
      <c r="A1096" s="815"/>
      <c r="B1096" s="815"/>
      <c r="C1096" s="815"/>
      <c r="D1096" s="815"/>
      <c r="E1096" s="815"/>
      <c r="F1096" s="815"/>
      <c r="G1096" s="815"/>
    </row>
    <row r="1097" spans="1:7" ht="12.75" hidden="1" customHeight="1">
      <c r="A1097" s="815"/>
      <c r="B1097" s="815"/>
      <c r="C1097" s="815"/>
      <c r="D1097" s="815"/>
      <c r="E1097" s="815"/>
      <c r="F1097" s="815"/>
      <c r="G1097" s="815"/>
    </row>
    <row r="1098" spans="1:7" hidden="1">
      <c r="A1098" s="815"/>
      <c r="B1098" s="815"/>
      <c r="C1098" s="815"/>
      <c r="D1098" s="815"/>
      <c r="E1098" s="815"/>
      <c r="F1098" s="815"/>
      <c r="G1098" s="815"/>
    </row>
    <row r="1099" spans="1:7" hidden="1">
      <c r="A1099" s="815"/>
      <c r="B1099" s="815"/>
      <c r="C1099" s="815"/>
      <c r="D1099" s="815"/>
      <c r="E1099" s="815"/>
      <c r="F1099" s="815"/>
      <c r="G1099" s="815"/>
    </row>
    <row r="1100" spans="1:7" hidden="1">
      <c r="A1100" s="815"/>
      <c r="B1100" s="815"/>
      <c r="C1100" s="815"/>
      <c r="D1100" s="815"/>
      <c r="E1100" s="815"/>
      <c r="F1100" s="815"/>
      <c r="G1100" s="815"/>
    </row>
    <row r="1101" spans="1:7" hidden="1">
      <c r="A1101" s="815"/>
      <c r="B1101" s="815"/>
      <c r="C1101" s="815"/>
      <c r="D1101" s="815"/>
      <c r="E1101" s="815"/>
      <c r="F1101" s="815"/>
      <c r="G1101" s="815"/>
    </row>
    <row r="1102" spans="1:7" hidden="1">
      <c r="A1102" s="815"/>
      <c r="B1102" s="815"/>
      <c r="C1102" s="815"/>
      <c r="D1102" s="815"/>
      <c r="E1102" s="815"/>
      <c r="F1102" s="815"/>
      <c r="G1102" s="815"/>
    </row>
    <row r="1103" spans="1:7" hidden="1">
      <c r="A1103" s="815"/>
      <c r="B1103" s="815"/>
      <c r="C1103" s="815"/>
      <c r="D1103" s="815"/>
      <c r="E1103" s="815"/>
      <c r="F1103" s="815"/>
      <c r="G1103" s="815"/>
    </row>
    <row r="1104" spans="1:7" hidden="1">
      <c r="A1104" s="815"/>
      <c r="B1104" s="815"/>
      <c r="C1104" s="815"/>
      <c r="D1104" s="815"/>
      <c r="E1104" s="815"/>
      <c r="F1104" s="815"/>
      <c r="G1104" s="815"/>
    </row>
    <row r="1105" spans="1:7" hidden="1">
      <c r="A1105" s="815"/>
      <c r="B1105" s="815"/>
      <c r="C1105" s="815"/>
      <c r="D1105" s="815"/>
      <c r="E1105" s="815"/>
      <c r="F1105" s="815"/>
      <c r="G1105" s="815"/>
    </row>
    <row r="1106" spans="1:7" hidden="1">
      <c r="A1106" s="815"/>
      <c r="B1106" s="815"/>
      <c r="C1106" s="815"/>
      <c r="D1106" s="815"/>
      <c r="E1106" s="815"/>
      <c r="F1106" s="815"/>
      <c r="G1106" s="815"/>
    </row>
    <row r="1107" spans="1:7" hidden="1">
      <c r="A1107" s="815"/>
      <c r="B1107" s="815"/>
      <c r="C1107" s="815"/>
      <c r="D1107" s="815"/>
      <c r="E1107" s="815"/>
      <c r="F1107" s="815"/>
      <c r="G1107" s="815"/>
    </row>
    <row r="1108" spans="1:7" hidden="1">
      <c r="A1108" s="815"/>
      <c r="B1108" s="815"/>
      <c r="C1108" s="815"/>
      <c r="D1108" s="815"/>
      <c r="E1108" s="815"/>
      <c r="F1108" s="815"/>
      <c r="G1108" s="815"/>
    </row>
    <row r="1109" spans="1:7" hidden="1">
      <c r="A1109" s="815"/>
      <c r="B1109" s="815"/>
      <c r="C1109" s="815"/>
      <c r="D1109" s="815"/>
      <c r="E1109" s="815"/>
      <c r="F1109" s="815"/>
      <c r="G1109" s="815"/>
    </row>
    <row r="1110" spans="1:7" hidden="1">
      <c r="A1110" s="815"/>
      <c r="B1110" s="815"/>
      <c r="C1110" s="815"/>
      <c r="D1110" s="815"/>
      <c r="E1110" s="815"/>
      <c r="F1110" s="815"/>
      <c r="G1110" s="815"/>
    </row>
    <row r="1111" spans="1:7" hidden="1">
      <c r="A1111" s="815"/>
      <c r="B1111" s="815"/>
      <c r="C1111" s="815"/>
      <c r="D1111" s="815"/>
      <c r="E1111" s="815"/>
      <c r="F1111" s="815"/>
      <c r="G1111" s="815"/>
    </row>
    <row r="1112" spans="1:7" hidden="1">
      <c r="A1112" s="815"/>
      <c r="B1112" s="815"/>
      <c r="C1112" s="815"/>
      <c r="D1112" s="815"/>
      <c r="E1112" s="815"/>
      <c r="F1112" s="815"/>
      <c r="G1112" s="815"/>
    </row>
    <row r="1113" spans="1:7" hidden="1">
      <c r="A1113" s="815"/>
      <c r="B1113" s="815"/>
      <c r="C1113" s="815"/>
      <c r="D1113" s="815"/>
      <c r="E1113" s="815"/>
      <c r="F1113" s="815"/>
      <c r="G1113" s="815"/>
    </row>
    <row r="1114" spans="1:7" hidden="1">
      <c r="A1114" s="815"/>
      <c r="B1114" s="815"/>
      <c r="C1114" s="815"/>
      <c r="D1114" s="815"/>
      <c r="E1114" s="815"/>
      <c r="F1114" s="815"/>
      <c r="G1114" s="815"/>
    </row>
    <row r="1115" spans="1:7" hidden="1">
      <c r="A1115" s="815"/>
      <c r="B1115" s="815"/>
      <c r="C1115" s="815"/>
      <c r="D1115" s="815"/>
      <c r="E1115" s="815"/>
      <c r="F1115" s="815"/>
      <c r="G1115" s="815"/>
    </row>
    <row r="1116" spans="1:7" hidden="1">
      <c r="A1116" s="815"/>
      <c r="B1116" s="815"/>
      <c r="C1116" s="815"/>
      <c r="D1116" s="815"/>
      <c r="E1116" s="815"/>
      <c r="F1116" s="815"/>
      <c r="G1116" s="815"/>
    </row>
    <row r="1117" spans="1:7" hidden="1">
      <c r="A1117" s="815"/>
      <c r="B1117" s="815"/>
      <c r="C1117" s="815"/>
      <c r="D1117" s="815"/>
      <c r="E1117" s="815"/>
      <c r="F1117" s="815"/>
      <c r="G1117" s="815"/>
    </row>
    <row r="1118" spans="1:7" hidden="1">
      <c r="A1118" s="815"/>
      <c r="B1118" s="815"/>
      <c r="C1118" s="815"/>
      <c r="D1118" s="815"/>
      <c r="E1118" s="815"/>
      <c r="F1118" s="815"/>
      <c r="G1118" s="815"/>
    </row>
    <row r="1119" spans="1:7" hidden="1">
      <c r="A1119" s="815"/>
      <c r="B1119" s="815"/>
      <c r="C1119" s="815"/>
      <c r="D1119" s="815"/>
      <c r="E1119" s="815"/>
      <c r="F1119" s="815"/>
      <c r="G1119" s="815"/>
    </row>
    <row r="1120" spans="1:7" hidden="1">
      <c r="A1120" s="815"/>
      <c r="B1120" s="815"/>
      <c r="C1120" s="815"/>
      <c r="D1120" s="815"/>
      <c r="E1120" s="815"/>
      <c r="F1120" s="815"/>
      <c r="G1120" s="815"/>
    </row>
    <row r="1121" spans="1:7" hidden="1">
      <c r="A1121" s="815"/>
      <c r="B1121" s="815"/>
      <c r="C1121" s="815"/>
      <c r="D1121" s="815"/>
      <c r="E1121" s="815"/>
      <c r="F1121" s="815"/>
      <c r="G1121" s="815"/>
    </row>
    <row r="1122" spans="1:7" hidden="1">
      <c r="A1122" s="815"/>
      <c r="B1122" s="815"/>
      <c r="C1122" s="815"/>
      <c r="D1122" s="815"/>
      <c r="E1122" s="815"/>
      <c r="F1122" s="815"/>
      <c r="G1122" s="815"/>
    </row>
    <row r="1123" spans="1:7" hidden="1">
      <c r="A1123" s="815"/>
      <c r="B1123" s="815"/>
      <c r="C1123" s="815"/>
      <c r="D1123" s="815"/>
      <c r="E1123" s="815"/>
      <c r="F1123" s="815"/>
      <c r="G1123" s="815"/>
    </row>
    <row r="1124" spans="1:7" hidden="1">
      <c r="A1124" s="815"/>
      <c r="B1124" s="815"/>
      <c r="C1124" s="815"/>
      <c r="D1124" s="815"/>
      <c r="E1124" s="815"/>
      <c r="F1124" s="815"/>
      <c r="G1124" s="815"/>
    </row>
    <row r="1125" spans="1:7" hidden="1">
      <c r="A1125" s="815"/>
      <c r="B1125" s="815"/>
      <c r="C1125" s="815"/>
      <c r="D1125" s="815"/>
      <c r="E1125" s="815"/>
      <c r="F1125" s="815"/>
      <c r="G1125" s="815"/>
    </row>
    <row r="1126" spans="1:7" hidden="1">
      <c r="A1126" s="815"/>
      <c r="B1126" s="815"/>
      <c r="C1126" s="815"/>
      <c r="D1126" s="815"/>
      <c r="E1126" s="815"/>
      <c r="F1126" s="815"/>
      <c r="G1126" s="815"/>
    </row>
    <row r="1127" spans="1:7" hidden="1">
      <c r="A1127" s="815"/>
      <c r="B1127" s="815"/>
      <c r="C1127" s="815"/>
      <c r="D1127" s="815"/>
      <c r="E1127" s="815"/>
      <c r="F1127" s="815"/>
      <c r="G1127" s="815"/>
    </row>
    <row r="1128" spans="1:7" hidden="1">
      <c r="A1128" s="815"/>
      <c r="B1128" s="815"/>
      <c r="C1128" s="815"/>
      <c r="D1128" s="815"/>
      <c r="E1128" s="815"/>
      <c r="F1128" s="815"/>
      <c r="G1128" s="815"/>
    </row>
    <row r="1129" spans="1:7" hidden="1">
      <c r="A1129" s="815"/>
      <c r="B1129" s="815"/>
      <c r="C1129" s="815"/>
      <c r="D1129" s="815"/>
      <c r="E1129" s="815"/>
      <c r="F1129" s="815"/>
      <c r="G1129" s="815"/>
    </row>
    <row r="1130" spans="1:7" hidden="1">
      <c r="A1130" s="815"/>
      <c r="B1130" s="815"/>
      <c r="C1130" s="815"/>
      <c r="D1130" s="815"/>
      <c r="E1130" s="815"/>
      <c r="F1130" s="815"/>
      <c r="G1130" s="815"/>
    </row>
    <row r="1131" spans="1:7" hidden="1">
      <c r="A1131" s="815"/>
      <c r="B1131" s="815"/>
      <c r="C1131" s="815"/>
      <c r="D1131" s="815"/>
      <c r="E1131" s="815"/>
      <c r="F1131" s="815"/>
      <c r="G1131" s="815"/>
    </row>
    <row r="1132" spans="1:7" hidden="1">
      <c r="A1132" s="815"/>
      <c r="B1132" s="815"/>
      <c r="C1132" s="815"/>
      <c r="D1132" s="815"/>
      <c r="E1132" s="815"/>
      <c r="F1132" s="815"/>
      <c r="G1132" s="815"/>
    </row>
    <row r="1133" spans="1:7" hidden="1">
      <c r="A1133" s="815"/>
      <c r="B1133" s="815"/>
      <c r="C1133" s="815"/>
      <c r="D1133" s="815"/>
      <c r="E1133" s="815"/>
      <c r="F1133" s="815"/>
      <c r="G1133" s="815"/>
    </row>
    <row r="1134" spans="1:7" hidden="1">
      <c r="A1134" s="815"/>
      <c r="B1134" s="815"/>
      <c r="C1134" s="815"/>
      <c r="D1134" s="815"/>
      <c r="E1134" s="815"/>
      <c r="F1134" s="815"/>
      <c r="G1134" s="815"/>
    </row>
    <row r="1135" spans="1:7" hidden="1">
      <c r="A1135" s="815"/>
      <c r="B1135" s="815"/>
      <c r="C1135" s="815"/>
      <c r="D1135" s="815"/>
      <c r="E1135" s="815"/>
      <c r="F1135" s="815"/>
      <c r="G1135" s="815"/>
    </row>
    <row r="1136" spans="1:7" hidden="1">
      <c r="A1136" s="815"/>
      <c r="B1136" s="815"/>
      <c r="C1136" s="815"/>
      <c r="D1136" s="815"/>
      <c r="E1136" s="815"/>
      <c r="F1136" s="815"/>
      <c r="G1136" s="815"/>
    </row>
    <row r="1137" spans="1:7" hidden="1">
      <c r="A1137" s="815"/>
      <c r="B1137" s="815"/>
      <c r="C1137" s="815"/>
      <c r="D1137" s="815"/>
      <c r="E1137" s="815"/>
      <c r="F1137" s="815"/>
      <c r="G1137" s="815"/>
    </row>
    <row r="1138" spans="1:7" hidden="1">
      <c r="A1138" s="815"/>
      <c r="B1138" s="815"/>
      <c r="C1138" s="815"/>
      <c r="D1138" s="815"/>
      <c r="E1138" s="815"/>
      <c r="F1138" s="815"/>
      <c r="G1138" s="815"/>
    </row>
    <row r="1139" spans="1:7" hidden="1">
      <c r="A1139" s="815"/>
      <c r="B1139" s="815"/>
      <c r="C1139" s="815"/>
      <c r="D1139" s="815"/>
      <c r="E1139" s="815"/>
      <c r="F1139" s="815"/>
      <c r="G1139" s="815"/>
    </row>
    <row r="1140" spans="1:7" hidden="1">
      <c r="A1140" s="815"/>
      <c r="B1140" s="815"/>
      <c r="C1140" s="815"/>
      <c r="D1140" s="815"/>
      <c r="E1140" s="815"/>
      <c r="F1140" s="815"/>
      <c r="G1140" s="815"/>
    </row>
    <row r="1141" spans="1:7" hidden="1">
      <c r="A1141" s="815"/>
      <c r="B1141" s="815"/>
      <c r="C1141" s="815"/>
      <c r="D1141" s="815"/>
      <c r="E1141" s="815"/>
      <c r="F1141" s="815"/>
      <c r="G1141" s="815"/>
    </row>
    <row r="1142" spans="1:7" hidden="1">
      <c r="A1142" s="815"/>
      <c r="B1142" s="815"/>
      <c r="C1142" s="815"/>
      <c r="D1142" s="815"/>
      <c r="E1142" s="815"/>
      <c r="F1142" s="815"/>
      <c r="G1142" s="815"/>
    </row>
    <row r="1143" spans="1:7" hidden="1">
      <c r="A1143" s="815"/>
      <c r="B1143" s="815"/>
      <c r="C1143" s="815"/>
      <c r="D1143" s="815"/>
      <c r="E1143" s="815"/>
      <c r="F1143" s="815"/>
      <c r="G1143" s="815"/>
    </row>
    <row r="1144" spans="1:7" hidden="1">
      <c r="A1144" s="815"/>
      <c r="B1144" s="815"/>
      <c r="C1144" s="815"/>
      <c r="D1144" s="815"/>
      <c r="E1144" s="815"/>
      <c r="F1144" s="815"/>
      <c r="G1144" s="815"/>
    </row>
    <row r="1145" spans="1:7" hidden="1">
      <c r="A1145" s="815"/>
      <c r="B1145" s="815"/>
      <c r="C1145" s="815"/>
      <c r="D1145" s="815"/>
      <c r="E1145" s="815"/>
      <c r="F1145" s="815"/>
      <c r="G1145" s="815"/>
    </row>
    <row r="1146" spans="1:7" hidden="1">
      <c r="A1146" s="815"/>
      <c r="B1146" s="815"/>
      <c r="C1146" s="815"/>
      <c r="D1146" s="815"/>
      <c r="E1146" s="815"/>
      <c r="F1146" s="815"/>
      <c r="G1146" s="815"/>
    </row>
    <row r="1147" spans="1:7" hidden="1">
      <c r="A1147" s="815"/>
      <c r="B1147" s="815"/>
      <c r="C1147" s="815"/>
      <c r="D1147" s="815"/>
      <c r="E1147" s="815"/>
      <c r="F1147" s="815"/>
      <c r="G1147" s="815"/>
    </row>
    <row r="1148" spans="1:7" hidden="1">
      <c r="A1148" s="815"/>
      <c r="B1148" s="815"/>
      <c r="C1148" s="815"/>
      <c r="D1148" s="815"/>
      <c r="E1148" s="815"/>
      <c r="F1148" s="815"/>
      <c r="G1148" s="815"/>
    </row>
    <row r="1149" spans="1:7" hidden="1">
      <c r="A1149" s="815"/>
      <c r="B1149" s="815"/>
      <c r="C1149" s="815"/>
      <c r="D1149" s="815"/>
      <c r="E1149" s="815"/>
      <c r="F1149" s="815"/>
      <c r="G1149" s="815"/>
    </row>
    <row r="1150" spans="1:7" hidden="1">
      <c r="A1150" s="815"/>
      <c r="B1150" s="815"/>
      <c r="C1150" s="815"/>
      <c r="D1150" s="815"/>
      <c r="E1150" s="815"/>
      <c r="F1150" s="815"/>
      <c r="G1150" s="815"/>
    </row>
    <row r="1151" spans="1:7" hidden="1">
      <c r="A1151" s="815"/>
      <c r="B1151" s="815"/>
      <c r="C1151" s="815"/>
      <c r="D1151" s="815"/>
      <c r="E1151" s="815"/>
      <c r="F1151" s="815"/>
      <c r="G1151" s="815"/>
    </row>
    <row r="1152" spans="1:7" hidden="1">
      <c r="A1152" s="815"/>
      <c r="B1152" s="815"/>
      <c r="C1152" s="815"/>
      <c r="D1152" s="815"/>
      <c r="E1152" s="815"/>
      <c r="F1152" s="815"/>
      <c r="G1152" s="815"/>
    </row>
    <row r="1153" spans="1:7" hidden="1">
      <c r="A1153" s="815"/>
      <c r="B1153" s="815"/>
      <c r="C1153" s="815"/>
      <c r="D1153" s="815"/>
      <c r="E1153" s="815"/>
      <c r="F1153" s="815"/>
      <c r="G1153" s="815"/>
    </row>
    <row r="1154" spans="1:7" hidden="1">
      <c r="A1154" s="815"/>
      <c r="B1154" s="815"/>
      <c r="C1154" s="815"/>
      <c r="D1154" s="815"/>
      <c r="E1154" s="815"/>
      <c r="F1154" s="815"/>
      <c r="G1154" s="815"/>
    </row>
    <row r="1155" spans="1:7" hidden="1">
      <c r="A1155" s="815"/>
      <c r="B1155" s="815"/>
      <c r="C1155" s="815"/>
      <c r="D1155" s="815"/>
      <c r="E1155" s="815"/>
      <c r="F1155" s="815"/>
      <c r="G1155" s="815"/>
    </row>
    <row r="1156" spans="1:7" hidden="1">
      <c r="A1156" s="815"/>
      <c r="B1156" s="815"/>
      <c r="C1156" s="815"/>
      <c r="D1156" s="815"/>
      <c r="E1156" s="815"/>
      <c r="F1156" s="815"/>
      <c r="G1156" s="815"/>
    </row>
    <row r="1157" spans="1:7" hidden="1">
      <c r="A1157" s="815"/>
      <c r="B1157" s="815"/>
      <c r="C1157" s="815"/>
      <c r="D1157" s="815"/>
      <c r="E1157" s="815"/>
      <c r="F1157" s="815"/>
      <c r="G1157" s="815"/>
    </row>
    <row r="1158" spans="1:7" hidden="1">
      <c r="A1158" s="815"/>
      <c r="B1158" s="815"/>
      <c r="C1158" s="815"/>
      <c r="D1158" s="815"/>
      <c r="E1158" s="815"/>
      <c r="F1158" s="815"/>
      <c r="G1158" s="815"/>
    </row>
    <row r="1159" spans="1:7" hidden="1">
      <c r="A1159" s="815"/>
      <c r="B1159" s="815"/>
      <c r="C1159" s="815"/>
      <c r="D1159" s="815"/>
      <c r="E1159" s="815"/>
      <c r="F1159" s="815"/>
      <c r="G1159" s="815"/>
    </row>
    <row r="1160" spans="1:7" hidden="1">
      <c r="A1160" s="815"/>
      <c r="B1160" s="815"/>
      <c r="C1160" s="815"/>
      <c r="D1160" s="815"/>
      <c r="E1160" s="815"/>
      <c r="F1160" s="815"/>
      <c r="G1160" s="815"/>
    </row>
    <row r="1161" spans="1:7" hidden="1">
      <c r="A1161" s="815"/>
      <c r="B1161" s="815"/>
      <c r="C1161" s="815"/>
      <c r="D1161" s="815"/>
      <c r="E1161" s="815"/>
      <c r="F1161" s="815"/>
      <c r="G1161" s="815"/>
    </row>
    <row r="1162" spans="1:7" hidden="1">
      <c r="A1162" s="815"/>
      <c r="B1162" s="815"/>
      <c r="C1162" s="815"/>
      <c r="D1162" s="815"/>
      <c r="E1162" s="815"/>
      <c r="F1162" s="815"/>
      <c r="G1162" s="815"/>
    </row>
    <row r="1163" spans="1:7" hidden="1">
      <c r="A1163" s="815"/>
      <c r="B1163" s="815"/>
      <c r="C1163" s="815"/>
      <c r="D1163" s="815"/>
      <c r="E1163" s="815"/>
      <c r="F1163" s="815"/>
      <c r="G1163" s="815"/>
    </row>
    <row r="1164" spans="1:7" hidden="1">
      <c r="A1164" s="815"/>
      <c r="B1164" s="815"/>
      <c r="C1164" s="815"/>
      <c r="D1164" s="815"/>
      <c r="E1164" s="815"/>
      <c r="F1164" s="815"/>
      <c r="G1164" s="815"/>
    </row>
    <row r="1165" spans="1:7" hidden="1">
      <c r="A1165" s="815"/>
      <c r="B1165" s="815"/>
      <c r="C1165" s="815"/>
      <c r="D1165" s="815"/>
      <c r="E1165" s="815"/>
      <c r="F1165" s="815"/>
      <c r="G1165" s="815"/>
    </row>
    <row r="1166" spans="1:7" hidden="1">
      <c r="A1166" s="815"/>
      <c r="B1166" s="815"/>
      <c r="C1166" s="815"/>
      <c r="D1166" s="815"/>
      <c r="E1166" s="815"/>
      <c r="F1166" s="815"/>
      <c r="G1166" s="815"/>
    </row>
    <row r="1167" spans="1:7" hidden="1">
      <c r="A1167" s="815"/>
      <c r="B1167" s="815"/>
      <c r="C1167" s="815"/>
      <c r="D1167" s="815"/>
      <c r="E1167" s="815"/>
      <c r="F1167" s="815"/>
      <c r="G1167" s="815"/>
    </row>
    <row r="1168" spans="1:7" hidden="1">
      <c r="A1168" s="815"/>
      <c r="B1168" s="815"/>
      <c r="C1168" s="815"/>
      <c r="D1168" s="815"/>
      <c r="E1168" s="815"/>
      <c r="F1168" s="815"/>
      <c r="G1168" s="815"/>
    </row>
    <row r="1169" spans="1:7" hidden="1">
      <c r="A1169" s="815"/>
      <c r="B1169" s="815"/>
      <c r="C1169" s="815"/>
      <c r="D1169" s="815"/>
      <c r="E1169" s="815"/>
      <c r="F1169" s="815"/>
      <c r="G1169" s="815"/>
    </row>
    <row r="1170" spans="1:7" hidden="1">
      <c r="A1170" s="815"/>
      <c r="B1170" s="815"/>
      <c r="C1170" s="815"/>
      <c r="D1170" s="815"/>
      <c r="E1170" s="815"/>
      <c r="F1170" s="815"/>
      <c r="G1170" s="815"/>
    </row>
    <row r="1171" spans="1:7" hidden="1">
      <c r="A1171" s="815"/>
      <c r="B1171" s="815"/>
      <c r="C1171" s="815"/>
      <c r="D1171" s="815"/>
      <c r="E1171" s="815"/>
      <c r="F1171" s="815"/>
      <c r="G1171" s="815"/>
    </row>
    <row r="1172" spans="1:7" hidden="1">
      <c r="A1172" s="815"/>
      <c r="B1172" s="815"/>
      <c r="C1172" s="815"/>
      <c r="D1172" s="815"/>
      <c r="E1172" s="815"/>
      <c r="F1172" s="815"/>
      <c r="G1172" s="815"/>
    </row>
    <row r="1173" spans="1:7" hidden="1">
      <c r="A1173" s="815"/>
      <c r="B1173" s="815"/>
      <c r="C1173" s="815"/>
      <c r="D1173" s="815"/>
      <c r="E1173" s="815"/>
      <c r="F1173" s="815"/>
      <c r="G1173" s="815"/>
    </row>
    <row r="1174" spans="1:7" hidden="1">
      <c r="A1174" s="815"/>
      <c r="B1174" s="815"/>
      <c r="C1174" s="815"/>
      <c r="D1174" s="815"/>
      <c r="E1174" s="815"/>
      <c r="F1174" s="815"/>
      <c r="G1174" s="815"/>
    </row>
    <row r="1175" spans="1:7" hidden="1">
      <c r="A1175" s="815"/>
      <c r="B1175" s="815"/>
      <c r="C1175" s="815"/>
      <c r="D1175" s="815"/>
      <c r="E1175" s="815"/>
      <c r="F1175" s="815"/>
      <c r="G1175" s="815"/>
    </row>
    <row r="1176" spans="1:7" hidden="1">
      <c r="A1176" s="815"/>
      <c r="B1176" s="815"/>
      <c r="C1176" s="815"/>
      <c r="D1176" s="815"/>
      <c r="E1176" s="815"/>
      <c r="F1176" s="815"/>
      <c r="G1176" s="815"/>
    </row>
    <row r="1177" spans="1:7" hidden="1">
      <c r="A1177" s="815"/>
      <c r="B1177" s="815"/>
      <c r="C1177" s="815"/>
      <c r="D1177" s="815"/>
      <c r="E1177" s="815"/>
      <c r="F1177" s="815"/>
      <c r="G1177" s="815"/>
    </row>
    <row r="1178" spans="1:7" hidden="1">
      <c r="A1178" s="815"/>
      <c r="B1178" s="815"/>
      <c r="C1178" s="815"/>
      <c r="D1178" s="815"/>
      <c r="E1178" s="815"/>
      <c r="F1178" s="815"/>
      <c r="G1178" s="815"/>
    </row>
    <row r="1179" spans="1:7" hidden="1">
      <c r="A1179" s="815"/>
      <c r="B1179" s="815"/>
      <c r="C1179" s="815"/>
      <c r="D1179" s="815"/>
      <c r="E1179" s="815"/>
      <c r="F1179" s="815"/>
      <c r="G1179" s="815"/>
    </row>
    <row r="1180" spans="1:7" hidden="1">
      <c r="A1180" s="815"/>
      <c r="B1180" s="815"/>
      <c r="C1180" s="815"/>
      <c r="D1180" s="815"/>
      <c r="E1180" s="815"/>
      <c r="F1180" s="815"/>
      <c r="G1180" s="815"/>
    </row>
    <row r="1181" spans="1:7" hidden="1">
      <c r="A1181" s="815"/>
      <c r="B1181" s="815"/>
      <c r="C1181" s="815"/>
      <c r="D1181" s="815"/>
      <c r="E1181" s="815"/>
      <c r="F1181" s="815"/>
      <c r="G1181" s="815"/>
    </row>
    <row r="1182" spans="1:7" hidden="1">
      <c r="A1182" s="815"/>
      <c r="B1182" s="815"/>
      <c r="C1182" s="815"/>
      <c r="D1182" s="815"/>
      <c r="E1182" s="815"/>
      <c r="F1182" s="815"/>
      <c r="G1182" s="815"/>
    </row>
    <row r="1183" spans="1:7" hidden="1">
      <c r="A1183" s="815"/>
      <c r="B1183" s="815"/>
      <c r="C1183" s="815"/>
      <c r="D1183" s="815"/>
      <c r="E1183" s="815"/>
      <c r="F1183" s="815"/>
      <c r="G1183" s="815"/>
    </row>
    <row r="1184" spans="1:7" hidden="1">
      <c r="A1184" s="815"/>
      <c r="B1184" s="815"/>
      <c r="C1184" s="815"/>
      <c r="D1184" s="815"/>
      <c r="E1184" s="815"/>
      <c r="F1184" s="815"/>
      <c r="G1184" s="815"/>
    </row>
    <row r="1185" spans="1:7" hidden="1">
      <c r="A1185" s="815"/>
      <c r="B1185" s="815"/>
      <c r="C1185" s="815"/>
      <c r="D1185" s="815"/>
      <c r="E1185" s="815"/>
      <c r="F1185" s="815"/>
      <c r="G1185" s="815"/>
    </row>
    <row r="1186" spans="1:7" hidden="1">
      <c r="A1186" s="815"/>
      <c r="B1186" s="815"/>
      <c r="C1186" s="815"/>
      <c r="D1186" s="815"/>
      <c r="E1186" s="815"/>
      <c r="F1186" s="815"/>
      <c r="G1186" s="815"/>
    </row>
    <row r="1187" spans="1:7" hidden="1">
      <c r="A1187" s="815"/>
      <c r="B1187" s="815"/>
      <c r="C1187" s="815"/>
      <c r="D1187" s="815"/>
      <c r="E1187" s="815"/>
      <c r="F1187" s="815"/>
      <c r="G1187" s="815"/>
    </row>
    <row r="1188" spans="1:7" hidden="1">
      <c r="A1188" s="815"/>
      <c r="B1188" s="815"/>
      <c r="C1188" s="815"/>
      <c r="D1188" s="815"/>
      <c r="E1188" s="815"/>
      <c r="F1188" s="815"/>
      <c r="G1188" s="815"/>
    </row>
    <row r="1189" spans="1:7" hidden="1">
      <c r="A1189" s="815"/>
      <c r="B1189" s="815"/>
      <c r="C1189" s="815"/>
      <c r="D1189" s="815"/>
      <c r="E1189" s="815"/>
      <c r="F1189" s="815"/>
      <c r="G1189" s="815"/>
    </row>
    <row r="1190" spans="1:7" hidden="1">
      <c r="A1190" s="815"/>
      <c r="B1190" s="815"/>
      <c r="C1190" s="815"/>
      <c r="D1190" s="815"/>
      <c r="E1190" s="815"/>
      <c r="F1190" s="815"/>
      <c r="G1190" s="815"/>
    </row>
    <row r="1191" spans="1:7" hidden="1">
      <c r="A1191" s="815"/>
      <c r="B1191" s="815"/>
      <c r="C1191" s="815"/>
      <c r="D1191" s="815"/>
      <c r="E1191" s="815"/>
      <c r="F1191" s="815"/>
      <c r="G1191" s="815"/>
    </row>
    <row r="1192" spans="1:7" hidden="1">
      <c r="A1192" s="815"/>
      <c r="B1192" s="815"/>
      <c r="C1192" s="815"/>
      <c r="D1192" s="815"/>
      <c r="E1192" s="815"/>
      <c r="F1192" s="815"/>
      <c r="G1192" s="815"/>
    </row>
    <row r="1193" spans="1:7" hidden="1">
      <c r="A1193" s="815"/>
      <c r="B1193" s="815"/>
      <c r="C1193" s="815"/>
      <c r="D1193" s="815"/>
      <c r="E1193" s="815"/>
      <c r="F1193" s="815"/>
      <c r="G1193" s="815"/>
    </row>
    <row r="1194" spans="1:7" hidden="1">
      <c r="A1194" s="815"/>
      <c r="B1194" s="815"/>
      <c r="C1194" s="815"/>
      <c r="D1194" s="815"/>
      <c r="E1194" s="815"/>
      <c r="F1194" s="815"/>
      <c r="G1194" s="815"/>
    </row>
    <row r="1195" spans="1:7" hidden="1">
      <c r="A1195" s="815"/>
      <c r="B1195" s="815"/>
      <c r="C1195" s="815"/>
      <c r="D1195" s="815"/>
      <c r="E1195" s="815"/>
      <c r="F1195" s="815"/>
      <c r="G1195" s="815"/>
    </row>
    <row r="1196" spans="1:7" hidden="1">
      <c r="A1196" s="815"/>
      <c r="B1196" s="815"/>
      <c r="C1196" s="815"/>
      <c r="D1196" s="815"/>
      <c r="E1196" s="815"/>
      <c r="F1196" s="815"/>
      <c r="G1196" s="815"/>
    </row>
    <row r="1197" spans="1:7" hidden="1">
      <c r="A1197" s="815"/>
      <c r="B1197" s="815"/>
      <c r="C1197" s="815"/>
      <c r="D1197" s="815"/>
      <c r="E1197" s="815"/>
      <c r="F1197" s="815"/>
      <c r="G1197" s="815"/>
    </row>
    <row r="1198" spans="1:7" hidden="1">
      <c r="A1198" s="815"/>
      <c r="B1198" s="815"/>
      <c r="C1198" s="815"/>
      <c r="D1198" s="815"/>
      <c r="E1198" s="815"/>
      <c r="F1198" s="815"/>
      <c r="G1198" s="815"/>
    </row>
    <row r="1199" spans="1:7" hidden="1">
      <c r="A1199" s="815"/>
      <c r="B1199" s="815"/>
      <c r="C1199" s="815"/>
      <c r="D1199" s="815"/>
      <c r="E1199" s="815"/>
      <c r="F1199" s="815"/>
      <c r="G1199" s="815"/>
    </row>
    <row r="1200" spans="1:7" hidden="1">
      <c r="A1200" s="815"/>
      <c r="B1200" s="815"/>
      <c r="C1200" s="815"/>
      <c r="D1200" s="815"/>
      <c r="E1200" s="815"/>
      <c r="F1200" s="815"/>
      <c r="G1200" s="815"/>
    </row>
    <row r="1201" spans="1:7" hidden="1">
      <c r="A1201" s="815"/>
      <c r="B1201" s="815"/>
      <c r="C1201" s="815"/>
      <c r="D1201" s="815"/>
      <c r="E1201" s="815"/>
      <c r="F1201" s="815"/>
      <c r="G1201" s="815"/>
    </row>
    <row r="1202" spans="1:7" hidden="1">
      <c r="A1202" s="815"/>
      <c r="B1202" s="815"/>
      <c r="C1202" s="815"/>
      <c r="D1202" s="815"/>
      <c r="E1202" s="815"/>
      <c r="F1202" s="815"/>
      <c r="G1202" s="815"/>
    </row>
    <row r="1203" spans="1:7" hidden="1">
      <c r="A1203" s="815"/>
      <c r="B1203" s="815"/>
      <c r="C1203" s="815"/>
      <c r="D1203" s="815"/>
      <c r="E1203" s="815"/>
      <c r="F1203" s="815"/>
      <c r="G1203" s="815"/>
    </row>
    <row r="1204" spans="1:7" hidden="1">
      <c r="A1204" s="815"/>
      <c r="B1204" s="815"/>
      <c r="C1204" s="815"/>
      <c r="D1204" s="815"/>
      <c r="E1204" s="815"/>
      <c r="F1204" s="815"/>
      <c r="G1204" s="815"/>
    </row>
    <row r="1205" spans="1:7" hidden="1">
      <c r="A1205" s="815"/>
      <c r="B1205" s="815"/>
      <c r="C1205" s="815"/>
      <c r="D1205" s="815"/>
      <c r="E1205" s="815"/>
      <c r="F1205" s="815"/>
      <c r="G1205" s="815"/>
    </row>
    <row r="1206" spans="1:7" hidden="1">
      <c r="A1206" s="815"/>
      <c r="B1206" s="815"/>
      <c r="C1206" s="815"/>
      <c r="D1206" s="815"/>
      <c r="E1206" s="815"/>
      <c r="F1206" s="815"/>
      <c r="G1206" s="815"/>
    </row>
    <row r="1207" spans="1:7" hidden="1">
      <c r="A1207" s="815"/>
      <c r="B1207" s="815"/>
      <c r="C1207" s="815"/>
      <c r="D1207" s="815"/>
      <c r="E1207" s="815"/>
      <c r="F1207" s="815"/>
      <c r="G1207" s="815"/>
    </row>
    <row r="1208" spans="1:7" hidden="1">
      <c r="A1208" s="815"/>
      <c r="B1208" s="815"/>
      <c r="C1208" s="815"/>
      <c r="D1208" s="815"/>
      <c r="E1208" s="815"/>
      <c r="F1208" s="815"/>
      <c r="G1208" s="815"/>
    </row>
    <row r="1209" spans="1:7" hidden="1">
      <c r="A1209" s="815"/>
      <c r="B1209" s="815"/>
      <c r="C1209" s="815"/>
      <c r="D1209" s="815"/>
      <c r="E1209" s="815"/>
      <c r="F1209" s="815"/>
      <c r="G1209" s="815"/>
    </row>
    <row r="1210" spans="1:7" hidden="1">
      <c r="A1210" s="815"/>
      <c r="B1210" s="815"/>
      <c r="C1210" s="815"/>
      <c r="D1210" s="815"/>
      <c r="E1210" s="815"/>
      <c r="F1210" s="815"/>
      <c r="G1210" s="815"/>
    </row>
    <row r="1211" spans="1:7" hidden="1">
      <c r="A1211" s="815"/>
      <c r="B1211" s="815"/>
      <c r="C1211" s="815"/>
      <c r="D1211" s="815"/>
      <c r="E1211" s="815"/>
      <c r="F1211" s="815"/>
      <c r="G1211" s="815"/>
    </row>
    <row r="1212" spans="1:7" hidden="1">
      <c r="A1212" s="815"/>
      <c r="B1212" s="815"/>
      <c r="C1212" s="815"/>
      <c r="D1212" s="815"/>
      <c r="E1212" s="815"/>
      <c r="F1212" s="815"/>
      <c r="G1212" s="815"/>
    </row>
    <row r="1213" spans="1:7" hidden="1">
      <c r="A1213" s="815"/>
      <c r="B1213" s="815"/>
      <c r="C1213" s="815"/>
      <c r="D1213" s="815"/>
      <c r="E1213" s="815"/>
      <c r="F1213" s="815"/>
      <c r="G1213" s="815"/>
    </row>
    <row r="1214" spans="1:7" hidden="1">
      <c r="A1214" s="815"/>
      <c r="B1214" s="815"/>
      <c r="C1214" s="815"/>
      <c r="D1214" s="815"/>
      <c r="E1214" s="815"/>
      <c r="F1214" s="815"/>
      <c r="G1214" s="815"/>
    </row>
    <row r="1215" spans="1:7" hidden="1">
      <c r="A1215" s="815"/>
      <c r="B1215" s="815"/>
      <c r="C1215" s="815"/>
      <c r="D1215" s="815"/>
      <c r="E1215" s="815"/>
      <c r="F1215" s="815"/>
      <c r="G1215" s="815"/>
    </row>
    <row r="1216" spans="1:7" hidden="1">
      <c r="A1216" s="815"/>
      <c r="B1216" s="815"/>
      <c r="C1216" s="815"/>
      <c r="D1216" s="815"/>
      <c r="E1216" s="815"/>
      <c r="F1216" s="815"/>
      <c r="G1216" s="815"/>
    </row>
    <row r="1217" spans="1:7" hidden="1">
      <c r="A1217" s="815"/>
      <c r="B1217" s="815"/>
      <c r="C1217" s="815"/>
      <c r="D1217" s="815"/>
      <c r="E1217" s="815"/>
      <c r="F1217" s="815"/>
      <c r="G1217" s="815"/>
    </row>
    <row r="1218" spans="1:7" hidden="1">
      <c r="A1218" s="815"/>
      <c r="B1218" s="815"/>
      <c r="C1218" s="815"/>
      <c r="D1218" s="815"/>
      <c r="E1218" s="815"/>
      <c r="F1218" s="815"/>
      <c r="G1218" s="815"/>
    </row>
    <row r="1219" spans="1:7" hidden="1">
      <c r="A1219" s="815"/>
      <c r="B1219" s="815"/>
      <c r="C1219" s="815"/>
      <c r="D1219" s="815"/>
      <c r="E1219" s="815"/>
      <c r="F1219" s="815"/>
      <c r="G1219" s="815"/>
    </row>
    <row r="1220" spans="1:7" hidden="1">
      <c r="A1220" s="815"/>
      <c r="B1220" s="815"/>
      <c r="C1220" s="815"/>
      <c r="D1220" s="815"/>
      <c r="E1220" s="815"/>
      <c r="F1220" s="815"/>
      <c r="G1220" s="815"/>
    </row>
    <row r="1221" spans="1:7" hidden="1">
      <c r="A1221" s="815"/>
      <c r="B1221" s="815"/>
      <c r="C1221" s="815"/>
      <c r="D1221" s="815"/>
      <c r="E1221" s="815"/>
      <c r="F1221" s="815"/>
      <c r="G1221" s="815"/>
    </row>
    <row r="1222" spans="1:7" hidden="1">
      <c r="A1222" s="815"/>
      <c r="B1222" s="815"/>
      <c r="C1222" s="815"/>
      <c r="D1222" s="815"/>
      <c r="E1222" s="815"/>
      <c r="F1222" s="815"/>
      <c r="G1222" s="815"/>
    </row>
    <row r="1223" spans="1:7" hidden="1">
      <c r="A1223" s="815"/>
      <c r="B1223" s="815"/>
      <c r="C1223" s="815"/>
      <c r="D1223" s="815"/>
      <c r="E1223" s="815"/>
      <c r="F1223" s="815"/>
      <c r="G1223" s="815"/>
    </row>
    <row r="1224" spans="1:7" hidden="1">
      <c r="A1224" s="815"/>
      <c r="B1224" s="815"/>
      <c r="C1224" s="815"/>
      <c r="D1224" s="815"/>
      <c r="E1224" s="815"/>
      <c r="F1224" s="815"/>
      <c r="G1224" s="815"/>
    </row>
    <row r="1225" spans="1:7" hidden="1">
      <c r="A1225" s="815"/>
      <c r="B1225" s="815"/>
      <c r="C1225" s="815"/>
      <c r="D1225" s="815"/>
      <c r="E1225" s="815"/>
      <c r="F1225" s="815"/>
      <c r="G1225" s="815"/>
    </row>
    <row r="1226" spans="1:7" hidden="1">
      <c r="A1226" s="815"/>
      <c r="B1226" s="815"/>
      <c r="C1226" s="815"/>
      <c r="D1226" s="815"/>
      <c r="E1226" s="815"/>
      <c r="F1226" s="815"/>
      <c r="G1226" s="815"/>
    </row>
    <row r="1227" spans="1:7" hidden="1">
      <c r="A1227" s="815"/>
      <c r="B1227" s="815"/>
      <c r="C1227" s="815"/>
      <c r="D1227" s="815"/>
      <c r="E1227" s="815"/>
      <c r="F1227" s="815"/>
      <c r="G1227" s="815"/>
    </row>
    <row r="1228" spans="1:7" hidden="1">
      <c r="A1228" s="815"/>
      <c r="B1228" s="815"/>
      <c r="C1228" s="815"/>
      <c r="D1228" s="815"/>
      <c r="E1228" s="815"/>
      <c r="F1228" s="815"/>
      <c r="G1228" s="815"/>
    </row>
    <row r="1229" spans="1:7" hidden="1">
      <c r="A1229" s="815"/>
      <c r="B1229" s="815"/>
      <c r="C1229" s="815"/>
      <c r="D1229" s="815"/>
      <c r="E1229" s="815"/>
      <c r="F1229" s="815"/>
      <c r="G1229" s="815"/>
    </row>
    <row r="1230" spans="1:7" hidden="1">
      <c r="A1230" s="815"/>
      <c r="B1230" s="815"/>
      <c r="C1230" s="815"/>
      <c r="D1230" s="815"/>
      <c r="E1230" s="815"/>
      <c r="F1230" s="815"/>
      <c r="G1230" s="815"/>
    </row>
    <row r="1231" spans="1:7" hidden="1">
      <c r="A1231" s="815"/>
      <c r="B1231" s="815"/>
      <c r="C1231" s="815"/>
      <c r="D1231" s="815"/>
      <c r="E1231" s="815"/>
      <c r="F1231" s="815"/>
      <c r="G1231" s="815"/>
    </row>
    <row r="1232" spans="1:7" hidden="1">
      <c r="A1232" s="815"/>
      <c r="B1232" s="815"/>
      <c r="C1232" s="815"/>
      <c r="D1232" s="815"/>
      <c r="E1232" s="815"/>
      <c r="F1232" s="815"/>
      <c r="G1232" s="815"/>
    </row>
    <row r="1233" spans="1:7" hidden="1">
      <c r="A1233" s="815"/>
      <c r="B1233" s="815"/>
      <c r="C1233" s="815"/>
      <c r="D1233" s="815"/>
      <c r="E1233" s="815"/>
      <c r="F1233" s="815"/>
      <c r="G1233" s="815"/>
    </row>
    <row r="1234" spans="1:7" hidden="1">
      <c r="A1234" s="815"/>
      <c r="B1234" s="815"/>
      <c r="C1234" s="815"/>
      <c r="D1234" s="815"/>
      <c r="E1234" s="815"/>
      <c r="F1234" s="815"/>
      <c r="G1234" s="815"/>
    </row>
    <row r="1235" spans="1:7" hidden="1">
      <c r="A1235" s="815"/>
      <c r="B1235" s="815"/>
      <c r="C1235" s="815"/>
      <c r="D1235" s="815"/>
      <c r="E1235" s="815"/>
      <c r="F1235" s="815"/>
      <c r="G1235" s="815"/>
    </row>
    <row r="1236" spans="1:7" hidden="1">
      <c r="A1236" s="815"/>
      <c r="B1236" s="815"/>
      <c r="C1236" s="815"/>
      <c r="D1236" s="815"/>
      <c r="E1236" s="815"/>
      <c r="F1236" s="815"/>
      <c r="G1236" s="815"/>
    </row>
    <row r="1237" spans="1:7" hidden="1">
      <c r="A1237" s="815"/>
      <c r="B1237" s="815"/>
      <c r="C1237" s="815"/>
      <c r="D1237" s="815"/>
      <c r="E1237" s="815"/>
      <c r="F1237" s="815"/>
      <c r="G1237" s="815"/>
    </row>
    <row r="1238" spans="1:7" hidden="1">
      <c r="A1238" s="815"/>
      <c r="B1238" s="815"/>
      <c r="C1238" s="815"/>
      <c r="D1238" s="815"/>
      <c r="E1238" s="815"/>
      <c r="F1238" s="815"/>
      <c r="G1238" s="815"/>
    </row>
    <row r="1239" spans="1:7" hidden="1">
      <c r="A1239" s="815"/>
      <c r="B1239" s="815"/>
      <c r="C1239" s="815"/>
      <c r="D1239" s="815"/>
      <c r="E1239" s="815"/>
      <c r="F1239" s="815"/>
      <c r="G1239" s="815"/>
    </row>
    <row r="1240" spans="1:7" hidden="1">
      <c r="A1240" s="815"/>
      <c r="B1240" s="815"/>
      <c r="C1240" s="815"/>
      <c r="D1240" s="815"/>
      <c r="E1240" s="815"/>
      <c r="F1240" s="815"/>
      <c r="G1240" s="815"/>
    </row>
    <row r="1241" spans="1:7" hidden="1">
      <c r="A1241" s="815"/>
      <c r="B1241" s="815"/>
      <c r="C1241" s="815"/>
      <c r="D1241" s="815"/>
      <c r="E1241" s="815"/>
      <c r="F1241" s="815"/>
      <c r="G1241" s="815"/>
    </row>
    <row r="1242" spans="1:7" hidden="1">
      <c r="A1242" s="815"/>
      <c r="B1242" s="815"/>
      <c r="C1242" s="815"/>
      <c r="D1242" s="815"/>
      <c r="E1242" s="815"/>
      <c r="F1242" s="815"/>
      <c r="G1242" s="815"/>
    </row>
    <row r="1243" spans="1:7" hidden="1">
      <c r="A1243" s="815"/>
      <c r="B1243" s="815"/>
      <c r="C1243" s="815"/>
      <c r="D1243" s="815"/>
      <c r="E1243" s="815"/>
      <c r="F1243" s="815"/>
      <c r="G1243" s="815"/>
    </row>
    <row r="1244" spans="1:7" hidden="1">
      <c r="A1244" s="815"/>
      <c r="B1244" s="815"/>
      <c r="C1244" s="815"/>
      <c r="D1244" s="815"/>
      <c r="E1244" s="815"/>
      <c r="F1244" s="815"/>
      <c r="G1244" s="815"/>
    </row>
    <row r="1245" spans="1:7" hidden="1">
      <c r="A1245" s="815"/>
      <c r="B1245" s="815"/>
      <c r="C1245" s="815"/>
      <c r="D1245" s="815"/>
      <c r="E1245" s="815"/>
      <c r="F1245" s="815"/>
      <c r="G1245" s="815"/>
    </row>
    <row r="1246" spans="1:7" hidden="1">
      <c r="A1246" s="815"/>
      <c r="B1246" s="815"/>
      <c r="C1246" s="815"/>
      <c r="D1246" s="815"/>
      <c r="E1246" s="815"/>
      <c r="F1246" s="815"/>
      <c r="G1246" s="815"/>
    </row>
    <row r="1247" spans="1:7" hidden="1">
      <c r="A1247" s="815"/>
      <c r="B1247" s="815"/>
      <c r="C1247" s="815"/>
      <c r="D1247" s="815"/>
      <c r="E1247" s="815"/>
      <c r="F1247" s="815"/>
      <c r="G1247" s="815"/>
    </row>
    <row r="1248" spans="1:7" hidden="1">
      <c r="A1248" s="815"/>
      <c r="B1248" s="815"/>
      <c r="C1248" s="815"/>
      <c r="D1248" s="815"/>
      <c r="E1248" s="815"/>
      <c r="F1248" s="815"/>
      <c r="G1248" s="815"/>
    </row>
    <row r="1249" spans="1:7" hidden="1">
      <c r="A1249" s="815"/>
      <c r="B1249" s="815"/>
      <c r="C1249" s="815"/>
      <c r="D1249" s="815"/>
      <c r="E1249" s="815"/>
      <c r="F1249" s="815"/>
      <c r="G1249" s="815"/>
    </row>
    <row r="1250" spans="1:7" hidden="1">
      <c r="A1250" s="815"/>
      <c r="B1250" s="815"/>
      <c r="C1250" s="815"/>
      <c r="D1250" s="815"/>
      <c r="E1250" s="815"/>
      <c r="F1250" s="815"/>
      <c r="G1250" s="815"/>
    </row>
    <row r="1251" spans="1:7" hidden="1">
      <c r="A1251" s="815"/>
      <c r="B1251" s="815"/>
      <c r="C1251" s="815"/>
      <c r="D1251" s="815"/>
      <c r="E1251" s="815"/>
      <c r="F1251" s="815"/>
      <c r="G1251" s="815"/>
    </row>
    <row r="1252" spans="1:7" hidden="1">
      <c r="A1252" s="815"/>
      <c r="B1252" s="815"/>
      <c r="C1252" s="815"/>
      <c r="D1252" s="815"/>
      <c r="E1252" s="815"/>
      <c r="F1252" s="815"/>
      <c r="G1252" s="815"/>
    </row>
    <row r="1253" spans="1:7" hidden="1">
      <c r="A1253" s="815"/>
      <c r="B1253" s="815"/>
      <c r="C1253" s="815"/>
      <c r="D1253" s="815"/>
      <c r="E1253" s="815"/>
      <c r="F1253" s="815"/>
      <c r="G1253" s="815"/>
    </row>
    <row r="1254" spans="1:7" hidden="1">
      <c r="A1254" s="815"/>
      <c r="B1254" s="815"/>
      <c r="C1254" s="815"/>
      <c r="D1254" s="815"/>
      <c r="E1254" s="815"/>
      <c r="F1254" s="815"/>
      <c r="G1254" s="815"/>
    </row>
    <row r="1255" spans="1:7" hidden="1">
      <c r="A1255" s="815"/>
      <c r="B1255" s="815"/>
      <c r="C1255" s="815"/>
      <c r="D1255" s="815"/>
      <c r="E1255" s="815"/>
      <c r="F1255" s="815"/>
      <c r="G1255" s="815"/>
    </row>
    <row r="1256" spans="1:7" hidden="1">
      <c r="A1256" s="815"/>
      <c r="B1256" s="815"/>
      <c r="C1256" s="815"/>
      <c r="D1256" s="815"/>
      <c r="E1256" s="815"/>
      <c r="F1256" s="815"/>
      <c r="G1256" s="815"/>
    </row>
    <row r="1257" spans="1:7" hidden="1">
      <c r="A1257" s="815"/>
      <c r="B1257" s="815"/>
      <c r="C1257" s="815"/>
      <c r="D1257" s="815"/>
      <c r="E1257" s="815"/>
      <c r="F1257" s="815"/>
      <c r="G1257" s="815"/>
    </row>
    <row r="1258" spans="1:7" hidden="1">
      <c r="A1258" s="815"/>
      <c r="B1258" s="815"/>
      <c r="C1258" s="815"/>
      <c r="D1258" s="815"/>
      <c r="E1258" s="815"/>
      <c r="F1258" s="815"/>
      <c r="G1258" s="815"/>
    </row>
    <row r="1259" spans="1:7" hidden="1">
      <c r="A1259" s="815"/>
      <c r="B1259" s="815"/>
      <c r="C1259" s="815"/>
      <c r="D1259" s="815"/>
      <c r="E1259" s="815"/>
      <c r="F1259" s="815"/>
      <c r="G1259" s="815"/>
    </row>
    <row r="1260" spans="1:7" hidden="1">
      <c r="A1260" s="815"/>
      <c r="B1260" s="815"/>
      <c r="C1260" s="815"/>
      <c r="D1260" s="815"/>
      <c r="E1260" s="815"/>
      <c r="F1260" s="815"/>
      <c r="G1260" s="815"/>
    </row>
    <row r="1261" spans="1:7" hidden="1">
      <c r="A1261" s="815"/>
      <c r="B1261" s="815"/>
      <c r="C1261" s="815"/>
      <c r="D1261" s="815"/>
      <c r="E1261" s="815"/>
      <c r="F1261" s="815"/>
      <c r="G1261" s="815"/>
    </row>
    <row r="1262" spans="1:7" hidden="1">
      <c r="A1262" s="815"/>
      <c r="B1262" s="815"/>
      <c r="C1262" s="815"/>
      <c r="D1262" s="815"/>
      <c r="E1262" s="815"/>
      <c r="F1262" s="815"/>
      <c r="G1262" s="815"/>
    </row>
    <row r="1263" spans="1:7" hidden="1">
      <c r="A1263" s="815"/>
      <c r="B1263" s="815"/>
      <c r="C1263" s="815"/>
      <c r="D1263" s="815"/>
      <c r="E1263" s="815"/>
      <c r="F1263" s="815"/>
      <c r="G1263" s="815"/>
    </row>
    <row r="1264" spans="1:7" hidden="1">
      <c r="A1264" s="815"/>
      <c r="B1264" s="815"/>
      <c r="C1264" s="815"/>
      <c r="D1264" s="815"/>
      <c r="E1264" s="815"/>
      <c r="F1264" s="815"/>
      <c r="G1264" s="815"/>
    </row>
    <row r="1265" spans="1:7" hidden="1">
      <c r="A1265" s="815"/>
      <c r="B1265" s="815"/>
      <c r="C1265" s="815"/>
      <c r="D1265" s="815"/>
      <c r="E1265" s="815"/>
      <c r="F1265" s="815"/>
      <c r="G1265" s="815"/>
    </row>
    <row r="1266" spans="1:7" hidden="1">
      <c r="A1266" s="815"/>
      <c r="B1266" s="815"/>
      <c r="C1266" s="815"/>
      <c r="D1266" s="815"/>
      <c r="E1266" s="815"/>
      <c r="F1266" s="815"/>
      <c r="G1266" s="815"/>
    </row>
    <row r="1267" spans="1:7" hidden="1">
      <c r="A1267" s="815"/>
      <c r="B1267" s="815"/>
      <c r="C1267" s="815"/>
      <c r="D1267" s="815"/>
      <c r="E1267" s="815"/>
      <c r="F1267" s="815"/>
      <c r="G1267" s="815"/>
    </row>
    <row r="1268" spans="1:7" hidden="1">
      <c r="A1268" s="815"/>
      <c r="B1268" s="815"/>
      <c r="C1268" s="815"/>
      <c r="D1268" s="815"/>
      <c r="E1268" s="815"/>
      <c r="F1268" s="815"/>
      <c r="G1268" s="815"/>
    </row>
    <row r="1269" spans="1:7" hidden="1">
      <c r="A1269" s="815"/>
      <c r="B1269" s="815"/>
      <c r="C1269" s="815"/>
      <c r="D1269" s="815"/>
      <c r="E1269" s="815"/>
      <c r="F1269" s="815"/>
      <c r="G1269" s="815"/>
    </row>
    <row r="1270" spans="1:7" hidden="1">
      <c r="A1270" s="815"/>
      <c r="B1270" s="815"/>
      <c r="C1270" s="815"/>
      <c r="D1270" s="815"/>
      <c r="E1270" s="815"/>
      <c r="F1270" s="815"/>
      <c r="G1270" s="815"/>
    </row>
    <row r="1271" spans="1:7" hidden="1">
      <c r="A1271" s="815"/>
      <c r="B1271" s="815"/>
      <c r="C1271" s="815"/>
      <c r="D1271" s="815"/>
      <c r="E1271" s="815"/>
      <c r="F1271" s="815"/>
      <c r="G1271" s="815"/>
    </row>
    <row r="1272" spans="1:7" hidden="1">
      <c r="A1272" s="815"/>
      <c r="B1272" s="815"/>
      <c r="C1272" s="815"/>
      <c r="D1272" s="815"/>
      <c r="E1272" s="815"/>
      <c r="F1272" s="815"/>
      <c r="G1272" s="815"/>
    </row>
    <row r="1273" spans="1:7" hidden="1">
      <c r="A1273" s="815"/>
      <c r="B1273" s="815"/>
      <c r="C1273" s="815"/>
      <c r="D1273" s="815"/>
      <c r="E1273" s="815"/>
      <c r="F1273" s="815"/>
      <c r="G1273" s="815"/>
    </row>
    <row r="1274" spans="1:7" hidden="1">
      <c r="A1274" s="815"/>
      <c r="B1274" s="815"/>
      <c r="C1274" s="815"/>
      <c r="D1274" s="815"/>
      <c r="E1274" s="815"/>
      <c r="F1274" s="815"/>
      <c r="G1274" s="815"/>
    </row>
    <row r="1275" spans="1:7" hidden="1">
      <c r="A1275" s="815"/>
      <c r="B1275" s="815"/>
      <c r="C1275" s="815"/>
      <c r="D1275" s="815"/>
      <c r="E1275" s="815"/>
      <c r="F1275" s="815"/>
      <c r="G1275" s="815"/>
    </row>
    <row r="1276" spans="1:7" hidden="1">
      <c r="A1276" s="815"/>
      <c r="B1276" s="815"/>
      <c r="C1276" s="815"/>
      <c r="D1276" s="815"/>
      <c r="E1276" s="815"/>
      <c r="F1276" s="815"/>
      <c r="G1276" s="815"/>
    </row>
    <row r="1277" spans="1:7" hidden="1">
      <c r="A1277" s="815"/>
      <c r="B1277" s="815"/>
      <c r="C1277" s="815"/>
      <c r="D1277" s="815"/>
      <c r="E1277" s="815"/>
      <c r="F1277" s="815"/>
      <c r="G1277" s="815"/>
    </row>
    <row r="1278" spans="1:7" hidden="1">
      <c r="A1278" s="815"/>
      <c r="B1278" s="815"/>
      <c r="C1278" s="815"/>
      <c r="D1278" s="815"/>
      <c r="E1278" s="815"/>
      <c r="F1278" s="815"/>
      <c r="G1278" s="815"/>
    </row>
    <row r="1279" spans="1:7" hidden="1">
      <c r="A1279" s="815"/>
      <c r="B1279" s="815"/>
      <c r="C1279" s="815"/>
      <c r="D1279" s="815"/>
      <c r="E1279" s="815"/>
      <c r="F1279" s="815"/>
      <c r="G1279" s="815"/>
    </row>
    <row r="1280" spans="1:7" hidden="1">
      <c r="A1280" s="815"/>
      <c r="B1280" s="815"/>
      <c r="C1280" s="815"/>
      <c r="D1280" s="815"/>
      <c r="E1280" s="815"/>
      <c r="F1280" s="815"/>
      <c r="G1280" s="815"/>
    </row>
    <row r="1281" spans="1:7" hidden="1">
      <c r="A1281" s="815"/>
      <c r="B1281" s="815"/>
      <c r="C1281" s="815"/>
      <c r="D1281" s="815"/>
      <c r="E1281" s="815"/>
      <c r="F1281" s="815"/>
      <c r="G1281" s="815"/>
    </row>
    <row r="1282" spans="1:7" hidden="1">
      <c r="A1282" s="815"/>
      <c r="B1282" s="815"/>
      <c r="C1282" s="815"/>
      <c r="D1282" s="815"/>
      <c r="E1282" s="815"/>
      <c r="F1282" s="815"/>
      <c r="G1282" s="815"/>
    </row>
    <row r="1283" spans="1:7" hidden="1">
      <c r="A1283" s="815"/>
      <c r="B1283" s="815"/>
      <c r="C1283" s="815"/>
      <c r="D1283" s="815"/>
      <c r="E1283" s="815"/>
      <c r="F1283" s="815"/>
      <c r="G1283" s="815"/>
    </row>
    <row r="1284" spans="1:7" hidden="1">
      <c r="A1284" s="815"/>
      <c r="B1284" s="815"/>
      <c r="C1284" s="815"/>
      <c r="D1284" s="815"/>
      <c r="E1284" s="815"/>
      <c r="F1284" s="815"/>
      <c r="G1284" s="815"/>
    </row>
    <row r="1285" spans="1:7" hidden="1">
      <c r="A1285" s="815"/>
      <c r="B1285" s="815"/>
      <c r="C1285" s="815"/>
      <c r="D1285" s="815"/>
      <c r="E1285" s="815"/>
      <c r="F1285" s="815"/>
      <c r="G1285" s="815"/>
    </row>
    <row r="1286" spans="1:7" hidden="1">
      <c r="A1286" s="815"/>
      <c r="B1286" s="815"/>
      <c r="C1286" s="815"/>
      <c r="D1286" s="815"/>
      <c r="E1286" s="815"/>
      <c r="F1286" s="815"/>
      <c r="G1286" s="815"/>
    </row>
    <row r="1287" spans="1:7" hidden="1">
      <c r="A1287" s="815"/>
      <c r="B1287" s="815"/>
      <c r="C1287" s="815"/>
      <c r="D1287" s="815"/>
      <c r="E1287" s="815"/>
      <c r="F1287" s="815"/>
      <c r="G1287" s="815"/>
    </row>
    <row r="1288" spans="1:7" hidden="1">
      <c r="A1288" s="815"/>
      <c r="B1288" s="815"/>
      <c r="C1288" s="815"/>
      <c r="D1288" s="815"/>
      <c r="E1288" s="815"/>
      <c r="F1288" s="815"/>
      <c r="G1288" s="815"/>
    </row>
    <row r="1289" spans="1:7" hidden="1">
      <c r="A1289" s="815"/>
      <c r="B1289" s="815"/>
      <c r="C1289" s="815"/>
      <c r="D1289" s="815"/>
      <c r="E1289" s="815"/>
      <c r="F1289" s="815"/>
      <c r="G1289" s="815"/>
    </row>
    <row r="1290" spans="1:7" hidden="1">
      <c r="A1290" s="815"/>
      <c r="B1290" s="815"/>
      <c r="C1290" s="815"/>
      <c r="D1290" s="815"/>
      <c r="E1290" s="815"/>
      <c r="F1290" s="815"/>
      <c r="G1290" s="815"/>
    </row>
    <row r="1291" spans="1:7" hidden="1">
      <c r="A1291" s="815"/>
      <c r="B1291" s="815"/>
      <c r="C1291" s="815"/>
      <c r="D1291" s="815"/>
      <c r="E1291" s="815"/>
      <c r="F1291" s="815"/>
      <c r="G1291" s="815"/>
    </row>
    <row r="1292" spans="1:7" hidden="1">
      <c r="A1292" s="815"/>
      <c r="B1292" s="815"/>
      <c r="C1292" s="815"/>
      <c r="D1292" s="815"/>
      <c r="E1292" s="815"/>
      <c r="F1292" s="815"/>
      <c r="G1292" s="815"/>
    </row>
    <row r="1293" spans="1:7" hidden="1">
      <c r="A1293" s="815"/>
      <c r="B1293" s="815"/>
      <c r="C1293" s="815"/>
      <c r="D1293" s="815"/>
      <c r="E1293" s="815"/>
      <c r="F1293" s="815"/>
      <c r="G1293" s="815"/>
    </row>
    <row r="1294" spans="1:7" hidden="1">
      <c r="A1294" s="815"/>
      <c r="B1294" s="815"/>
      <c r="C1294" s="815"/>
      <c r="D1294" s="815"/>
      <c r="E1294" s="815"/>
      <c r="F1294" s="815"/>
      <c r="G1294" s="815"/>
    </row>
    <row r="1295" spans="1:7" hidden="1">
      <c r="A1295" s="815"/>
      <c r="B1295" s="815"/>
      <c r="C1295" s="815"/>
      <c r="D1295" s="815"/>
      <c r="E1295" s="815"/>
      <c r="F1295" s="815"/>
      <c r="G1295" s="815"/>
    </row>
    <row r="1296" spans="1:7" hidden="1">
      <c r="A1296" s="815"/>
      <c r="B1296" s="815"/>
      <c r="C1296" s="815"/>
      <c r="D1296" s="815"/>
      <c r="E1296" s="815"/>
      <c r="F1296" s="815"/>
      <c r="G1296" s="815"/>
    </row>
    <row r="1297" spans="1:7" hidden="1">
      <c r="A1297" s="815"/>
      <c r="B1297" s="815"/>
      <c r="C1297" s="815"/>
      <c r="D1297" s="815"/>
      <c r="E1297" s="815"/>
      <c r="F1297" s="815"/>
      <c r="G1297" s="815"/>
    </row>
    <row r="1298" spans="1:7" hidden="1">
      <c r="A1298" s="815"/>
      <c r="B1298" s="815"/>
      <c r="C1298" s="815"/>
      <c r="D1298" s="815"/>
      <c r="E1298" s="815"/>
      <c r="F1298" s="815"/>
      <c r="G1298" s="815"/>
    </row>
    <row r="1299" spans="1:7" hidden="1">
      <c r="A1299" s="815"/>
      <c r="B1299" s="815"/>
      <c r="C1299" s="815"/>
      <c r="D1299" s="815"/>
      <c r="E1299" s="815"/>
      <c r="F1299" s="815"/>
      <c r="G1299" s="815"/>
    </row>
    <row r="1300" spans="1:7" hidden="1">
      <c r="A1300" s="815"/>
      <c r="B1300" s="815"/>
      <c r="C1300" s="815"/>
      <c r="D1300" s="815"/>
      <c r="E1300" s="815"/>
      <c r="F1300" s="815"/>
      <c r="G1300" s="815"/>
    </row>
    <row r="1301" spans="1:7" hidden="1">
      <c r="A1301" s="815"/>
      <c r="B1301" s="815"/>
      <c r="C1301" s="815"/>
      <c r="D1301" s="815"/>
      <c r="E1301" s="815"/>
      <c r="F1301" s="815"/>
      <c r="G1301" s="815"/>
    </row>
    <row r="1302" spans="1:7" hidden="1">
      <c r="A1302" s="815"/>
      <c r="B1302" s="815"/>
      <c r="C1302" s="815"/>
      <c r="D1302" s="815"/>
      <c r="E1302" s="815"/>
      <c r="F1302" s="815"/>
      <c r="G1302" s="815"/>
    </row>
    <row r="1303" spans="1:7" hidden="1">
      <c r="A1303" s="815"/>
      <c r="B1303" s="815"/>
      <c r="C1303" s="815"/>
      <c r="D1303" s="815"/>
      <c r="E1303" s="815"/>
      <c r="F1303" s="815"/>
      <c r="G1303" s="815"/>
    </row>
    <row r="1304" spans="1:7" hidden="1">
      <c r="A1304" s="815"/>
      <c r="B1304" s="815"/>
      <c r="C1304" s="815"/>
      <c r="D1304" s="815"/>
      <c r="E1304" s="815"/>
      <c r="F1304" s="815"/>
      <c r="G1304" s="815"/>
    </row>
    <row r="1305" spans="1:7" hidden="1">
      <c r="A1305" s="815"/>
      <c r="B1305" s="815"/>
      <c r="C1305" s="815"/>
      <c r="D1305" s="815"/>
      <c r="E1305" s="815"/>
      <c r="F1305" s="815"/>
      <c r="G1305" s="815"/>
    </row>
    <row r="1306" spans="1:7" hidden="1">
      <c r="A1306" s="815"/>
      <c r="B1306" s="815"/>
      <c r="C1306" s="815"/>
      <c r="D1306" s="815"/>
      <c r="E1306" s="815"/>
      <c r="F1306" s="815"/>
      <c r="G1306" s="815"/>
    </row>
    <row r="1307" spans="1:7" hidden="1">
      <c r="A1307" s="815"/>
      <c r="B1307" s="815"/>
      <c r="C1307" s="815"/>
      <c r="D1307" s="815"/>
      <c r="E1307" s="815"/>
      <c r="F1307" s="815"/>
      <c r="G1307" s="815"/>
    </row>
    <row r="1308" spans="1:7" hidden="1">
      <c r="A1308" s="815"/>
      <c r="B1308" s="815"/>
      <c r="C1308" s="815"/>
      <c r="D1308" s="815"/>
      <c r="E1308" s="815"/>
      <c r="F1308" s="815"/>
      <c r="G1308" s="815"/>
    </row>
    <row r="1309" spans="1:7" hidden="1">
      <c r="A1309" s="815"/>
      <c r="B1309" s="815"/>
      <c r="C1309" s="815"/>
      <c r="D1309" s="815"/>
      <c r="E1309" s="815"/>
      <c r="F1309" s="815"/>
      <c r="G1309" s="815"/>
    </row>
    <row r="1310" spans="1:7" hidden="1">
      <c r="A1310" s="815"/>
      <c r="B1310" s="815"/>
      <c r="C1310" s="815"/>
      <c r="D1310" s="815"/>
      <c r="E1310" s="815"/>
      <c r="F1310" s="815"/>
      <c r="G1310" s="815"/>
    </row>
    <row r="1311" spans="1:7" hidden="1">
      <c r="A1311" s="815"/>
      <c r="B1311" s="815"/>
      <c r="C1311" s="815"/>
      <c r="D1311" s="815"/>
      <c r="E1311" s="815"/>
      <c r="F1311" s="815"/>
      <c r="G1311" s="815"/>
    </row>
    <row r="1312" spans="1:7" hidden="1">
      <c r="A1312" s="815"/>
      <c r="B1312" s="815"/>
      <c r="C1312" s="815"/>
      <c r="D1312" s="815"/>
      <c r="E1312" s="815"/>
      <c r="F1312" s="815"/>
      <c r="G1312" s="815"/>
    </row>
    <row r="1313" spans="1:7" hidden="1">
      <c r="A1313" s="815"/>
      <c r="B1313" s="815"/>
      <c r="C1313" s="815"/>
      <c r="D1313" s="815"/>
      <c r="E1313" s="815"/>
      <c r="F1313" s="815"/>
      <c r="G1313" s="815"/>
    </row>
    <row r="1314" spans="1:7" hidden="1">
      <c r="A1314" s="815"/>
      <c r="B1314" s="815"/>
      <c r="C1314" s="815"/>
      <c r="D1314" s="815"/>
      <c r="E1314" s="815"/>
      <c r="F1314" s="815"/>
      <c r="G1314" s="815"/>
    </row>
    <row r="1315" spans="1:7" hidden="1">
      <c r="A1315" s="815"/>
      <c r="B1315" s="815"/>
      <c r="C1315" s="815"/>
      <c r="D1315" s="815"/>
      <c r="E1315" s="815"/>
      <c r="F1315" s="815"/>
      <c r="G1315" s="815"/>
    </row>
    <row r="1316" spans="1:7" hidden="1">
      <c r="A1316" s="815"/>
      <c r="B1316" s="815"/>
      <c r="C1316" s="815"/>
      <c r="D1316" s="815"/>
      <c r="E1316" s="815"/>
      <c r="F1316" s="815"/>
      <c r="G1316" s="815"/>
    </row>
    <row r="1317" spans="1:7" hidden="1">
      <c r="A1317" s="815"/>
      <c r="B1317" s="815"/>
      <c r="C1317" s="815"/>
      <c r="D1317" s="815"/>
      <c r="E1317" s="815"/>
      <c r="F1317" s="815"/>
      <c r="G1317" s="815"/>
    </row>
    <row r="1318" spans="1:7" hidden="1">
      <c r="A1318" s="815"/>
      <c r="B1318" s="815"/>
      <c r="C1318" s="815"/>
      <c r="D1318" s="815"/>
      <c r="E1318" s="815"/>
      <c r="F1318" s="815"/>
      <c r="G1318" s="815"/>
    </row>
    <row r="1319" spans="1:7" hidden="1">
      <c r="A1319" s="815"/>
      <c r="B1319" s="815"/>
      <c r="C1319" s="815"/>
      <c r="D1319" s="815"/>
      <c r="E1319" s="815"/>
      <c r="F1319" s="815"/>
      <c r="G1319" s="815"/>
    </row>
    <row r="1320" spans="1:7" hidden="1">
      <c r="A1320" s="815"/>
      <c r="B1320" s="815"/>
      <c r="C1320" s="815"/>
      <c r="D1320" s="815"/>
      <c r="E1320" s="815"/>
      <c r="F1320" s="815"/>
      <c r="G1320" s="815"/>
    </row>
    <row r="1321" spans="1:7" hidden="1">
      <c r="A1321" s="815"/>
      <c r="B1321" s="815"/>
      <c r="C1321" s="815"/>
      <c r="D1321" s="815"/>
      <c r="E1321" s="815"/>
      <c r="F1321" s="815"/>
      <c r="G1321" s="815"/>
    </row>
    <row r="1322" spans="1:7" hidden="1">
      <c r="A1322" s="815"/>
      <c r="B1322" s="815"/>
      <c r="C1322" s="815"/>
      <c r="D1322" s="815"/>
      <c r="E1322" s="815"/>
      <c r="F1322" s="815"/>
      <c r="G1322" s="815"/>
    </row>
    <row r="1323" spans="1:7" hidden="1">
      <c r="A1323" s="815"/>
      <c r="B1323" s="815"/>
      <c r="C1323" s="815"/>
      <c r="D1323" s="815"/>
      <c r="E1323" s="815"/>
      <c r="F1323" s="815"/>
      <c r="G1323" s="815"/>
    </row>
    <row r="1324" spans="1:7" hidden="1">
      <c r="A1324" s="815"/>
      <c r="B1324" s="815"/>
      <c r="C1324" s="815"/>
      <c r="D1324" s="815"/>
      <c r="E1324" s="815"/>
      <c r="F1324" s="815"/>
      <c r="G1324" s="815"/>
    </row>
    <row r="1325" spans="1:7" hidden="1">
      <c r="A1325" s="815"/>
      <c r="B1325" s="815"/>
      <c r="C1325" s="815"/>
      <c r="D1325" s="815"/>
      <c r="E1325" s="815"/>
      <c r="F1325" s="815"/>
      <c r="G1325" s="815"/>
    </row>
    <row r="1326" spans="1:7" hidden="1">
      <c r="A1326" s="815"/>
      <c r="B1326" s="815"/>
      <c r="C1326" s="815"/>
      <c r="D1326" s="815"/>
      <c r="E1326" s="815"/>
      <c r="F1326" s="815"/>
      <c r="G1326" s="815"/>
    </row>
    <row r="1327" spans="1:7" hidden="1">
      <c r="A1327" s="815"/>
      <c r="B1327" s="815"/>
      <c r="C1327" s="815"/>
      <c r="D1327" s="815"/>
      <c r="E1327" s="815"/>
      <c r="F1327" s="815"/>
      <c r="G1327" s="815"/>
    </row>
    <row r="1328" spans="1:7" hidden="1">
      <c r="A1328" s="815"/>
      <c r="B1328" s="815"/>
      <c r="C1328" s="815"/>
      <c r="D1328" s="815"/>
      <c r="E1328" s="815"/>
      <c r="F1328" s="815"/>
      <c r="G1328" s="815"/>
    </row>
    <row r="1329" spans="1:7" hidden="1">
      <c r="A1329" s="815"/>
      <c r="B1329" s="815"/>
      <c r="C1329" s="815"/>
      <c r="D1329" s="815"/>
      <c r="E1329" s="815"/>
      <c r="F1329" s="815"/>
      <c r="G1329" s="815"/>
    </row>
    <row r="1330" spans="1:7" hidden="1">
      <c r="A1330" s="815"/>
      <c r="B1330" s="815"/>
      <c r="C1330" s="815"/>
      <c r="D1330" s="815"/>
      <c r="E1330" s="815"/>
      <c r="F1330" s="815"/>
      <c r="G1330" s="815"/>
    </row>
    <row r="1331" spans="1:7" hidden="1">
      <c r="A1331" s="815"/>
      <c r="B1331" s="815"/>
      <c r="C1331" s="815"/>
      <c r="D1331" s="815"/>
      <c r="E1331" s="815"/>
      <c r="F1331" s="815"/>
      <c r="G1331" s="815"/>
    </row>
    <row r="1332" spans="1:7" hidden="1">
      <c r="A1332" s="815"/>
      <c r="B1332" s="815"/>
      <c r="C1332" s="815"/>
      <c r="D1332" s="815"/>
      <c r="E1332" s="815"/>
      <c r="F1332" s="815"/>
      <c r="G1332" s="815"/>
    </row>
    <row r="1333" spans="1:7" hidden="1">
      <c r="A1333" s="815"/>
      <c r="B1333" s="815"/>
      <c r="C1333" s="815"/>
      <c r="D1333" s="815"/>
      <c r="E1333" s="815"/>
      <c r="F1333" s="815"/>
      <c r="G1333" s="815"/>
    </row>
    <row r="1334" spans="1:7" hidden="1">
      <c r="A1334" s="815"/>
      <c r="B1334" s="815"/>
      <c r="C1334" s="815"/>
      <c r="D1334" s="815"/>
      <c r="E1334" s="815"/>
      <c r="F1334" s="815"/>
      <c r="G1334" s="815"/>
    </row>
    <row r="1335" spans="1:7" hidden="1">
      <c r="A1335" s="815"/>
      <c r="B1335" s="815"/>
      <c r="C1335" s="815"/>
      <c r="D1335" s="815"/>
      <c r="E1335" s="815"/>
      <c r="F1335" s="815"/>
      <c r="G1335" s="815"/>
    </row>
    <row r="1336" spans="1:7" hidden="1">
      <c r="A1336" s="815"/>
      <c r="B1336" s="815"/>
      <c r="C1336" s="815"/>
      <c r="D1336" s="815"/>
      <c r="E1336" s="815"/>
      <c r="F1336" s="815"/>
      <c r="G1336" s="815"/>
    </row>
    <row r="1337" spans="1:7" hidden="1">
      <c r="A1337" s="815"/>
      <c r="B1337" s="815"/>
      <c r="C1337" s="815"/>
      <c r="D1337" s="815"/>
      <c r="E1337" s="815"/>
      <c r="F1337" s="815"/>
      <c r="G1337" s="815"/>
    </row>
    <row r="1338" spans="1:7" hidden="1">
      <c r="A1338" s="815"/>
      <c r="B1338" s="815"/>
      <c r="C1338" s="815"/>
      <c r="D1338" s="815"/>
      <c r="E1338" s="815"/>
      <c r="F1338" s="815"/>
      <c r="G1338" s="815"/>
    </row>
    <row r="1339" spans="1:7" hidden="1">
      <c r="A1339" s="815"/>
      <c r="B1339" s="815"/>
      <c r="C1339" s="815"/>
      <c r="D1339" s="815"/>
      <c r="E1339" s="815"/>
      <c r="F1339" s="815"/>
      <c r="G1339" s="815"/>
    </row>
    <row r="1340" spans="1:7" hidden="1">
      <c r="A1340" s="815"/>
      <c r="B1340" s="815"/>
      <c r="C1340" s="815"/>
      <c r="D1340" s="815"/>
      <c r="E1340" s="815"/>
      <c r="F1340" s="815"/>
      <c r="G1340" s="815"/>
    </row>
    <row r="1341" spans="1:7" hidden="1">
      <c r="A1341" s="815"/>
      <c r="B1341" s="815"/>
      <c r="C1341" s="815"/>
      <c r="D1341" s="815"/>
      <c r="E1341" s="815"/>
      <c r="F1341" s="815"/>
      <c r="G1341" s="815"/>
    </row>
    <row r="1342" spans="1:7" hidden="1">
      <c r="A1342" s="815"/>
      <c r="B1342" s="815"/>
      <c r="C1342" s="815"/>
      <c r="D1342" s="815"/>
      <c r="E1342" s="815"/>
      <c r="F1342" s="815"/>
      <c r="G1342" s="815"/>
    </row>
    <row r="1343" spans="1:7" hidden="1">
      <c r="A1343" s="815"/>
      <c r="B1343" s="815"/>
      <c r="C1343" s="815"/>
      <c r="D1343" s="815"/>
      <c r="E1343" s="815"/>
      <c r="F1343" s="815"/>
      <c r="G1343" s="815"/>
    </row>
    <row r="1344" spans="1:7" hidden="1">
      <c r="A1344" s="815"/>
      <c r="B1344" s="815"/>
      <c r="C1344" s="815"/>
      <c r="D1344" s="815"/>
      <c r="E1344" s="815"/>
      <c r="F1344" s="815"/>
      <c r="G1344" s="815"/>
    </row>
    <row r="1345" spans="1:7" hidden="1">
      <c r="A1345" s="815"/>
      <c r="B1345" s="815"/>
      <c r="C1345" s="815"/>
      <c r="D1345" s="815"/>
      <c r="E1345" s="815"/>
      <c r="F1345" s="815"/>
      <c r="G1345" s="815"/>
    </row>
    <row r="1346" spans="1:7" hidden="1">
      <c r="A1346" s="815"/>
      <c r="B1346" s="815"/>
      <c r="C1346" s="815"/>
      <c r="D1346" s="815"/>
      <c r="E1346" s="815"/>
      <c r="F1346" s="815"/>
      <c r="G1346" s="815"/>
    </row>
    <row r="1347" spans="1:7" hidden="1">
      <c r="A1347" s="815"/>
      <c r="B1347" s="815"/>
      <c r="C1347" s="815"/>
      <c r="D1347" s="815"/>
      <c r="E1347" s="815"/>
      <c r="F1347" s="815"/>
      <c r="G1347" s="815"/>
    </row>
    <row r="1348" spans="1:7" hidden="1">
      <c r="A1348" s="815"/>
      <c r="B1348" s="815"/>
      <c r="C1348" s="815"/>
      <c r="D1348" s="815"/>
      <c r="E1348" s="815"/>
      <c r="F1348" s="815"/>
      <c r="G1348" s="815"/>
    </row>
    <row r="1349" spans="1:7" hidden="1">
      <c r="A1349" s="815"/>
      <c r="B1349" s="815"/>
      <c r="C1349" s="815"/>
      <c r="D1349" s="815"/>
      <c r="E1349" s="815"/>
      <c r="F1349" s="815"/>
      <c r="G1349" s="815"/>
    </row>
    <row r="1350" spans="1:7" hidden="1">
      <c r="A1350" s="815"/>
      <c r="B1350" s="815"/>
      <c r="C1350" s="815"/>
      <c r="D1350" s="815"/>
      <c r="E1350" s="815"/>
      <c r="F1350" s="815"/>
      <c r="G1350" s="815"/>
    </row>
    <row r="1351" spans="1:7" hidden="1">
      <c r="A1351" s="815"/>
      <c r="B1351" s="815"/>
      <c r="C1351" s="815"/>
      <c r="D1351" s="815"/>
      <c r="E1351" s="815"/>
      <c r="F1351" s="815"/>
      <c r="G1351" s="815"/>
    </row>
    <row r="1352" spans="1:7" hidden="1"/>
    <row r="1353" spans="1:7" hidden="1"/>
    <row r="1354" spans="1:7" hidden="1"/>
    <row r="1355" spans="1:7" hidden="1"/>
    <row r="1356" spans="1:7" hidden="1"/>
    <row r="1357" spans="1:7" hidden="1"/>
    <row r="1358" spans="1:7" hidden="1"/>
    <row r="1359" spans="1:7" hidden="1">
      <c r="A1359" s="815"/>
      <c r="B1359" s="815"/>
      <c r="C1359" s="815"/>
      <c r="D1359" s="815"/>
      <c r="E1359" s="815"/>
      <c r="F1359" s="815"/>
      <c r="G1359" s="815"/>
    </row>
    <row r="1360" spans="1:7" hidden="1">
      <c r="A1360" s="815"/>
      <c r="B1360" s="815"/>
      <c r="C1360" s="815"/>
      <c r="D1360" s="815"/>
      <c r="E1360" s="815"/>
      <c r="F1360" s="815"/>
      <c r="G1360" s="815"/>
    </row>
    <row r="1361" spans="1:7" hidden="1">
      <c r="A1361" s="815"/>
      <c r="B1361" s="815"/>
      <c r="C1361" s="815"/>
      <c r="D1361" s="815"/>
      <c r="E1361" s="815"/>
      <c r="F1361" s="815"/>
      <c r="G1361" s="815"/>
    </row>
    <row r="1362" spans="1:7" hidden="1">
      <c r="A1362" s="815"/>
      <c r="B1362" s="815"/>
      <c r="C1362" s="815"/>
      <c r="D1362" s="815"/>
      <c r="E1362" s="815"/>
      <c r="F1362" s="815"/>
      <c r="G1362" s="815"/>
    </row>
    <row r="1363" spans="1:7" hidden="1">
      <c r="A1363" s="815"/>
      <c r="B1363" s="815"/>
      <c r="C1363" s="815"/>
      <c r="D1363" s="815"/>
      <c r="E1363" s="815"/>
      <c r="F1363" s="815"/>
      <c r="G1363" s="815"/>
    </row>
    <row r="1364" spans="1:7" hidden="1">
      <c r="A1364" s="815"/>
      <c r="B1364" s="815"/>
      <c r="C1364" s="815"/>
      <c r="D1364" s="815"/>
      <c r="E1364" s="815"/>
      <c r="F1364" s="815"/>
      <c r="G1364" s="815"/>
    </row>
    <row r="1365" spans="1:7" hidden="1">
      <c r="A1365" s="815"/>
      <c r="B1365" s="815"/>
      <c r="C1365" s="815"/>
      <c r="D1365" s="815"/>
      <c r="E1365" s="815"/>
      <c r="F1365" s="815"/>
      <c r="G1365" s="815"/>
    </row>
    <row r="1366" spans="1:7" hidden="1">
      <c r="A1366" s="815"/>
      <c r="B1366" s="815"/>
      <c r="C1366" s="815"/>
      <c r="D1366" s="815"/>
      <c r="E1366" s="815"/>
      <c r="F1366" s="815"/>
      <c r="G1366" s="815"/>
    </row>
    <row r="1367" spans="1:7" hidden="1">
      <c r="A1367" s="815"/>
      <c r="B1367" s="815"/>
      <c r="C1367" s="815"/>
      <c r="D1367" s="815"/>
      <c r="E1367" s="815"/>
      <c r="F1367" s="815"/>
      <c r="G1367" s="815"/>
    </row>
    <row r="1368" spans="1:7" hidden="1">
      <c r="A1368" s="815"/>
      <c r="B1368" s="815"/>
      <c r="C1368" s="815"/>
      <c r="D1368" s="815"/>
      <c r="E1368" s="815"/>
      <c r="F1368" s="815"/>
      <c r="G1368" s="815"/>
    </row>
    <row r="1369" spans="1:7" hidden="1">
      <c r="A1369" s="815"/>
      <c r="B1369" s="815"/>
      <c r="C1369" s="815"/>
      <c r="D1369" s="815"/>
      <c r="E1369" s="815"/>
      <c r="F1369" s="815"/>
      <c r="G1369" s="815"/>
    </row>
    <row r="1370" spans="1:7" hidden="1">
      <c r="A1370" s="815"/>
      <c r="B1370" s="815"/>
      <c r="C1370" s="815"/>
      <c r="D1370" s="815"/>
      <c r="E1370" s="815"/>
      <c r="F1370" s="815"/>
      <c r="G1370" s="815"/>
    </row>
    <row r="1371" spans="1:7" hidden="1">
      <c r="A1371" s="815"/>
      <c r="B1371" s="815"/>
      <c r="C1371" s="815"/>
      <c r="D1371" s="815"/>
      <c r="E1371" s="815"/>
      <c r="F1371" s="815"/>
      <c r="G1371" s="815"/>
    </row>
    <row r="1372" spans="1:7" hidden="1">
      <c r="A1372" s="815"/>
      <c r="B1372" s="815"/>
      <c r="C1372" s="815"/>
      <c r="D1372" s="815"/>
      <c r="E1372" s="815"/>
      <c r="F1372" s="815"/>
      <c r="G1372" s="815"/>
    </row>
    <row r="1373" spans="1:7" hidden="1">
      <c r="A1373" s="815"/>
      <c r="B1373" s="815"/>
      <c r="C1373" s="815"/>
      <c r="D1373" s="815"/>
      <c r="E1373" s="815"/>
      <c r="F1373" s="815"/>
      <c r="G1373" s="815"/>
    </row>
    <row r="1374" spans="1:7" hidden="1">
      <c r="A1374" s="815"/>
      <c r="B1374" s="815"/>
      <c r="C1374" s="815"/>
      <c r="D1374" s="815"/>
      <c r="E1374" s="815"/>
      <c r="F1374" s="815"/>
      <c r="G1374" s="815"/>
    </row>
    <row r="1375" spans="1:7" hidden="1">
      <c r="A1375" s="815"/>
      <c r="B1375" s="815"/>
      <c r="C1375" s="815"/>
      <c r="D1375" s="815"/>
      <c r="E1375" s="815"/>
      <c r="F1375" s="815"/>
      <c r="G1375" s="815"/>
    </row>
    <row r="1376" spans="1:7" hidden="1">
      <c r="A1376" s="815"/>
      <c r="B1376" s="815"/>
      <c r="C1376" s="815"/>
      <c r="D1376" s="815"/>
      <c r="E1376" s="815"/>
      <c r="F1376" s="815"/>
      <c r="G1376" s="815"/>
    </row>
    <row r="1377" spans="1:7" hidden="1">
      <c r="A1377" s="815"/>
      <c r="B1377" s="815"/>
      <c r="C1377" s="815"/>
      <c r="D1377" s="815"/>
      <c r="E1377" s="815"/>
      <c r="F1377" s="815"/>
      <c r="G1377" s="815"/>
    </row>
    <row r="1378" spans="1:7" hidden="1">
      <c r="A1378" s="815"/>
      <c r="B1378" s="815"/>
      <c r="C1378" s="815"/>
      <c r="D1378" s="815"/>
      <c r="E1378" s="815"/>
      <c r="F1378" s="815"/>
      <c r="G1378" s="815"/>
    </row>
    <row r="1379" spans="1:7" hidden="1">
      <c r="A1379" s="815"/>
      <c r="B1379" s="815"/>
      <c r="C1379" s="815"/>
      <c r="D1379" s="815"/>
      <c r="E1379" s="815"/>
      <c r="F1379" s="815"/>
      <c r="G1379" s="815"/>
    </row>
    <row r="1380" spans="1:7" hidden="1">
      <c r="A1380" s="815"/>
      <c r="B1380" s="815"/>
      <c r="C1380" s="815"/>
      <c r="D1380" s="815"/>
      <c r="E1380" s="815"/>
      <c r="F1380" s="815"/>
      <c r="G1380" s="815"/>
    </row>
    <row r="1381" spans="1:7" hidden="1">
      <c r="A1381" s="815"/>
      <c r="B1381" s="815"/>
      <c r="C1381" s="815"/>
      <c r="D1381" s="815"/>
      <c r="E1381" s="815"/>
      <c r="F1381" s="815"/>
      <c r="G1381" s="815"/>
    </row>
    <row r="1382" spans="1:7" hidden="1">
      <c r="A1382" s="815"/>
      <c r="B1382" s="815"/>
      <c r="C1382" s="815"/>
      <c r="D1382" s="815"/>
      <c r="E1382" s="815"/>
      <c r="F1382" s="815"/>
      <c r="G1382" s="815"/>
    </row>
    <row r="1383" spans="1:7" hidden="1">
      <c r="A1383" s="815"/>
      <c r="B1383" s="815"/>
      <c r="C1383" s="815"/>
      <c r="D1383" s="815"/>
      <c r="E1383" s="815"/>
      <c r="F1383" s="815"/>
      <c r="G1383" s="815"/>
    </row>
    <row r="1384" spans="1:7" hidden="1">
      <c r="A1384" s="815"/>
      <c r="B1384" s="815"/>
      <c r="C1384" s="815"/>
      <c r="D1384" s="815"/>
      <c r="E1384" s="815"/>
      <c r="F1384" s="815"/>
      <c r="G1384" s="815"/>
    </row>
    <row r="1385" spans="1:7" hidden="1">
      <c r="A1385" s="815"/>
      <c r="B1385" s="815"/>
      <c r="C1385" s="815"/>
      <c r="D1385" s="815"/>
      <c r="E1385" s="815"/>
      <c r="F1385" s="815"/>
      <c r="G1385" s="815"/>
    </row>
    <row r="1386" spans="1:7" hidden="1">
      <c r="A1386" s="815"/>
      <c r="B1386" s="815"/>
      <c r="C1386" s="815"/>
      <c r="D1386" s="815"/>
      <c r="E1386" s="815"/>
      <c r="F1386" s="815"/>
      <c r="G1386" s="815"/>
    </row>
    <row r="1387" spans="1:7" hidden="1">
      <c r="A1387" s="815"/>
      <c r="B1387" s="815"/>
      <c r="C1387" s="815"/>
      <c r="D1387" s="815"/>
      <c r="E1387" s="815"/>
      <c r="F1387" s="815"/>
      <c r="G1387" s="815"/>
    </row>
    <row r="1388" spans="1:7" hidden="1">
      <c r="A1388" s="815"/>
      <c r="B1388" s="815"/>
      <c r="C1388" s="815"/>
      <c r="D1388" s="815"/>
      <c r="E1388" s="815"/>
      <c r="F1388" s="815"/>
      <c r="G1388" s="815"/>
    </row>
    <row r="1389" spans="1:7" hidden="1">
      <c r="A1389" s="815"/>
      <c r="B1389" s="815"/>
      <c r="C1389" s="815"/>
      <c r="D1389" s="815"/>
      <c r="E1389" s="815"/>
      <c r="F1389" s="815"/>
      <c r="G1389" s="815"/>
    </row>
    <row r="1390" spans="1:7" hidden="1">
      <c r="A1390" s="815"/>
      <c r="B1390" s="815"/>
      <c r="C1390" s="815"/>
      <c r="D1390" s="815"/>
      <c r="E1390" s="815"/>
      <c r="F1390" s="815"/>
      <c r="G1390" s="815"/>
    </row>
    <row r="1391" spans="1:7" hidden="1">
      <c r="A1391" s="815"/>
      <c r="B1391" s="815"/>
      <c r="C1391" s="815"/>
      <c r="D1391" s="815"/>
      <c r="E1391" s="815"/>
      <c r="F1391" s="815"/>
      <c r="G1391" s="815"/>
    </row>
    <row r="1392" spans="1:7" hidden="1">
      <c r="A1392" s="815"/>
      <c r="B1392" s="815"/>
      <c r="C1392" s="815"/>
      <c r="D1392" s="815"/>
      <c r="E1392" s="815"/>
      <c r="F1392" s="815"/>
      <c r="G1392" s="815"/>
    </row>
    <row r="1393" spans="1:7" hidden="1">
      <c r="A1393" s="815"/>
      <c r="B1393" s="815"/>
      <c r="C1393" s="815"/>
      <c r="D1393" s="815"/>
      <c r="E1393" s="815"/>
      <c r="F1393" s="815"/>
      <c r="G1393" s="815"/>
    </row>
    <row r="1394" spans="1:7" hidden="1">
      <c r="A1394" s="815"/>
      <c r="B1394" s="815"/>
      <c r="C1394" s="815"/>
      <c r="D1394" s="815"/>
      <c r="E1394" s="815"/>
      <c r="F1394" s="815"/>
      <c r="G1394" s="815"/>
    </row>
    <row r="1395" spans="1:7" hidden="1">
      <c r="A1395" s="815"/>
      <c r="B1395" s="815"/>
      <c r="C1395" s="815"/>
      <c r="D1395" s="815"/>
      <c r="E1395" s="815"/>
      <c r="F1395" s="815"/>
      <c r="G1395" s="815"/>
    </row>
    <row r="1396" spans="1:7" hidden="1">
      <c r="A1396" s="815"/>
      <c r="B1396" s="815"/>
      <c r="C1396" s="815"/>
      <c r="D1396" s="815"/>
      <c r="E1396" s="815"/>
      <c r="F1396" s="815"/>
      <c r="G1396" s="815"/>
    </row>
    <row r="1397" spans="1:7" hidden="1">
      <c r="A1397" s="815"/>
      <c r="B1397" s="815"/>
      <c r="C1397" s="815"/>
      <c r="D1397" s="815"/>
      <c r="E1397" s="815"/>
      <c r="F1397" s="815"/>
      <c r="G1397" s="815"/>
    </row>
    <row r="1398" spans="1:7" hidden="1">
      <c r="A1398" s="815"/>
      <c r="B1398" s="815"/>
      <c r="C1398" s="815"/>
      <c r="D1398" s="815"/>
      <c r="E1398" s="815"/>
      <c r="F1398" s="815"/>
      <c r="G1398" s="815"/>
    </row>
    <row r="1399" spans="1:7" hidden="1">
      <c r="A1399" s="815"/>
      <c r="B1399" s="815"/>
      <c r="C1399" s="815"/>
      <c r="D1399" s="815"/>
      <c r="E1399" s="815"/>
      <c r="F1399" s="815"/>
      <c r="G1399" s="815"/>
    </row>
    <row r="1400" spans="1:7" hidden="1">
      <c r="A1400" s="815"/>
      <c r="B1400" s="815"/>
      <c r="C1400" s="815"/>
      <c r="D1400" s="815"/>
      <c r="E1400" s="815"/>
      <c r="F1400" s="815"/>
      <c r="G1400" s="815"/>
    </row>
    <row r="1401" spans="1:7" hidden="1">
      <c r="A1401" s="815"/>
      <c r="B1401" s="815"/>
      <c r="C1401" s="815"/>
      <c r="D1401" s="815"/>
      <c r="E1401" s="815"/>
      <c r="F1401" s="815"/>
      <c r="G1401" s="815"/>
    </row>
    <row r="1402" spans="1:7" hidden="1">
      <c r="A1402" s="815"/>
      <c r="B1402" s="815"/>
      <c r="C1402" s="815"/>
      <c r="D1402" s="815"/>
      <c r="E1402" s="815"/>
      <c r="F1402" s="815"/>
      <c r="G1402" s="815"/>
    </row>
    <row r="1403" spans="1:7" hidden="1">
      <c r="A1403" s="815"/>
      <c r="B1403" s="815"/>
      <c r="C1403" s="815"/>
      <c r="D1403" s="815"/>
      <c r="E1403" s="815"/>
      <c r="F1403" s="815"/>
      <c r="G1403" s="815"/>
    </row>
    <row r="1404" spans="1:7" hidden="1">
      <c r="A1404" s="815"/>
      <c r="B1404" s="815"/>
      <c r="C1404" s="815"/>
      <c r="D1404" s="815"/>
      <c r="E1404" s="815"/>
      <c r="F1404" s="815"/>
      <c r="G1404" s="815"/>
    </row>
    <row r="1405" spans="1:7" hidden="1">
      <c r="A1405" s="815"/>
      <c r="B1405" s="815"/>
      <c r="C1405" s="815"/>
      <c r="D1405" s="815"/>
      <c r="E1405" s="815"/>
      <c r="F1405" s="815"/>
      <c r="G1405" s="815"/>
    </row>
    <row r="1406" spans="1:7" hidden="1">
      <c r="A1406" s="815"/>
      <c r="B1406" s="815"/>
      <c r="C1406" s="815"/>
      <c r="D1406" s="815"/>
      <c r="E1406" s="815"/>
      <c r="F1406" s="815"/>
      <c r="G1406" s="815"/>
    </row>
    <row r="1407" spans="1:7" hidden="1">
      <c r="A1407" s="815"/>
      <c r="B1407" s="815"/>
      <c r="C1407" s="815"/>
      <c r="D1407" s="815"/>
      <c r="E1407" s="815"/>
      <c r="F1407" s="815"/>
      <c r="G1407" s="815"/>
    </row>
    <row r="1408" spans="1:7" hidden="1">
      <c r="A1408" s="815"/>
      <c r="B1408" s="815"/>
      <c r="C1408" s="815"/>
      <c r="D1408" s="815"/>
      <c r="E1408" s="815"/>
      <c r="F1408" s="815"/>
      <c r="G1408" s="815"/>
    </row>
    <row r="1409" spans="1:7" hidden="1">
      <c r="A1409" s="815"/>
      <c r="B1409" s="815"/>
      <c r="C1409" s="815"/>
      <c r="D1409" s="815"/>
      <c r="E1409" s="815"/>
      <c r="F1409" s="815"/>
      <c r="G1409" s="815"/>
    </row>
    <row r="1410" spans="1:7" hidden="1">
      <c r="A1410" s="815"/>
      <c r="B1410" s="815"/>
      <c r="C1410" s="815"/>
      <c r="D1410" s="815"/>
      <c r="E1410" s="815"/>
      <c r="F1410" s="815"/>
      <c r="G1410" s="815"/>
    </row>
    <row r="1411" spans="1:7" hidden="1">
      <c r="A1411" s="815"/>
      <c r="B1411" s="815"/>
      <c r="C1411" s="815"/>
      <c r="D1411" s="815"/>
      <c r="E1411" s="815"/>
      <c r="F1411" s="815"/>
      <c r="G1411" s="815"/>
    </row>
    <row r="1412" spans="1:7" hidden="1">
      <c r="A1412" s="815"/>
      <c r="B1412" s="815"/>
      <c r="C1412" s="815"/>
      <c r="D1412" s="815"/>
      <c r="E1412" s="815"/>
      <c r="F1412" s="815"/>
      <c r="G1412" s="815"/>
    </row>
    <row r="1413" spans="1:7" hidden="1">
      <c r="A1413" s="815"/>
      <c r="B1413" s="815"/>
      <c r="C1413" s="815"/>
      <c r="D1413" s="815"/>
      <c r="E1413" s="815"/>
      <c r="F1413" s="815"/>
      <c r="G1413" s="815"/>
    </row>
    <row r="1414" spans="1:7" hidden="1">
      <c r="A1414" s="815"/>
      <c r="B1414" s="815"/>
      <c r="C1414" s="815"/>
      <c r="D1414" s="815"/>
      <c r="E1414" s="815"/>
      <c r="F1414" s="815"/>
      <c r="G1414" s="815"/>
    </row>
    <row r="1415" spans="1:7" hidden="1">
      <c r="A1415" s="815"/>
      <c r="B1415" s="815"/>
      <c r="C1415" s="815"/>
      <c r="D1415" s="815"/>
      <c r="E1415" s="815"/>
      <c r="F1415" s="815"/>
      <c r="G1415" s="815"/>
    </row>
    <row r="1416" spans="1:7" hidden="1">
      <c r="A1416" s="815"/>
      <c r="B1416" s="815"/>
      <c r="C1416" s="815"/>
      <c r="D1416" s="815"/>
      <c r="E1416" s="815"/>
      <c r="F1416" s="815"/>
      <c r="G1416" s="815"/>
    </row>
    <row r="1417" spans="1:7" hidden="1">
      <c r="A1417" s="815"/>
      <c r="B1417" s="815"/>
      <c r="C1417" s="815"/>
      <c r="D1417" s="815"/>
      <c r="E1417" s="815"/>
      <c r="F1417" s="815"/>
      <c r="G1417" s="815"/>
    </row>
    <row r="1418" spans="1:7" hidden="1">
      <c r="A1418" s="815"/>
      <c r="B1418" s="815"/>
      <c r="C1418" s="815"/>
      <c r="D1418" s="815"/>
      <c r="E1418" s="815"/>
      <c r="F1418" s="815"/>
      <c r="G1418" s="815"/>
    </row>
    <row r="1419" spans="1:7" hidden="1">
      <c r="A1419" s="815"/>
      <c r="B1419" s="815"/>
      <c r="C1419" s="815"/>
      <c r="D1419" s="815"/>
      <c r="E1419" s="815"/>
      <c r="F1419" s="815"/>
      <c r="G1419" s="815"/>
    </row>
    <row r="1420" spans="1:7" hidden="1">
      <c r="A1420" s="815"/>
      <c r="B1420" s="815"/>
      <c r="C1420" s="815"/>
      <c r="D1420" s="815"/>
      <c r="E1420" s="815"/>
      <c r="F1420" s="815"/>
      <c r="G1420" s="815"/>
    </row>
    <row r="1421" spans="1:7" hidden="1">
      <c r="A1421" s="815"/>
      <c r="B1421" s="815"/>
      <c r="C1421" s="815"/>
      <c r="D1421" s="815"/>
      <c r="E1421" s="815"/>
      <c r="F1421" s="815"/>
      <c r="G1421" s="815"/>
    </row>
    <row r="1422" spans="1:7" hidden="1">
      <c r="A1422" s="815"/>
      <c r="B1422" s="815"/>
      <c r="C1422" s="815"/>
      <c r="D1422" s="815"/>
      <c r="E1422" s="815"/>
      <c r="F1422" s="815"/>
      <c r="G1422" s="815"/>
    </row>
    <row r="1423" spans="1:7" hidden="1">
      <c r="A1423" s="815"/>
      <c r="B1423" s="815"/>
      <c r="C1423" s="815"/>
      <c r="D1423" s="815"/>
      <c r="E1423" s="815"/>
      <c r="F1423" s="815"/>
      <c r="G1423" s="815"/>
    </row>
    <row r="1424" spans="1:7" hidden="1">
      <c r="A1424" s="815"/>
      <c r="B1424" s="815"/>
      <c r="C1424" s="815"/>
      <c r="D1424" s="815"/>
      <c r="E1424" s="815"/>
      <c r="F1424" s="815"/>
      <c r="G1424" s="815"/>
    </row>
    <row r="1425" spans="1:7" hidden="1">
      <c r="A1425" s="815"/>
      <c r="B1425" s="815"/>
      <c r="C1425" s="815"/>
      <c r="D1425" s="815"/>
      <c r="E1425" s="815"/>
      <c r="F1425" s="815"/>
      <c r="G1425" s="815"/>
    </row>
    <row r="1426" spans="1:7" hidden="1">
      <c r="A1426" s="815"/>
      <c r="B1426" s="815"/>
      <c r="C1426" s="815"/>
      <c r="D1426" s="815"/>
      <c r="E1426" s="815"/>
      <c r="F1426" s="815"/>
      <c r="G1426" s="815"/>
    </row>
    <row r="1427" spans="1:7" hidden="1">
      <c r="A1427" s="815"/>
      <c r="B1427" s="815"/>
      <c r="C1427" s="815"/>
      <c r="D1427" s="815"/>
      <c r="E1427" s="815"/>
      <c r="F1427" s="815"/>
      <c r="G1427" s="815"/>
    </row>
    <row r="1428" spans="1:7" hidden="1">
      <c r="A1428" s="815"/>
      <c r="B1428" s="815"/>
      <c r="C1428" s="815"/>
      <c r="D1428" s="815"/>
      <c r="E1428" s="815"/>
      <c r="F1428" s="815"/>
      <c r="G1428" s="815"/>
    </row>
    <row r="1429" spans="1:7" hidden="1">
      <c r="A1429" s="815"/>
      <c r="B1429" s="815"/>
      <c r="C1429" s="815"/>
      <c r="D1429" s="815"/>
      <c r="E1429" s="815"/>
      <c r="F1429" s="815"/>
      <c r="G1429" s="815"/>
    </row>
    <row r="1430" spans="1:7" hidden="1">
      <c r="A1430" s="815"/>
      <c r="B1430" s="815"/>
      <c r="C1430" s="815"/>
      <c r="D1430" s="815"/>
      <c r="E1430" s="815"/>
      <c r="F1430" s="815"/>
      <c r="G1430" s="815"/>
    </row>
    <row r="1431" spans="1:7" hidden="1">
      <c r="A1431" s="815"/>
      <c r="B1431" s="815"/>
      <c r="C1431" s="815"/>
      <c r="D1431" s="815"/>
      <c r="E1431" s="815"/>
      <c r="F1431" s="815"/>
      <c r="G1431" s="815"/>
    </row>
    <row r="1432" spans="1:7" hidden="1">
      <c r="A1432" s="815"/>
      <c r="B1432" s="815"/>
      <c r="C1432" s="815"/>
      <c r="D1432" s="815"/>
      <c r="E1432" s="815"/>
      <c r="F1432" s="815"/>
      <c r="G1432" s="815"/>
    </row>
    <row r="1433" spans="1:7" hidden="1">
      <c r="A1433" s="815"/>
      <c r="B1433" s="815"/>
      <c r="C1433" s="815"/>
      <c r="D1433" s="815"/>
      <c r="E1433" s="815"/>
      <c r="F1433" s="815"/>
      <c r="G1433" s="815"/>
    </row>
    <row r="1434" spans="1:7" hidden="1">
      <c r="A1434" s="815"/>
      <c r="B1434" s="815"/>
      <c r="C1434" s="815"/>
      <c r="D1434" s="815"/>
      <c r="E1434" s="815"/>
      <c r="F1434" s="815"/>
      <c r="G1434" s="815"/>
    </row>
    <row r="1435" spans="1:7" hidden="1">
      <c r="A1435" s="815"/>
      <c r="B1435" s="815"/>
      <c r="C1435" s="815"/>
      <c r="D1435" s="815"/>
      <c r="E1435" s="815"/>
      <c r="F1435" s="815"/>
      <c r="G1435" s="815"/>
    </row>
    <row r="1436" spans="1:7" hidden="1">
      <c r="A1436" s="815"/>
      <c r="B1436" s="815"/>
      <c r="C1436" s="815"/>
      <c r="D1436" s="815"/>
      <c r="E1436" s="815"/>
      <c r="F1436" s="815"/>
      <c r="G1436" s="815"/>
    </row>
    <row r="1437" spans="1:7" hidden="1">
      <c r="A1437" s="815"/>
      <c r="B1437" s="815"/>
      <c r="C1437" s="815"/>
      <c r="D1437" s="815"/>
      <c r="E1437" s="815"/>
      <c r="F1437" s="815"/>
      <c r="G1437" s="815"/>
    </row>
    <row r="1438" spans="1:7" hidden="1">
      <c r="A1438" s="815"/>
      <c r="B1438" s="815"/>
      <c r="C1438" s="815"/>
      <c r="D1438" s="815"/>
      <c r="E1438" s="815"/>
      <c r="F1438" s="815"/>
      <c r="G1438" s="815"/>
    </row>
    <row r="1439" spans="1:7" hidden="1">
      <c r="A1439" s="815"/>
      <c r="B1439" s="815"/>
      <c r="C1439" s="815"/>
      <c r="D1439" s="815"/>
      <c r="E1439" s="815"/>
      <c r="F1439" s="815"/>
      <c r="G1439" s="815"/>
    </row>
    <row r="1440" spans="1:7" hidden="1">
      <c r="A1440" s="815"/>
      <c r="B1440" s="815"/>
      <c r="C1440" s="815"/>
      <c r="D1440" s="815"/>
      <c r="E1440" s="815"/>
      <c r="F1440" s="815"/>
      <c r="G1440" s="815"/>
    </row>
    <row r="1441" spans="1:7" hidden="1">
      <c r="A1441" s="815"/>
      <c r="B1441" s="815"/>
      <c r="C1441" s="815"/>
      <c r="D1441" s="815"/>
      <c r="E1441" s="815"/>
      <c r="F1441" s="815"/>
      <c r="G1441" s="815"/>
    </row>
    <row r="1442" spans="1:7" hidden="1">
      <c r="A1442" s="815"/>
      <c r="B1442" s="815"/>
      <c r="C1442" s="815"/>
      <c r="D1442" s="815"/>
      <c r="E1442" s="815"/>
      <c r="F1442" s="815"/>
      <c r="G1442" s="815"/>
    </row>
    <row r="1443" spans="1:7" hidden="1">
      <c r="A1443" s="815"/>
      <c r="B1443" s="815"/>
      <c r="C1443" s="815"/>
      <c r="D1443" s="815"/>
      <c r="E1443" s="815"/>
      <c r="F1443" s="815"/>
      <c r="G1443" s="815"/>
    </row>
    <row r="1444" spans="1:7" hidden="1">
      <c r="A1444" s="815"/>
      <c r="B1444" s="815"/>
      <c r="C1444" s="815"/>
      <c r="D1444" s="815"/>
      <c r="E1444" s="815"/>
      <c r="F1444" s="815"/>
      <c r="G1444" s="815"/>
    </row>
    <row r="1445" spans="1:7" hidden="1">
      <c r="A1445" s="815"/>
      <c r="B1445" s="815"/>
      <c r="C1445" s="815"/>
      <c r="D1445" s="815"/>
      <c r="E1445" s="815"/>
      <c r="F1445" s="815"/>
      <c r="G1445" s="815"/>
    </row>
    <row r="1446" spans="1:7" hidden="1">
      <c r="A1446" s="815"/>
      <c r="B1446" s="815"/>
      <c r="C1446" s="815"/>
      <c r="D1446" s="815"/>
      <c r="E1446" s="815"/>
      <c r="F1446" s="815"/>
      <c r="G1446" s="815"/>
    </row>
    <row r="1447" spans="1:7" hidden="1">
      <c r="A1447" s="815"/>
      <c r="B1447" s="815"/>
      <c r="C1447" s="815"/>
      <c r="D1447" s="815"/>
      <c r="E1447" s="815"/>
      <c r="F1447" s="815"/>
      <c r="G1447" s="815"/>
    </row>
    <row r="1448" spans="1:7" hidden="1">
      <c r="A1448" s="815"/>
      <c r="B1448" s="815"/>
      <c r="C1448" s="815"/>
      <c r="D1448" s="815"/>
      <c r="E1448" s="815"/>
      <c r="F1448" s="815"/>
      <c r="G1448" s="815"/>
    </row>
    <row r="1449" spans="1:7" hidden="1">
      <c r="A1449" s="815"/>
      <c r="B1449" s="815"/>
      <c r="C1449" s="815"/>
      <c r="D1449" s="815"/>
      <c r="E1449" s="815"/>
      <c r="F1449" s="815"/>
      <c r="G1449" s="815"/>
    </row>
    <row r="1450" spans="1:7" hidden="1">
      <c r="A1450" s="815"/>
      <c r="B1450" s="815"/>
      <c r="C1450" s="815"/>
      <c r="D1450" s="815"/>
      <c r="E1450" s="815"/>
      <c r="F1450" s="815"/>
      <c r="G1450" s="815"/>
    </row>
    <row r="1451" spans="1:7" hidden="1">
      <c r="A1451" s="815"/>
      <c r="B1451" s="815"/>
      <c r="C1451" s="815"/>
      <c r="D1451" s="815"/>
      <c r="E1451" s="815"/>
      <c r="F1451" s="815"/>
      <c r="G1451" s="815"/>
    </row>
    <row r="1452" spans="1:7" hidden="1">
      <c r="A1452" s="815"/>
      <c r="B1452" s="815"/>
      <c r="C1452" s="815"/>
      <c r="D1452" s="815"/>
      <c r="E1452" s="815"/>
      <c r="F1452" s="815"/>
      <c r="G1452" s="815"/>
    </row>
    <row r="1453" spans="1:7" hidden="1">
      <c r="A1453" s="815"/>
      <c r="B1453" s="815"/>
      <c r="C1453" s="815"/>
      <c r="D1453" s="815"/>
      <c r="E1453" s="815"/>
      <c r="F1453" s="815"/>
      <c r="G1453" s="815"/>
    </row>
    <row r="1454" spans="1:7" hidden="1">
      <c r="A1454" s="815"/>
      <c r="B1454" s="815"/>
      <c r="C1454" s="815"/>
      <c r="D1454" s="815"/>
      <c r="E1454" s="815"/>
      <c r="F1454" s="815"/>
      <c r="G1454" s="815"/>
    </row>
    <row r="1455" spans="1:7" hidden="1">
      <c r="A1455" s="815"/>
      <c r="B1455" s="815"/>
      <c r="C1455" s="815"/>
      <c r="D1455" s="815"/>
      <c r="E1455" s="815"/>
      <c r="F1455" s="815"/>
      <c r="G1455" s="815"/>
    </row>
    <row r="1456" spans="1:7" hidden="1">
      <c r="A1456" s="815"/>
      <c r="B1456" s="815"/>
      <c r="C1456" s="815"/>
      <c r="D1456" s="815"/>
      <c r="E1456" s="815"/>
      <c r="F1456" s="815"/>
      <c r="G1456" s="815"/>
    </row>
    <row r="1457" spans="1:7" hidden="1">
      <c r="A1457" s="815"/>
      <c r="B1457" s="815"/>
      <c r="C1457" s="815"/>
      <c r="D1457" s="815"/>
      <c r="E1457" s="815"/>
      <c r="F1457" s="815"/>
      <c r="G1457" s="815"/>
    </row>
    <row r="1458" spans="1:7" hidden="1">
      <c r="A1458" s="815"/>
      <c r="B1458" s="815"/>
      <c r="C1458" s="815"/>
      <c r="D1458" s="815"/>
      <c r="E1458" s="815"/>
      <c r="F1458" s="815"/>
      <c r="G1458" s="815"/>
    </row>
    <row r="1459" spans="1:7" hidden="1">
      <c r="A1459" s="815"/>
      <c r="B1459" s="815"/>
      <c r="C1459" s="815"/>
      <c r="D1459" s="815"/>
      <c r="E1459" s="815"/>
      <c r="F1459" s="815"/>
      <c r="G1459" s="815"/>
    </row>
    <row r="1460" spans="1:7" hidden="1">
      <c r="A1460" s="815"/>
      <c r="B1460" s="815"/>
      <c r="C1460" s="815"/>
      <c r="D1460" s="815"/>
      <c r="E1460" s="815"/>
      <c r="F1460" s="815"/>
      <c r="G1460" s="815"/>
    </row>
    <row r="1461" spans="1:7" hidden="1">
      <c r="A1461" s="815"/>
      <c r="B1461" s="815"/>
      <c r="C1461" s="815"/>
      <c r="D1461" s="815"/>
      <c r="E1461" s="815"/>
      <c r="F1461" s="815"/>
      <c r="G1461" s="815"/>
    </row>
    <row r="1462" spans="1:7" hidden="1">
      <c r="A1462" s="815"/>
      <c r="B1462" s="815"/>
      <c r="C1462" s="815"/>
      <c r="D1462" s="815"/>
      <c r="E1462" s="815"/>
      <c r="F1462" s="815"/>
      <c r="G1462" s="815"/>
    </row>
    <row r="1463" spans="1:7" hidden="1">
      <c r="A1463" s="815"/>
      <c r="B1463" s="815"/>
      <c r="C1463" s="815"/>
      <c r="D1463" s="815"/>
      <c r="E1463" s="815"/>
      <c r="F1463" s="815"/>
      <c r="G1463" s="815"/>
    </row>
    <row r="1464" spans="1:7" hidden="1">
      <c r="A1464" s="815"/>
      <c r="B1464" s="815"/>
      <c r="C1464" s="815"/>
      <c r="D1464" s="815"/>
      <c r="E1464" s="815"/>
      <c r="F1464" s="815"/>
      <c r="G1464" s="815"/>
    </row>
    <row r="1465" spans="1:7" hidden="1">
      <c r="A1465" s="815"/>
      <c r="B1465" s="815"/>
      <c r="C1465" s="815"/>
      <c r="D1465" s="815"/>
      <c r="E1465" s="815"/>
      <c r="F1465" s="815"/>
      <c r="G1465" s="815"/>
    </row>
    <row r="1466" spans="1:7" hidden="1">
      <c r="A1466" s="815"/>
      <c r="B1466" s="815"/>
      <c r="C1466" s="815"/>
      <c r="D1466" s="815"/>
      <c r="E1466" s="815"/>
      <c r="F1466" s="815"/>
      <c r="G1466" s="815"/>
    </row>
    <row r="1467" spans="1:7" hidden="1">
      <c r="A1467" s="815"/>
      <c r="B1467" s="815"/>
      <c r="C1467" s="815"/>
      <c r="D1467" s="815"/>
      <c r="E1467" s="815"/>
      <c r="F1467" s="815"/>
      <c r="G1467" s="815"/>
    </row>
    <row r="1468" spans="1:7" hidden="1">
      <c r="A1468" s="815"/>
      <c r="B1468" s="815"/>
      <c r="C1468" s="815"/>
      <c r="D1468" s="815"/>
      <c r="E1468" s="815"/>
      <c r="F1468" s="815"/>
      <c r="G1468" s="815"/>
    </row>
    <row r="1469" spans="1:7" hidden="1">
      <c r="A1469" s="815"/>
      <c r="B1469" s="815"/>
      <c r="C1469" s="815"/>
      <c r="D1469" s="815"/>
      <c r="E1469" s="815"/>
      <c r="F1469" s="815"/>
      <c r="G1469" s="815"/>
    </row>
    <row r="1470" spans="1:7" hidden="1">
      <c r="A1470" s="815"/>
      <c r="B1470" s="815"/>
      <c r="C1470" s="815"/>
      <c r="D1470" s="815"/>
      <c r="E1470" s="815"/>
      <c r="F1470" s="815"/>
      <c r="G1470" s="815"/>
    </row>
    <row r="1471" spans="1:7" hidden="1">
      <c r="A1471" s="815"/>
      <c r="B1471" s="815"/>
      <c r="C1471" s="815"/>
      <c r="D1471" s="815"/>
      <c r="E1471" s="815"/>
      <c r="F1471" s="815"/>
      <c r="G1471" s="815"/>
    </row>
    <row r="1472" spans="1:7" hidden="1">
      <c r="A1472" s="815"/>
      <c r="B1472" s="815"/>
      <c r="C1472" s="815"/>
      <c r="D1472" s="815"/>
      <c r="E1472" s="815"/>
      <c r="F1472" s="815"/>
      <c r="G1472" s="815"/>
    </row>
    <row r="1473" spans="1:7" hidden="1">
      <c r="A1473" s="815"/>
      <c r="B1473" s="815"/>
      <c r="C1473" s="815"/>
      <c r="D1473" s="815"/>
      <c r="E1473" s="815"/>
      <c r="F1473" s="815"/>
      <c r="G1473" s="815"/>
    </row>
    <row r="1474" spans="1:7" hidden="1">
      <c r="A1474" s="815"/>
      <c r="B1474" s="815"/>
      <c r="C1474" s="815"/>
      <c r="D1474" s="815"/>
      <c r="E1474" s="815"/>
      <c r="F1474" s="815"/>
      <c r="G1474" s="815"/>
    </row>
    <row r="1475" spans="1:7" hidden="1">
      <c r="A1475" s="815"/>
      <c r="B1475" s="815"/>
      <c r="C1475" s="815"/>
      <c r="D1475" s="815"/>
      <c r="E1475" s="815"/>
      <c r="F1475" s="815"/>
      <c r="G1475" s="815"/>
    </row>
    <row r="1476" spans="1:7" hidden="1">
      <c r="A1476" s="815"/>
      <c r="B1476" s="815"/>
      <c r="C1476" s="815"/>
      <c r="D1476" s="815"/>
      <c r="E1476" s="815"/>
      <c r="F1476" s="815"/>
      <c r="G1476" s="815"/>
    </row>
    <row r="1477" spans="1:7" hidden="1">
      <c r="A1477" s="815"/>
      <c r="B1477" s="815"/>
      <c r="C1477" s="815"/>
      <c r="D1477" s="815"/>
      <c r="E1477" s="815"/>
      <c r="F1477" s="815"/>
      <c r="G1477" s="815"/>
    </row>
    <row r="1478" spans="1:7" hidden="1">
      <c r="A1478" s="815"/>
      <c r="B1478" s="815"/>
      <c r="C1478" s="815"/>
      <c r="D1478" s="815"/>
      <c r="E1478" s="815"/>
      <c r="F1478" s="815"/>
      <c r="G1478" s="815"/>
    </row>
    <row r="1479" spans="1:7" hidden="1">
      <c r="A1479" s="815"/>
      <c r="B1479" s="815"/>
      <c r="C1479" s="815"/>
      <c r="D1479" s="815"/>
      <c r="E1479" s="815"/>
      <c r="F1479" s="815"/>
      <c r="G1479" s="815"/>
    </row>
    <row r="1480" spans="1:7" hidden="1">
      <c r="A1480" s="815"/>
      <c r="B1480" s="815"/>
      <c r="C1480" s="815"/>
      <c r="D1480" s="815"/>
      <c r="E1480" s="815"/>
      <c r="F1480" s="815"/>
      <c r="G1480" s="815"/>
    </row>
    <row r="1481" spans="1:7" hidden="1">
      <c r="A1481" s="815"/>
      <c r="B1481" s="815"/>
      <c r="C1481" s="815"/>
      <c r="D1481" s="815"/>
      <c r="E1481" s="815"/>
      <c r="F1481" s="815"/>
      <c r="G1481" s="815"/>
    </row>
    <row r="1482" spans="1:7" hidden="1">
      <c r="A1482" s="815"/>
      <c r="B1482" s="815"/>
      <c r="C1482" s="815"/>
      <c r="D1482" s="815"/>
      <c r="E1482" s="815"/>
      <c r="F1482" s="815"/>
      <c r="G1482" s="815"/>
    </row>
    <row r="1483" spans="1:7" hidden="1">
      <c r="A1483" s="815"/>
      <c r="B1483" s="815"/>
      <c r="C1483" s="815"/>
      <c r="D1483" s="815"/>
      <c r="E1483" s="815"/>
      <c r="F1483" s="815"/>
      <c r="G1483" s="815"/>
    </row>
    <row r="1484" spans="1:7" hidden="1">
      <c r="A1484" s="815"/>
      <c r="B1484" s="815"/>
      <c r="C1484" s="815"/>
      <c r="D1484" s="815"/>
      <c r="E1484" s="815"/>
      <c r="F1484" s="815"/>
      <c r="G1484" s="815"/>
    </row>
    <row r="1485" spans="1:7" hidden="1">
      <c r="A1485" s="815"/>
      <c r="B1485" s="815"/>
      <c r="C1485" s="815"/>
      <c r="D1485" s="815"/>
      <c r="E1485" s="815"/>
      <c r="F1485" s="815"/>
      <c r="G1485" s="815"/>
    </row>
    <row r="1486" spans="1:7" hidden="1">
      <c r="A1486" s="815"/>
      <c r="B1486" s="815"/>
      <c r="C1486" s="815"/>
      <c r="D1486" s="815"/>
      <c r="E1486" s="815"/>
      <c r="F1486" s="815"/>
      <c r="G1486" s="815"/>
    </row>
    <row r="1487" spans="1:7" hidden="1">
      <c r="A1487" s="815"/>
      <c r="B1487" s="815"/>
      <c r="C1487" s="815"/>
      <c r="D1487" s="815"/>
      <c r="E1487" s="815"/>
      <c r="F1487" s="815"/>
      <c r="G1487" s="815"/>
    </row>
    <row r="1488" spans="1:7" hidden="1">
      <c r="A1488" s="815"/>
      <c r="B1488" s="815"/>
      <c r="C1488" s="815"/>
      <c r="D1488" s="815"/>
      <c r="E1488" s="815"/>
      <c r="F1488" s="815"/>
      <c r="G1488" s="815"/>
    </row>
    <row r="1489" spans="1:7" hidden="1">
      <c r="A1489" s="815"/>
      <c r="B1489" s="815"/>
      <c r="C1489" s="815"/>
      <c r="D1489" s="815"/>
      <c r="E1489" s="815"/>
      <c r="F1489" s="815"/>
      <c r="G1489" s="815"/>
    </row>
    <row r="1490" spans="1:7" hidden="1">
      <c r="A1490" s="815"/>
      <c r="B1490" s="815"/>
      <c r="C1490" s="815"/>
      <c r="D1490" s="815"/>
      <c r="E1490" s="815"/>
      <c r="F1490" s="815"/>
      <c r="G1490" s="815"/>
    </row>
    <row r="1491" spans="1:7" hidden="1">
      <c r="A1491" s="815"/>
      <c r="B1491" s="815"/>
      <c r="C1491" s="815"/>
      <c r="D1491" s="815"/>
      <c r="E1491" s="815"/>
      <c r="F1491" s="815"/>
      <c r="G1491" s="815"/>
    </row>
    <row r="1492" spans="1:7" hidden="1">
      <c r="A1492" s="815"/>
      <c r="B1492" s="815"/>
      <c r="C1492" s="815"/>
      <c r="D1492" s="815"/>
      <c r="E1492" s="815"/>
      <c r="F1492" s="815"/>
      <c r="G1492" s="815"/>
    </row>
    <row r="1493" spans="1:7" hidden="1">
      <c r="A1493" s="815"/>
      <c r="B1493" s="815"/>
      <c r="C1493" s="815"/>
      <c r="D1493" s="815"/>
      <c r="E1493" s="815"/>
      <c r="F1493" s="815"/>
      <c r="G1493" s="815"/>
    </row>
    <row r="1494" spans="1:7" hidden="1">
      <c r="A1494" s="815"/>
      <c r="B1494" s="815"/>
      <c r="C1494" s="815"/>
      <c r="D1494" s="815"/>
      <c r="E1494" s="815"/>
      <c r="F1494" s="815"/>
      <c r="G1494" s="815"/>
    </row>
    <row r="1495" spans="1:7" hidden="1">
      <c r="A1495" s="815"/>
      <c r="B1495" s="815"/>
      <c r="C1495" s="815"/>
      <c r="D1495" s="815"/>
      <c r="E1495" s="815"/>
      <c r="F1495" s="815"/>
      <c r="G1495" s="815"/>
    </row>
    <row r="1496" spans="1:7" hidden="1">
      <c r="A1496" s="815"/>
      <c r="B1496" s="815"/>
      <c r="C1496" s="815"/>
      <c r="D1496" s="815"/>
      <c r="E1496" s="815"/>
      <c r="F1496" s="815"/>
      <c r="G1496" s="815"/>
    </row>
    <row r="1497" spans="1:7" hidden="1">
      <c r="A1497" s="815"/>
      <c r="B1497" s="815"/>
      <c r="C1497" s="815"/>
      <c r="D1497" s="815"/>
      <c r="E1497" s="815"/>
      <c r="F1497" s="815"/>
      <c r="G1497" s="815"/>
    </row>
    <row r="1498" spans="1:7" hidden="1">
      <c r="A1498" s="815"/>
      <c r="B1498" s="815"/>
      <c r="C1498" s="815"/>
      <c r="D1498" s="815"/>
      <c r="E1498" s="815"/>
      <c r="F1498" s="815"/>
      <c r="G1498" s="815"/>
    </row>
    <row r="1499" spans="1:7" hidden="1">
      <c r="A1499" s="815"/>
      <c r="B1499" s="815"/>
      <c r="C1499" s="815"/>
      <c r="D1499" s="815"/>
      <c r="E1499" s="815"/>
      <c r="F1499" s="815"/>
      <c r="G1499" s="815"/>
    </row>
    <row r="1500" spans="1:7" hidden="1">
      <c r="A1500" s="815"/>
      <c r="B1500" s="815"/>
      <c r="C1500" s="815"/>
      <c r="D1500" s="815"/>
      <c r="E1500" s="815"/>
      <c r="F1500" s="815"/>
      <c r="G1500" s="815"/>
    </row>
    <row r="1501" spans="1:7" hidden="1">
      <c r="A1501" s="815"/>
      <c r="B1501" s="815"/>
      <c r="C1501" s="815"/>
      <c r="D1501" s="815"/>
      <c r="E1501" s="815"/>
      <c r="F1501" s="815"/>
      <c r="G1501" s="815"/>
    </row>
    <row r="1502" spans="1:7" hidden="1">
      <c r="A1502" s="815"/>
      <c r="B1502" s="815"/>
      <c r="C1502" s="815"/>
      <c r="D1502" s="815"/>
      <c r="E1502" s="815"/>
      <c r="F1502" s="815"/>
      <c r="G1502" s="815"/>
    </row>
    <row r="1503" spans="1:7" hidden="1">
      <c r="A1503" s="815"/>
      <c r="B1503" s="815"/>
      <c r="C1503" s="815"/>
      <c r="D1503" s="815"/>
      <c r="E1503" s="815"/>
      <c r="F1503" s="815"/>
      <c r="G1503" s="815"/>
    </row>
    <row r="1504" spans="1:7" hidden="1">
      <c r="A1504" s="815"/>
      <c r="B1504" s="815"/>
      <c r="C1504" s="815"/>
      <c r="D1504" s="815"/>
      <c r="E1504" s="815"/>
      <c r="F1504" s="815"/>
      <c r="G1504" s="815"/>
    </row>
    <row r="1505" spans="1:7" hidden="1">
      <c r="A1505" s="815"/>
      <c r="B1505" s="815"/>
      <c r="C1505" s="815"/>
      <c r="D1505" s="815"/>
      <c r="E1505" s="815"/>
      <c r="F1505" s="815"/>
      <c r="G1505" s="815"/>
    </row>
    <row r="1506" spans="1:7" hidden="1">
      <c r="A1506" s="815"/>
      <c r="B1506" s="815"/>
      <c r="C1506" s="815"/>
      <c r="D1506" s="815"/>
      <c r="E1506" s="815"/>
      <c r="F1506" s="815"/>
      <c r="G1506" s="815"/>
    </row>
    <row r="1507" spans="1:7" hidden="1">
      <c r="A1507" s="815"/>
      <c r="B1507" s="815"/>
      <c r="C1507" s="815"/>
      <c r="D1507" s="815"/>
      <c r="E1507" s="815"/>
      <c r="F1507" s="815"/>
      <c r="G1507" s="815"/>
    </row>
    <row r="1508" spans="1:7" hidden="1">
      <c r="A1508" s="815"/>
      <c r="B1508" s="815"/>
      <c r="C1508" s="815"/>
      <c r="D1508" s="815"/>
      <c r="E1508" s="815"/>
      <c r="F1508" s="815"/>
      <c r="G1508" s="815"/>
    </row>
    <row r="1509" spans="1:7" hidden="1">
      <c r="A1509" s="815"/>
      <c r="B1509" s="815"/>
      <c r="C1509" s="815"/>
      <c r="D1509" s="815"/>
      <c r="E1509" s="815"/>
      <c r="F1509" s="815"/>
      <c r="G1509" s="815"/>
    </row>
    <row r="1510" spans="1:7" hidden="1">
      <c r="A1510" s="815"/>
      <c r="B1510" s="815"/>
      <c r="C1510" s="815"/>
      <c r="D1510" s="815"/>
      <c r="E1510" s="815"/>
      <c r="F1510" s="815"/>
      <c r="G1510" s="815"/>
    </row>
    <row r="1511" spans="1:7" hidden="1">
      <c r="A1511" s="815"/>
      <c r="B1511" s="815"/>
      <c r="C1511" s="815"/>
      <c r="D1511" s="815"/>
      <c r="E1511" s="815"/>
      <c r="F1511" s="815"/>
      <c r="G1511" s="815"/>
    </row>
    <row r="1512" spans="1:7" hidden="1">
      <c r="A1512" s="815"/>
      <c r="B1512" s="815"/>
      <c r="C1512" s="815"/>
      <c r="D1512" s="815"/>
      <c r="E1512" s="815"/>
      <c r="F1512" s="815"/>
      <c r="G1512" s="815"/>
    </row>
    <row r="1513" spans="1:7" hidden="1">
      <c r="A1513" s="815"/>
      <c r="B1513" s="815"/>
      <c r="C1513" s="815"/>
      <c r="D1513" s="815"/>
      <c r="E1513" s="815"/>
      <c r="F1513" s="815"/>
      <c r="G1513" s="815"/>
    </row>
    <row r="1514" spans="1:7" hidden="1">
      <c r="A1514" s="815"/>
      <c r="B1514" s="815"/>
      <c r="C1514" s="815"/>
      <c r="D1514" s="815"/>
      <c r="E1514" s="815"/>
      <c r="F1514" s="815"/>
      <c r="G1514" s="815"/>
    </row>
    <row r="1515" spans="1:7" hidden="1">
      <c r="A1515" s="815"/>
      <c r="B1515" s="815"/>
      <c r="C1515" s="815"/>
      <c r="D1515" s="815"/>
      <c r="E1515" s="815"/>
      <c r="F1515" s="815"/>
      <c r="G1515" s="815"/>
    </row>
    <row r="1516" spans="1:7" hidden="1">
      <c r="A1516" s="815"/>
      <c r="B1516" s="815"/>
      <c r="C1516" s="815"/>
      <c r="D1516" s="815"/>
      <c r="E1516" s="815"/>
      <c r="F1516" s="815"/>
      <c r="G1516" s="815"/>
    </row>
    <row r="1517" spans="1:7" hidden="1">
      <c r="A1517" s="815"/>
      <c r="B1517" s="815"/>
      <c r="C1517" s="815"/>
      <c r="D1517" s="815"/>
      <c r="E1517" s="815"/>
      <c r="F1517" s="815"/>
      <c r="G1517" s="815"/>
    </row>
    <row r="1518" spans="1:7" hidden="1">
      <c r="A1518" s="815"/>
      <c r="B1518" s="815"/>
      <c r="C1518" s="815"/>
      <c r="D1518" s="815"/>
      <c r="E1518" s="815"/>
      <c r="F1518" s="815"/>
      <c r="G1518" s="815"/>
    </row>
    <row r="1519" spans="1:7" hidden="1">
      <c r="A1519" s="815"/>
      <c r="B1519" s="815"/>
      <c r="C1519" s="815"/>
      <c r="D1519" s="815"/>
      <c r="E1519" s="815"/>
      <c r="F1519" s="815"/>
      <c r="G1519" s="815"/>
    </row>
    <row r="1520" spans="1:7" hidden="1">
      <c r="A1520" s="815"/>
      <c r="B1520" s="815"/>
      <c r="C1520" s="815"/>
      <c r="D1520" s="815"/>
      <c r="E1520" s="815"/>
      <c r="F1520" s="815"/>
      <c r="G1520" s="815"/>
    </row>
    <row r="1521" spans="1:7" hidden="1">
      <c r="A1521" s="815"/>
      <c r="B1521" s="815"/>
      <c r="C1521" s="815"/>
      <c r="D1521" s="815"/>
      <c r="E1521" s="815"/>
      <c r="F1521" s="815"/>
      <c r="G1521" s="815"/>
    </row>
    <row r="1522" spans="1:7" hidden="1">
      <c r="A1522" s="815"/>
      <c r="B1522" s="815"/>
      <c r="C1522" s="815"/>
      <c r="D1522" s="815"/>
      <c r="E1522" s="815"/>
      <c r="F1522" s="815"/>
      <c r="G1522" s="815"/>
    </row>
    <row r="1523" spans="1:7" hidden="1">
      <c r="A1523" s="815"/>
      <c r="B1523" s="815"/>
      <c r="C1523" s="815"/>
      <c r="D1523" s="815"/>
      <c r="E1523" s="815"/>
      <c r="F1523" s="815"/>
      <c r="G1523" s="815"/>
    </row>
    <row r="1524" spans="1:7" hidden="1">
      <c r="A1524" s="815"/>
      <c r="B1524" s="815"/>
      <c r="C1524" s="815"/>
      <c r="D1524" s="815"/>
      <c r="E1524" s="815"/>
      <c r="F1524" s="815"/>
      <c r="G1524" s="815"/>
    </row>
    <row r="1525" spans="1:7" hidden="1">
      <c r="A1525" s="815"/>
      <c r="B1525" s="815"/>
      <c r="C1525" s="815"/>
      <c r="D1525" s="815"/>
      <c r="E1525" s="815"/>
      <c r="F1525" s="815"/>
      <c r="G1525" s="815"/>
    </row>
    <row r="1526" spans="1:7" hidden="1">
      <c r="A1526" s="815"/>
      <c r="B1526" s="815"/>
      <c r="C1526" s="815"/>
      <c r="D1526" s="815"/>
      <c r="E1526" s="815"/>
      <c r="F1526" s="815"/>
      <c r="G1526" s="815"/>
    </row>
    <row r="1527" spans="1:7" hidden="1">
      <c r="A1527" s="815"/>
      <c r="B1527" s="815"/>
      <c r="C1527" s="815"/>
      <c r="D1527" s="815"/>
      <c r="E1527" s="815"/>
      <c r="F1527" s="815"/>
      <c r="G1527" s="815"/>
    </row>
    <row r="1528" spans="1:7" hidden="1">
      <c r="A1528" s="815"/>
      <c r="B1528" s="815"/>
      <c r="C1528" s="815"/>
      <c r="D1528" s="815"/>
      <c r="E1528" s="815"/>
      <c r="F1528" s="815"/>
      <c r="G1528" s="815"/>
    </row>
    <row r="1529" spans="1:7" hidden="1">
      <c r="A1529" s="815"/>
      <c r="B1529" s="815"/>
      <c r="C1529" s="815"/>
      <c r="D1529" s="815"/>
      <c r="E1529" s="815"/>
      <c r="F1529" s="815"/>
      <c r="G1529" s="815"/>
    </row>
    <row r="1530" spans="1:7" hidden="1">
      <c r="A1530" s="815"/>
      <c r="B1530" s="815"/>
      <c r="C1530" s="815"/>
      <c r="D1530" s="815"/>
      <c r="E1530" s="815"/>
      <c r="F1530" s="815"/>
      <c r="G1530" s="815"/>
    </row>
    <row r="1531" spans="1:7" hidden="1">
      <c r="A1531" s="815"/>
      <c r="B1531" s="815"/>
      <c r="C1531" s="815"/>
      <c r="D1531" s="815"/>
      <c r="E1531" s="815"/>
      <c r="F1531" s="815"/>
      <c r="G1531" s="815"/>
    </row>
    <row r="1532" spans="1:7" hidden="1">
      <c r="A1532" s="815"/>
      <c r="B1532" s="815"/>
      <c r="C1532" s="815"/>
      <c r="D1532" s="815"/>
      <c r="E1532" s="815"/>
      <c r="F1532" s="815"/>
      <c r="G1532" s="815"/>
    </row>
    <row r="1533" spans="1:7" hidden="1">
      <c r="A1533" s="815"/>
      <c r="B1533" s="815"/>
      <c r="C1533" s="815"/>
      <c r="D1533" s="815"/>
      <c r="E1533" s="815"/>
      <c r="F1533" s="815"/>
      <c r="G1533" s="815"/>
    </row>
    <row r="1534" spans="1:7" hidden="1">
      <c r="A1534" s="815"/>
      <c r="B1534" s="815"/>
      <c r="C1534" s="815"/>
      <c r="D1534" s="815"/>
      <c r="E1534" s="815"/>
      <c r="F1534" s="815"/>
      <c r="G1534" s="815"/>
    </row>
    <row r="1535" spans="1:7" hidden="1">
      <c r="A1535" s="815"/>
      <c r="B1535" s="815"/>
      <c r="C1535" s="815"/>
      <c r="D1535" s="815"/>
      <c r="E1535" s="815"/>
      <c r="F1535" s="815"/>
      <c r="G1535" s="815"/>
    </row>
    <row r="1536" spans="1:7" hidden="1">
      <c r="A1536" s="815"/>
      <c r="B1536" s="815"/>
      <c r="C1536" s="815"/>
      <c r="D1536" s="815"/>
      <c r="E1536" s="815"/>
      <c r="F1536" s="815"/>
      <c r="G1536" s="815"/>
    </row>
    <row r="1537" spans="1:7" hidden="1">
      <c r="A1537" s="815"/>
      <c r="B1537" s="815"/>
      <c r="C1537" s="815"/>
      <c r="D1537" s="815"/>
      <c r="E1537" s="815"/>
      <c r="F1537" s="815"/>
      <c r="G1537" s="815"/>
    </row>
    <row r="1538" spans="1:7" hidden="1">
      <c r="A1538" s="815"/>
      <c r="B1538" s="815"/>
      <c r="C1538" s="815"/>
      <c r="D1538" s="815"/>
      <c r="E1538" s="815"/>
      <c r="F1538" s="815"/>
      <c r="G1538" s="815"/>
    </row>
    <row r="1539" spans="1:7" hidden="1">
      <c r="A1539" s="815"/>
      <c r="B1539" s="815"/>
      <c r="C1539" s="815"/>
      <c r="D1539" s="815"/>
      <c r="E1539" s="815"/>
      <c r="F1539" s="815"/>
      <c r="G1539" s="815"/>
    </row>
    <row r="1540" spans="1:7" hidden="1">
      <c r="A1540" s="815"/>
      <c r="B1540" s="815"/>
      <c r="C1540" s="815"/>
      <c r="D1540" s="815"/>
      <c r="E1540" s="815"/>
      <c r="F1540" s="815"/>
      <c r="G1540" s="815"/>
    </row>
    <row r="1541" spans="1:7" hidden="1">
      <c r="A1541" s="815"/>
      <c r="B1541" s="815"/>
      <c r="C1541" s="815"/>
      <c r="D1541" s="815"/>
      <c r="E1541" s="815"/>
      <c r="F1541" s="815"/>
      <c r="G1541" s="815"/>
    </row>
    <row r="1542" spans="1:7" hidden="1">
      <c r="A1542" s="815"/>
      <c r="B1542" s="815"/>
      <c r="C1542" s="815"/>
      <c r="D1542" s="815"/>
      <c r="E1542" s="815"/>
      <c r="F1542" s="815"/>
      <c r="G1542" s="815"/>
    </row>
    <row r="1543" spans="1:7" hidden="1">
      <c r="A1543" s="815"/>
      <c r="B1543" s="815"/>
      <c r="C1543" s="815"/>
      <c r="D1543" s="815"/>
      <c r="E1543" s="815"/>
      <c r="F1543" s="815"/>
      <c r="G1543" s="815"/>
    </row>
    <row r="1544" spans="1:7" hidden="1">
      <c r="A1544" s="815"/>
      <c r="B1544" s="815"/>
      <c r="C1544" s="815"/>
      <c r="D1544" s="815"/>
      <c r="E1544" s="815"/>
      <c r="F1544" s="815"/>
      <c r="G1544" s="815"/>
    </row>
    <row r="1545" spans="1:7" hidden="1">
      <c r="A1545" s="815"/>
      <c r="B1545" s="815"/>
      <c r="C1545" s="815"/>
      <c r="D1545" s="815"/>
      <c r="E1545" s="815"/>
      <c r="F1545" s="815"/>
      <c r="G1545" s="815"/>
    </row>
    <row r="1546" spans="1:7" hidden="1">
      <c r="A1546" s="815"/>
      <c r="B1546" s="815"/>
      <c r="C1546" s="815"/>
      <c r="D1546" s="815"/>
      <c r="E1546" s="815"/>
      <c r="F1546" s="815"/>
      <c r="G1546" s="815"/>
    </row>
    <row r="1547" spans="1:7" hidden="1">
      <c r="A1547" s="815"/>
      <c r="B1547" s="815"/>
      <c r="C1547" s="815"/>
      <c r="D1547" s="815"/>
      <c r="E1547" s="815"/>
      <c r="F1547" s="815"/>
      <c r="G1547" s="815"/>
    </row>
    <row r="1548" spans="1:7" hidden="1">
      <c r="A1548" s="815"/>
      <c r="B1548" s="815"/>
      <c r="C1548" s="815"/>
      <c r="D1548" s="815"/>
      <c r="E1548" s="815"/>
      <c r="F1548" s="815"/>
      <c r="G1548" s="815"/>
    </row>
    <row r="1549" spans="1:7" hidden="1">
      <c r="A1549" s="815"/>
      <c r="B1549" s="815"/>
      <c r="C1549" s="815"/>
      <c r="D1549" s="815"/>
      <c r="E1549" s="815"/>
      <c r="F1549" s="815"/>
      <c r="G1549" s="815"/>
    </row>
    <row r="1550" spans="1:7" hidden="1">
      <c r="A1550" s="815"/>
      <c r="B1550" s="815"/>
      <c r="C1550" s="815"/>
      <c r="D1550" s="815"/>
      <c r="E1550" s="815"/>
      <c r="F1550" s="815"/>
      <c r="G1550" s="815"/>
    </row>
    <row r="1551" spans="1:7" hidden="1">
      <c r="A1551" s="815"/>
      <c r="B1551" s="815"/>
      <c r="C1551" s="815"/>
      <c r="D1551" s="815"/>
      <c r="E1551" s="815"/>
      <c r="F1551" s="815"/>
      <c r="G1551" s="815"/>
    </row>
    <row r="1552" spans="1:7" hidden="1">
      <c r="A1552" s="815"/>
      <c r="B1552" s="815"/>
      <c r="C1552" s="815"/>
      <c r="D1552" s="815"/>
      <c r="E1552" s="815"/>
      <c r="F1552" s="815"/>
      <c r="G1552" s="815"/>
    </row>
    <row r="1553" spans="1:7" hidden="1">
      <c r="A1553" s="815"/>
      <c r="B1553" s="815"/>
      <c r="C1553" s="815"/>
      <c r="D1553" s="815"/>
      <c r="E1553" s="815"/>
      <c r="F1553" s="815"/>
      <c r="G1553" s="815"/>
    </row>
    <row r="1554" spans="1:7" hidden="1">
      <c r="A1554" s="815"/>
      <c r="B1554" s="815"/>
      <c r="C1554" s="815"/>
      <c r="D1554" s="815"/>
      <c r="E1554" s="815"/>
      <c r="F1554" s="815"/>
      <c r="G1554" s="815"/>
    </row>
    <row r="1555" spans="1:7" hidden="1">
      <c r="A1555" s="815"/>
      <c r="B1555" s="815"/>
      <c r="C1555" s="815"/>
      <c r="D1555" s="815"/>
      <c r="E1555" s="815"/>
      <c r="F1555" s="815"/>
      <c r="G1555" s="815"/>
    </row>
    <row r="1556" spans="1:7" hidden="1">
      <c r="A1556" s="815"/>
      <c r="B1556" s="815"/>
      <c r="C1556" s="815"/>
      <c r="D1556" s="815"/>
      <c r="E1556" s="815"/>
      <c r="F1556" s="815"/>
      <c r="G1556" s="815"/>
    </row>
    <row r="1557" spans="1:7" hidden="1">
      <c r="A1557" s="815"/>
      <c r="B1557" s="815"/>
      <c r="C1557" s="815"/>
      <c r="D1557" s="815"/>
      <c r="E1557" s="815"/>
      <c r="F1557" s="815"/>
      <c r="G1557" s="815"/>
    </row>
    <row r="1558" spans="1:7" hidden="1">
      <c r="A1558" s="815"/>
      <c r="B1558" s="815"/>
      <c r="C1558" s="815"/>
      <c r="D1558" s="815"/>
      <c r="E1558" s="815"/>
      <c r="F1558" s="815"/>
      <c r="G1558" s="815"/>
    </row>
    <row r="1559" spans="1:7" hidden="1">
      <c r="A1559" s="815"/>
      <c r="B1559" s="815"/>
      <c r="C1559" s="815"/>
      <c r="D1559" s="815"/>
      <c r="E1559" s="815"/>
      <c r="F1559" s="815"/>
      <c r="G1559" s="815"/>
    </row>
    <row r="1560" spans="1:7" hidden="1">
      <c r="A1560" s="815"/>
      <c r="B1560" s="815"/>
      <c r="C1560" s="815"/>
      <c r="D1560" s="815"/>
      <c r="E1560" s="815"/>
      <c r="F1560" s="815"/>
      <c r="G1560" s="815"/>
    </row>
    <row r="1561" spans="1:7" hidden="1">
      <c r="A1561" s="815"/>
      <c r="B1561" s="815"/>
      <c r="C1561" s="815"/>
      <c r="D1561" s="815"/>
      <c r="E1561" s="815"/>
      <c r="F1561" s="815"/>
      <c r="G1561" s="815"/>
    </row>
    <row r="1562" spans="1:7" hidden="1">
      <c r="A1562" s="815"/>
      <c r="B1562" s="815"/>
      <c r="C1562" s="815"/>
      <c r="D1562" s="815"/>
      <c r="E1562" s="815"/>
      <c r="F1562" s="815"/>
      <c r="G1562" s="815"/>
    </row>
    <row r="1563" spans="1:7" hidden="1">
      <c r="A1563" s="815"/>
      <c r="B1563" s="815"/>
      <c r="C1563" s="815"/>
      <c r="D1563" s="815"/>
      <c r="E1563" s="815"/>
      <c r="F1563" s="815"/>
      <c r="G1563" s="815"/>
    </row>
    <row r="1564" spans="1:7" hidden="1">
      <c r="A1564" s="815"/>
      <c r="B1564" s="815"/>
      <c r="C1564" s="815"/>
      <c r="D1564" s="815"/>
      <c r="E1564" s="815"/>
      <c r="F1564" s="815"/>
      <c r="G1564" s="815"/>
    </row>
    <row r="1565" spans="1:7" hidden="1">
      <c r="A1565" s="815"/>
      <c r="B1565" s="815"/>
      <c r="C1565" s="815"/>
      <c r="D1565" s="815"/>
      <c r="E1565" s="815"/>
      <c r="F1565" s="815"/>
      <c r="G1565" s="815"/>
    </row>
    <row r="1566" spans="1:7" hidden="1">
      <c r="A1566" s="815"/>
      <c r="B1566" s="815"/>
      <c r="C1566" s="815"/>
      <c r="D1566" s="815"/>
      <c r="E1566" s="815"/>
      <c r="F1566" s="815"/>
      <c r="G1566" s="815"/>
    </row>
    <row r="1567" spans="1:7" hidden="1">
      <c r="A1567" s="815"/>
      <c r="B1567" s="815"/>
      <c r="C1567" s="815"/>
      <c r="D1567" s="815"/>
      <c r="E1567" s="815"/>
      <c r="F1567" s="815"/>
      <c r="G1567" s="815"/>
    </row>
    <row r="1568" spans="1:7" hidden="1">
      <c r="A1568" s="815"/>
      <c r="B1568" s="815"/>
      <c r="C1568" s="815"/>
      <c r="D1568" s="815"/>
      <c r="E1568" s="815"/>
      <c r="F1568" s="815"/>
      <c r="G1568" s="815"/>
    </row>
    <row r="1569" spans="1:7" hidden="1">
      <c r="A1569" s="815"/>
      <c r="B1569" s="815"/>
      <c r="C1569" s="815"/>
      <c r="D1569" s="815"/>
      <c r="E1569" s="815"/>
      <c r="F1569" s="815"/>
      <c r="G1569" s="815"/>
    </row>
    <row r="1570" spans="1:7" hidden="1">
      <c r="A1570" s="815"/>
      <c r="B1570" s="815"/>
      <c r="C1570" s="815"/>
      <c r="D1570" s="815"/>
      <c r="E1570" s="815"/>
      <c r="F1570" s="815"/>
      <c r="G1570" s="815"/>
    </row>
    <row r="1571" spans="1:7" hidden="1">
      <c r="A1571" s="815"/>
      <c r="B1571" s="815"/>
      <c r="C1571" s="815"/>
      <c r="D1571" s="815"/>
      <c r="E1571" s="815"/>
      <c r="F1571" s="815"/>
      <c r="G1571" s="815"/>
    </row>
    <row r="1572" spans="1:7" hidden="1">
      <c r="A1572" s="815"/>
      <c r="B1572" s="815"/>
      <c r="C1572" s="815"/>
      <c r="D1572" s="815"/>
      <c r="E1572" s="815"/>
      <c r="F1572" s="815"/>
      <c r="G1572" s="815"/>
    </row>
    <row r="1573" spans="1:7" hidden="1">
      <c r="A1573" s="815"/>
      <c r="B1573" s="815"/>
      <c r="C1573" s="815"/>
      <c r="D1573" s="815"/>
      <c r="E1573" s="815"/>
      <c r="F1573" s="815"/>
      <c r="G1573" s="815"/>
    </row>
    <row r="1574" spans="1:7" hidden="1">
      <c r="A1574" s="815"/>
      <c r="B1574" s="815"/>
      <c r="C1574" s="815"/>
      <c r="D1574" s="815"/>
      <c r="E1574" s="815"/>
      <c r="F1574" s="815"/>
      <c r="G1574" s="815"/>
    </row>
    <row r="1575" spans="1:7" hidden="1">
      <c r="A1575" s="815"/>
      <c r="B1575" s="815"/>
      <c r="C1575" s="815"/>
      <c r="D1575" s="815"/>
      <c r="E1575" s="815"/>
      <c r="F1575" s="815"/>
      <c r="G1575" s="815"/>
    </row>
    <row r="1576" spans="1:7" hidden="1">
      <c r="A1576" s="815"/>
      <c r="B1576" s="815"/>
      <c r="C1576" s="815"/>
      <c r="D1576" s="815"/>
      <c r="E1576" s="815"/>
      <c r="F1576" s="815"/>
      <c r="G1576" s="815"/>
    </row>
    <row r="1577" spans="1:7" hidden="1">
      <c r="A1577" s="815"/>
      <c r="B1577" s="815"/>
      <c r="C1577" s="815"/>
      <c r="D1577" s="815"/>
      <c r="E1577" s="815"/>
      <c r="F1577" s="815"/>
      <c r="G1577" s="815"/>
    </row>
    <row r="1578" spans="1:7" hidden="1">
      <c r="A1578" s="815"/>
      <c r="B1578" s="815"/>
      <c r="C1578" s="815"/>
      <c r="D1578" s="815"/>
      <c r="E1578" s="815"/>
      <c r="F1578" s="815"/>
      <c r="G1578" s="815"/>
    </row>
    <row r="1579" spans="1:7" hidden="1">
      <c r="A1579" s="815"/>
      <c r="B1579" s="815"/>
      <c r="C1579" s="815"/>
      <c r="D1579" s="815"/>
      <c r="E1579" s="815"/>
      <c r="F1579" s="815"/>
      <c r="G1579" s="815"/>
    </row>
    <row r="1580" spans="1:7" hidden="1">
      <c r="A1580" s="815"/>
      <c r="B1580" s="815"/>
      <c r="C1580" s="815"/>
      <c r="D1580" s="815"/>
      <c r="E1580" s="815"/>
      <c r="F1580" s="815"/>
      <c r="G1580" s="815"/>
    </row>
    <row r="1581" spans="1:7" hidden="1">
      <c r="A1581" s="815"/>
      <c r="B1581" s="815"/>
      <c r="C1581" s="815"/>
      <c r="D1581" s="815"/>
      <c r="E1581" s="815"/>
      <c r="F1581" s="815"/>
      <c r="G1581" s="815"/>
    </row>
    <row r="1582" spans="1:7" hidden="1">
      <c r="A1582" s="815"/>
      <c r="B1582" s="815"/>
      <c r="C1582" s="815"/>
      <c r="D1582" s="815"/>
      <c r="E1582" s="815"/>
      <c r="F1582" s="815"/>
      <c r="G1582" s="815"/>
    </row>
    <row r="1583" spans="1:7" hidden="1">
      <c r="A1583" s="815"/>
      <c r="B1583" s="815"/>
      <c r="C1583" s="815"/>
      <c r="D1583" s="815"/>
      <c r="E1583" s="815"/>
      <c r="F1583" s="815"/>
      <c r="G1583" s="815"/>
    </row>
    <row r="1584" spans="1:7" hidden="1">
      <c r="A1584" s="815"/>
      <c r="B1584" s="815"/>
      <c r="C1584" s="815"/>
      <c r="D1584" s="815"/>
      <c r="E1584" s="815"/>
      <c r="F1584" s="815"/>
      <c r="G1584" s="815"/>
    </row>
    <row r="1585" spans="1:7" hidden="1">
      <c r="A1585" s="815"/>
      <c r="B1585" s="815"/>
      <c r="C1585" s="815"/>
      <c r="D1585" s="815"/>
      <c r="E1585" s="815"/>
      <c r="F1585" s="815"/>
      <c r="G1585" s="815"/>
    </row>
    <row r="1586" spans="1:7" hidden="1">
      <c r="A1586" s="815"/>
      <c r="B1586" s="815"/>
      <c r="C1586" s="815"/>
      <c r="D1586" s="815"/>
      <c r="E1586" s="815"/>
      <c r="F1586" s="815"/>
      <c r="G1586" s="815"/>
    </row>
    <row r="1587" spans="1:7" hidden="1">
      <c r="A1587" s="815"/>
      <c r="B1587" s="815"/>
      <c r="C1587" s="815"/>
      <c r="D1587" s="815"/>
      <c r="E1587" s="815"/>
      <c r="F1587" s="815"/>
      <c r="G1587" s="815"/>
    </row>
    <row r="1588" spans="1:7" hidden="1">
      <c r="A1588" s="815"/>
      <c r="B1588" s="815"/>
      <c r="C1588" s="815"/>
      <c r="D1588" s="815"/>
      <c r="E1588" s="815"/>
      <c r="F1588" s="815"/>
      <c r="G1588" s="815"/>
    </row>
    <row r="1589" spans="1:7" hidden="1">
      <c r="A1589" s="815"/>
      <c r="B1589" s="815"/>
      <c r="C1589" s="815"/>
      <c r="D1589" s="815"/>
      <c r="E1589" s="815"/>
      <c r="F1589" s="815"/>
      <c r="G1589" s="815"/>
    </row>
    <row r="1590" spans="1:7" hidden="1">
      <c r="A1590" s="815"/>
      <c r="B1590" s="815"/>
      <c r="C1590" s="815"/>
      <c r="D1590" s="815"/>
      <c r="E1590" s="815"/>
      <c r="F1590" s="815"/>
      <c r="G1590" s="815"/>
    </row>
    <row r="1591" spans="1:7" hidden="1">
      <c r="A1591" s="815"/>
      <c r="B1591" s="815"/>
      <c r="C1591" s="815"/>
      <c r="D1591" s="815"/>
      <c r="E1591" s="815"/>
      <c r="F1591" s="815"/>
      <c r="G1591" s="815"/>
    </row>
    <row r="1592" spans="1:7" hidden="1">
      <c r="A1592" s="815"/>
      <c r="B1592" s="815"/>
      <c r="C1592" s="815"/>
      <c r="D1592" s="815"/>
      <c r="E1592" s="815"/>
      <c r="F1592" s="815"/>
      <c r="G1592" s="815"/>
    </row>
    <row r="1593" spans="1:7" hidden="1">
      <c r="A1593" s="815"/>
      <c r="B1593" s="815"/>
      <c r="C1593" s="815"/>
      <c r="D1593" s="815"/>
      <c r="E1593" s="815"/>
      <c r="F1593" s="815"/>
      <c r="G1593" s="815"/>
    </row>
    <row r="1594" spans="1:7" hidden="1">
      <c r="A1594" s="815"/>
      <c r="B1594" s="815"/>
      <c r="C1594" s="815"/>
      <c r="D1594" s="815"/>
      <c r="E1594" s="815"/>
      <c r="F1594" s="815"/>
      <c r="G1594" s="815"/>
    </row>
    <row r="1595" spans="1:7" hidden="1">
      <c r="A1595" s="815"/>
      <c r="B1595" s="815"/>
      <c r="C1595" s="815"/>
      <c r="D1595" s="815"/>
      <c r="E1595" s="815"/>
      <c r="F1595" s="815"/>
      <c r="G1595" s="815"/>
    </row>
    <row r="1596" spans="1:7" hidden="1">
      <c r="A1596" s="815"/>
      <c r="B1596" s="815"/>
      <c r="C1596" s="815"/>
      <c r="D1596" s="815"/>
      <c r="E1596" s="815"/>
      <c r="F1596" s="815"/>
      <c r="G1596" s="815"/>
    </row>
    <row r="1597" spans="1:7" hidden="1">
      <c r="A1597" s="815"/>
      <c r="B1597" s="815"/>
      <c r="C1597" s="815"/>
      <c r="D1597" s="815"/>
      <c r="E1597" s="815"/>
      <c r="F1597" s="815"/>
      <c r="G1597" s="815"/>
    </row>
    <row r="1598" spans="1:7" hidden="1">
      <c r="A1598" s="815"/>
      <c r="B1598" s="815"/>
      <c r="C1598" s="815"/>
      <c r="D1598" s="815"/>
      <c r="E1598" s="815"/>
      <c r="F1598" s="815"/>
      <c r="G1598" s="815"/>
    </row>
    <row r="1599" spans="1:7" hidden="1"/>
    <row r="1600" spans="1:7" hidden="1"/>
    <row r="1601" spans="1:7" hidden="1">
      <c r="A1601" s="815"/>
      <c r="B1601" s="815"/>
      <c r="C1601" s="815"/>
      <c r="D1601" s="815"/>
      <c r="E1601" s="815"/>
      <c r="F1601" s="815"/>
      <c r="G1601" s="815"/>
    </row>
    <row r="1602" spans="1:7" hidden="1">
      <c r="A1602" s="815"/>
      <c r="B1602" s="815"/>
      <c r="C1602" s="815"/>
      <c r="D1602" s="815"/>
      <c r="E1602" s="815"/>
      <c r="F1602" s="815"/>
      <c r="G1602" s="815"/>
    </row>
    <row r="1603" spans="1:7" hidden="1">
      <c r="A1603" s="815"/>
      <c r="B1603" s="815"/>
      <c r="C1603" s="815"/>
      <c r="D1603" s="815"/>
      <c r="E1603" s="815"/>
      <c r="F1603" s="815"/>
      <c r="G1603" s="815"/>
    </row>
    <row r="1604" spans="1:7" hidden="1">
      <c r="A1604" s="815"/>
      <c r="B1604" s="815"/>
      <c r="C1604" s="815"/>
      <c r="D1604" s="815"/>
      <c r="E1604" s="815"/>
      <c r="F1604" s="815"/>
      <c r="G1604" s="815"/>
    </row>
    <row r="1605" spans="1:7" hidden="1">
      <c r="A1605" s="815"/>
      <c r="B1605" s="815"/>
      <c r="C1605" s="815"/>
      <c r="D1605" s="815"/>
      <c r="E1605" s="815"/>
      <c r="F1605" s="815"/>
      <c r="G1605" s="815"/>
    </row>
    <row r="1606" spans="1:7" hidden="1">
      <c r="A1606" s="815"/>
      <c r="B1606" s="815"/>
      <c r="C1606" s="815"/>
      <c r="D1606" s="815"/>
      <c r="E1606" s="815"/>
      <c r="F1606" s="815"/>
      <c r="G1606" s="815"/>
    </row>
    <row r="1607" spans="1:7" hidden="1">
      <c r="A1607" s="815"/>
      <c r="B1607" s="815"/>
      <c r="C1607" s="815"/>
      <c r="D1607" s="815"/>
      <c r="E1607" s="815"/>
      <c r="F1607" s="815"/>
      <c r="G1607" s="815"/>
    </row>
    <row r="1608" spans="1:7" hidden="1">
      <c r="A1608" s="815"/>
      <c r="B1608" s="815"/>
      <c r="C1608" s="815"/>
      <c r="D1608" s="815"/>
      <c r="E1608" s="815"/>
      <c r="F1608" s="815"/>
      <c r="G1608" s="815"/>
    </row>
    <row r="1609" spans="1:7" hidden="1">
      <c r="A1609" s="815"/>
      <c r="B1609" s="815"/>
      <c r="C1609" s="815"/>
      <c r="D1609" s="815"/>
      <c r="E1609" s="815"/>
      <c r="F1609" s="815"/>
      <c r="G1609" s="815"/>
    </row>
    <row r="1610" spans="1:7" hidden="1">
      <c r="A1610" s="815"/>
      <c r="B1610" s="815"/>
      <c r="C1610" s="815"/>
      <c r="D1610" s="815"/>
      <c r="E1610" s="815"/>
      <c r="F1610" s="815"/>
      <c r="G1610" s="815"/>
    </row>
    <row r="1611" spans="1:7" hidden="1">
      <c r="A1611" s="815"/>
      <c r="B1611" s="815"/>
      <c r="C1611" s="815"/>
      <c r="D1611" s="815"/>
      <c r="E1611" s="815"/>
      <c r="F1611" s="815"/>
      <c r="G1611" s="815"/>
    </row>
    <row r="1612" spans="1:7" hidden="1">
      <c r="A1612" s="815"/>
      <c r="B1612" s="815"/>
      <c r="C1612" s="815"/>
      <c r="D1612" s="815"/>
      <c r="E1612" s="815"/>
      <c r="F1612" s="815"/>
      <c r="G1612" s="815"/>
    </row>
    <row r="1613" spans="1:7" hidden="1">
      <c r="A1613" s="815"/>
      <c r="B1613" s="815"/>
      <c r="C1613" s="815"/>
      <c r="D1613" s="815"/>
      <c r="E1613" s="815"/>
      <c r="F1613" s="815"/>
      <c r="G1613" s="815"/>
    </row>
    <row r="1614" spans="1:7" hidden="1">
      <c r="A1614" s="815"/>
      <c r="B1614" s="815"/>
      <c r="C1614" s="815"/>
      <c r="D1614" s="815"/>
      <c r="E1614" s="815"/>
      <c r="F1614" s="815"/>
      <c r="G1614" s="815"/>
    </row>
    <row r="1615" spans="1:7" hidden="1">
      <c r="A1615" s="815"/>
      <c r="B1615" s="815"/>
      <c r="C1615" s="815"/>
      <c r="D1615" s="815"/>
      <c r="E1615" s="815"/>
      <c r="F1615" s="815"/>
      <c r="G1615" s="815"/>
    </row>
    <row r="1616" spans="1:7" hidden="1">
      <c r="A1616" s="815"/>
      <c r="B1616" s="815"/>
      <c r="C1616" s="815"/>
      <c r="D1616" s="815"/>
      <c r="E1616" s="815"/>
      <c r="F1616" s="815"/>
      <c r="G1616" s="815"/>
    </row>
    <row r="1617" spans="1:7" hidden="1">
      <c r="A1617" s="815"/>
      <c r="B1617" s="815"/>
      <c r="C1617" s="815"/>
      <c r="D1617" s="815"/>
      <c r="E1617" s="815"/>
      <c r="F1617" s="815"/>
      <c r="G1617" s="815"/>
    </row>
    <row r="1618" spans="1:7" hidden="1">
      <c r="A1618" s="815"/>
      <c r="B1618" s="815"/>
      <c r="C1618" s="815"/>
      <c r="D1618" s="815"/>
      <c r="E1618" s="815"/>
      <c r="F1618" s="815"/>
      <c r="G1618" s="815"/>
    </row>
    <row r="1619" spans="1:7" hidden="1">
      <c r="A1619" s="815"/>
      <c r="B1619" s="815"/>
      <c r="C1619" s="815"/>
      <c r="D1619" s="815"/>
      <c r="E1619" s="815"/>
      <c r="F1619" s="815"/>
      <c r="G1619" s="815"/>
    </row>
    <row r="1620" spans="1:7" hidden="1">
      <c r="A1620" s="815"/>
      <c r="B1620" s="815"/>
      <c r="C1620" s="815"/>
      <c r="D1620" s="815"/>
      <c r="E1620" s="815"/>
      <c r="F1620" s="815"/>
      <c r="G1620" s="815"/>
    </row>
    <row r="1621" spans="1:7" hidden="1">
      <c r="A1621" s="815"/>
      <c r="B1621" s="815"/>
      <c r="C1621" s="815"/>
      <c r="D1621" s="815"/>
      <c r="E1621" s="815"/>
      <c r="F1621" s="815"/>
      <c r="G1621" s="815"/>
    </row>
    <row r="1622" spans="1:7" hidden="1">
      <c r="A1622" s="815"/>
      <c r="B1622" s="815"/>
      <c r="C1622" s="815"/>
      <c r="D1622" s="815"/>
      <c r="E1622" s="815"/>
      <c r="F1622" s="815"/>
      <c r="G1622" s="815"/>
    </row>
    <row r="1623" spans="1:7" hidden="1">
      <c r="A1623" s="815"/>
      <c r="B1623" s="815"/>
      <c r="C1623" s="815"/>
      <c r="D1623" s="815"/>
      <c r="E1623" s="815"/>
      <c r="F1623" s="815"/>
      <c r="G1623" s="815"/>
    </row>
    <row r="1624" spans="1:7" hidden="1">
      <c r="A1624" s="815"/>
      <c r="B1624" s="815"/>
      <c r="C1624" s="815"/>
      <c r="D1624" s="815"/>
      <c r="E1624" s="815"/>
      <c r="F1624" s="815"/>
      <c r="G1624" s="815"/>
    </row>
    <row r="1625" spans="1:7" hidden="1">
      <c r="A1625" s="815"/>
      <c r="B1625" s="815"/>
      <c r="C1625" s="815"/>
      <c r="D1625" s="815"/>
      <c r="E1625" s="815"/>
      <c r="F1625" s="815"/>
      <c r="G1625" s="815"/>
    </row>
    <row r="1626" spans="1:7" hidden="1">
      <c r="A1626" s="815"/>
      <c r="B1626" s="815"/>
      <c r="C1626" s="815"/>
      <c r="D1626" s="815"/>
      <c r="E1626" s="815"/>
      <c r="F1626" s="815"/>
      <c r="G1626" s="815"/>
    </row>
    <row r="1627" spans="1:7" hidden="1">
      <c r="A1627" s="815"/>
      <c r="B1627" s="815"/>
      <c r="C1627" s="815"/>
      <c r="D1627" s="815"/>
      <c r="E1627" s="815"/>
      <c r="F1627" s="815"/>
      <c r="G1627" s="815"/>
    </row>
    <row r="1628" spans="1:7" hidden="1">
      <c r="A1628" s="815"/>
      <c r="B1628" s="815"/>
      <c r="C1628" s="815"/>
      <c r="D1628" s="815"/>
      <c r="E1628" s="815"/>
      <c r="F1628" s="815"/>
      <c r="G1628" s="815"/>
    </row>
    <row r="1629" spans="1:7" hidden="1">
      <c r="A1629" s="815"/>
      <c r="B1629" s="815"/>
      <c r="C1629" s="815"/>
      <c r="D1629" s="815"/>
      <c r="E1629" s="815"/>
      <c r="F1629" s="815"/>
      <c r="G1629" s="815"/>
    </row>
    <row r="1630" spans="1:7" hidden="1">
      <c r="A1630" s="815"/>
      <c r="B1630" s="815"/>
      <c r="C1630" s="815"/>
      <c r="D1630" s="815"/>
      <c r="E1630" s="815"/>
      <c r="F1630" s="815"/>
      <c r="G1630" s="815"/>
    </row>
    <row r="1631" spans="1:7" hidden="1">
      <c r="A1631" s="815"/>
      <c r="B1631" s="815"/>
      <c r="C1631" s="815"/>
      <c r="D1631" s="815"/>
      <c r="E1631" s="815"/>
      <c r="F1631" s="815"/>
      <c r="G1631" s="815"/>
    </row>
    <row r="1632" spans="1:7" hidden="1">
      <c r="A1632" s="815"/>
      <c r="B1632" s="815"/>
      <c r="C1632" s="815"/>
      <c r="D1632" s="815"/>
      <c r="E1632" s="815"/>
      <c r="F1632" s="815"/>
      <c r="G1632" s="815"/>
    </row>
    <row r="1633" spans="1:7" hidden="1">
      <c r="A1633" s="815"/>
      <c r="B1633" s="815"/>
      <c r="C1633" s="815"/>
      <c r="D1633" s="815"/>
      <c r="E1633" s="815"/>
      <c r="F1633" s="815"/>
      <c r="G1633" s="815"/>
    </row>
    <row r="1634" spans="1:7" hidden="1">
      <c r="A1634" s="815"/>
      <c r="B1634" s="815"/>
      <c r="C1634" s="815"/>
      <c r="D1634" s="815"/>
      <c r="E1634" s="815"/>
      <c r="F1634" s="815"/>
      <c r="G1634" s="815"/>
    </row>
    <row r="1635" spans="1:7" hidden="1">
      <c r="A1635" s="815"/>
      <c r="B1635" s="815"/>
      <c r="C1635" s="815"/>
      <c r="D1635" s="815"/>
      <c r="E1635" s="815"/>
      <c r="F1635" s="815"/>
      <c r="G1635" s="815"/>
    </row>
    <row r="1636" spans="1:7" hidden="1">
      <c r="A1636" s="815"/>
      <c r="B1636" s="815"/>
      <c r="C1636" s="815"/>
      <c r="D1636" s="815"/>
      <c r="E1636" s="815"/>
      <c r="F1636" s="815"/>
      <c r="G1636" s="815"/>
    </row>
    <row r="1637" spans="1:7" hidden="1">
      <c r="A1637" s="815"/>
      <c r="B1637" s="815"/>
      <c r="C1637" s="815"/>
      <c r="D1637" s="815"/>
      <c r="E1637" s="815"/>
      <c r="F1637" s="815"/>
      <c r="G1637" s="815"/>
    </row>
    <row r="1638" spans="1:7" hidden="1">
      <c r="A1638" s="815"/>
      <c r="B1638" s="815"/>
      <c r="C1638" s="815"/>
      <c r="D1638" s="815"/>
      <c r="E1638" s="815"/>
      <c r="F1638" s="815"/>
      <c r="G1638" s="815"/>
    </row>
    <row r="1639" spans="1:7" hidden="1">
      <c r="A1639" s="815"/>
      <c r="B1639" s="815"/>
      <c r="C1639" s="815"/>
      <c r="D1639" s="815"/>
      <c r="E1639" s="815"/>
      <c r="F1639" s="815"/>
      <c r="G1639" s="815"/>
    </row>
    <row r="1640" spans="1:7" hidden="1">
      <c r="A1640" s="815"/>
      <c r="B1640" s="815"/>
      <c r="C1640" s="815"/>
      <c r="D1640" s="815"/>
      <c r="E1640" s="815"/>
      <c r="F1640" s="815"/>
      <c r="G1640" s="815"/>
    </row>
    <row r="1641" spans="1:7" hidden="1">
      <c r="A1641" s="815"/>
      <c r="B1641" s="815"/>
      <c r="C1641" s="815"/>
      <c r="D1641" s="815"/>
      <c r="E1641" s="815"/>
      <c r="F1641" s="815"/>
      <c r="G1641" s="815"/>
    </row>
    <row r="1642" spans="1:7" hidden="1">
      <c r="A1642" s="815"/>
      <c r="B1642" s="815"/>
      <c r="C1642" s="815"/>
      <c r="D1642" s="815"/>
      <c r="E1642" s="815"/>
      <c r="F1642" s="815"/>
      <c r="G1642" s="815"/>
    </row>
    <row r="1643" spans="1:7" hidden="1">
      <c r="A1643" s="815"/>
      <c r="B1643" s="815"/>
      <c r="C1643" s="815"/>
      <c r="D1643" s="815"/>
      <c r="E1643" s="815"/>
      <c r="F1643" s="815"/>
      <c r="G1643" s="815"/>
    </row>
    <row r="1644" spans="1:7" hidden="1">
      <c r="A1644" s="815"/>
      <c r="B1644" s="815"/>
      <c r="C1644" s="815"/>
      <c r="D1644" s="815"/>
      <c r="E1644" s="815"/>
      <c r="F1644" s="815"/>
      <c r="G1644" s="815"/>
    </row>
    <row r="1645" spans="1:7" hidden="1">
      <c r="A1645" s="815"/>
      <c r="B1645" s="815"/>
      <c r="C1645" s="815"/>
      <c r="D1645" s="815"/>
      <c r="E1645" s="815"/>
      <c r="F1645" s="815"/>
      <c r="G1645" s="815"/>
    </row>
    <row r="1646" spans="1:7" hidden="1">
      <c r="A1646" s="815"/>
      <c r="B1646" s="815"/>
      <c r="C1646" s="815"/>
      <c r="D1646" s="815"/>
      <c r="E1646" s="815"/>
      <c r="F1646" s="815"/>
      <c r="G1646" s="815"/>
    </row>
    <row r="1647" spans="1:7" hidden="1">
      <c r="A1647" s="815"/>
      <c r="B1647" s="815"/>
      <c r="C1647" s="815"/>
      <c r="D1647" s="815"/>
      <c r="E1647" s="815"/>
      <c r="F1647" s="815"/>
      <c r="G1647" s="815"/>
    </row>
    <row r="1648" spans="1:7" hidden="1">
      <c r="A1648" s="815"/>
      <c r="B1648" s="815"/>
      <c r="C1648" s="815"/>
      <c r="D1648" s="815"/>
      <c r="E1648" s="815"/>
      <c r="F1648" s="815"/>
      <c r="G1648" s="815"/>
    </row>
    <row r="1649" spans="1:7" hidden="1">
      <c r="A1649" s="815"/>
      <c r="B1649" s="815"/>
      <c r="C1649" s="815"/>
      <c r="D1649" s="815"/>
      <c r="E1649" s="815"/>
      <c r="F1649" s="815"/>
      <c r="G1649" s="815"/>
    </row>
    <row r="1650" spans="1:7" hidden="1">
      <c r="A1650" s="815"/>
      <c r="B1650" s="815"/>
      <c r="C1650" s="815"/>
      <c r="D1650" s="815"/>
      <c r="E1650" s="815"/>
      <c r="F1650" s="815"/>
      <c r="G1650" s="815"/>
    </row>
    <row r="1651" spans="1:7" hidden="1">
      <c r="A1651" s="815"/>
      <c r="B1651" s="815"/>
      <c r="C1651" s="815"/>
      <c r="D1651" s="815"/>
      <c r="E1651" s="815"/>
      <c r="F1651" s="815"/>
      <c r="G1651" s="815"/>
    </row>
    <row r="1652" spans="1:7" hidden="1">
      <c r="A1652" s="815"/>
      <c r="B1652" s="815"/>
      <c r="C1652" s="815"/>
      <c r="D1652" s="815"/>
      <c r="E1652" s="815"/>
      <c r="F1652" s="815"/>
      <c r="G1652" s="815"/>
    </row>
    <row r="1653" spans="1:7" hidden="1">
      <c r="A1653" s="815"/>
      <c r="B1653" s="815"/>
      <c r="C1653" s="815"/>
      <c r="D1653" s="815"/>
      <c r="E1653" s="815"/>
      <c r="F1653" s="815"/>
      <c r="G1653" s="815"/>
    </row>
    <row r="1654" spans="1:7" hidden="1">
      <c r="A1654" s="815"/>
      <c r="B1654" s="815"/>
      <c r="C1654" s="815"/>
      <c r="D1654" s="815"/>
      <c r="E1654" s="815"/>
      <c r="F1654" s="815"/>
      <c r="G1654" s="815"/>
    </row>
    <row r="1655" spans="1:7" hidden="1">
      <c r="A1655" s="815"/>
      <c r="B1655" s="815"/>
      <c r="C1655" s="815"/>
      <c r="D1655" s="815"/>
      <c r="E1655" s="815"/>
      <c r="F1655" s="815"/>
      <c r="G1655" s="815"/>
    </row>
    <row r="1656" spans="1:7" hidden="1">
      <c r="A1656" s="815"/>
      <c r="B1656" s="815"/>
      <c r="C1656" s="815"/>
      <c r="D1656" s="815"/>
      <c r="E1656" s="815"/>
      <c r="F1656" s="815"/>
      <c r="G1656" s="815"/>
    </row>
    <row r="1657" spans="1:7" hidden="1">
      <c r="A1657" s="815"/>
      <c r="B1657" s="815"/>
      <c r="C1657" s="815"/>
      <c r="D1657" s="815"/>
      <c r="E1657" s="815"/>
      <c r="F1657" s="815"/>
      <c r="G1657" s="815"/>
    </row>
    <row r="1658" spans="1:7" hidden="1">
      <c r="A1658" s="815"/>
      <c r="B1658" s="815"/>
      <c r="C1658" s="815"/>
      <c r="D1658" s="815"/>
      <c r="E1658" s="815"/>
      <c r="F1658" s="815"/>
      <c r="G1658" s="815"/>
    </row>
    <row r="1659" spans="1:7" hidden="1">
      <c r="A1659" s="815"/>
      <c r="B1659" s="815"/>
      <c r="C1659" s="815"/>
      <c r="D1659" s="815"/>
      <c r="E1659" s="815"/>
      <c r="F1659" s="815"/>
      <c r="G1659" s="815"/>
    </row>
    <row r="1660" spans="1:7" hidden="1">
      <c r="A1660" s="815"/>
      <c r="B1660" s="815"/>
      <c r="C1660" s="815"/>
      <c r="D1660" s="815"/>
      <c r="E1660" s="815"/>
      <c r="F1660" s="815"/>
      <c r="G1660" s="815"/>
    </row>
    <row r="1661" spans="1:7" hidden="1">
      <c r="A1661" s="815"/>
      <c r="B1661" s="815"/>
      <c r="C1661" s="815"/>
      <c r="D1661" s="815"/>
      <c r="E1661" s="815"/>
      <c r="F1661" s="815"/>
      <c r="G1661" s="815"/>
    </row>
    <row r="1662" spans="1:7" hidden="1">
      <c r="A1662" s="815"/>
      <c r="B1662" s="815"/>
      <c r="C1662" s="815"/>
      <c r="D1662" s="815"/>
      <c r="E1662" s="815"/>
      <c r="F1662" s="815"/>
      <c r="G1662" s="815"/>
    </row>
    <row r="1663" spans="1:7" hidden="1">
      <c r="A1663" s="815"/>
      <c r="B1663" s="815"/>
      <c r="C1663" s="815"/>
      <c r="D1663" s="815"/>
      <c r="E1663" s="815"/>
      <c r="F1663" s="815"/>
      <c r="G1663" s="815"/>
    </row>
    <row r="1664" spans="1:7" hidden="1">
      <c r="A1664" s="815"/>
      <c r="B1664" s="815"/>
      <c r="C1664" s="815"/>
      <c r="D1664" s="815"/>
      <c r="E1664" s="815"/>
      <c r="F1664" s="815"/>
      <c r="G1664" s="815"/>
    </row>
    <row r="1665" spans="1:7" hidden="1">
      <c r="A1665" s="815"/>
      <c r="B1665" s="815"/>
      <c r="C1665" s="815"/>
      <c r="D1665" s="815"/>
      <c r="E1665" s="815"/>
      <c r="F1665" s="815"/>
      <c r="G1665" s="815"/>
    </row>
    <row r="1666" spans="1:7" hidden="1">
      <c r="A1666" s="815"/>
      <c r="B1666" s="815"/>
      <c r="C1666" s="815"/>
      <c r="D1666" s="815"/>
      <c r="E1666" s="815"/>
      <c r="F1666" s="815"/>
      <c r="G1666" s="815"/>
    </row>
    <row r="1667" spans="1:7" hidden="1">
      <c r="A1667" s="815"/>
      <c r="B1667" s="815"/>
      <c r="C1667" s="815"/>
      <c r="D1667" s="815"/>
      <c r="E1667" s="815"/>
      <c r="F1667" s="815"/>
      <c r="G1667" s="815"/>
    </row>
    <row r="1668" spans="1:7" hidden="1">
      <c r="A1668" s="815"/>
      <c r="B1668" s="815"/>
      <c r="C1668" s="815"/>
      <c r="D1668" s="815"/>
      <c r="E1668" s="815"/>
      <c r="F1668" s="815"/>
      <c r="G1668" s="815"/>
    </row>
    <row r="1669" spans="1:7" hidden="1">
      <c r="A1669" s="815"/>
      <c r="B1669" s="815"/>
      <c r="C1669" s="815"/>
      <c r="D1669" s="815"/>
      <c r="E1669" s="815"/>
      <c r="F1669" s="815"/>
      <c r="G1669" s="815"/>
    </row>
    <row r="1670" spans="1:7" hidden="1">
      <c r="A1670" s="815"/>
      <c r="B1670" s="815"/>
      <c r="C1670" s="815"/>
      <c r="D1670" s="815"/>
      <c r="E1670" s="815"/>
      <c r="F1670" s="815"/>
      <c r="G1670" s="815"/>
    </row>
    <row r="1671" spans="1:7" hidden="1">
      <c r="A1671" s="815"/>
      <c r="B1671" s="815"/>
      <c r="C1671" s="815"/>
      <c r="D1671" s="815"/>
      <c r="E1671" s="815"/>
      <c r="F1671" s="815"/>
      <c r="G1671" s="815"/>
    </row>
    <row r="1672" spans="1:7" hidden="1">
      <c r="A1672" s="815"/>
      <c r="B1672" s="815"/>
      <c r="C1672" s="815"/>
      <c r="D1672" s="815"/>
      <c r="E1672" s="815"/>
      <c r="F1672" s="815"/>
      <c r="G1672" s="815"/>
    </row>
    <row r="1673" spans="1:7" hidden="1">
      <c r="A1673" s="815"/>
      <c r="B1673" s="815"/>
      <c r="C1673" s="815"/>
      <c r="D1673" s="815"/>
      <c r="E1673" s="815"/>
      <c r="F1673" s="815"/>
      <c r="G1673" s="815"/>
    </row>
    <row r="1674" spans="1:7" hidden="1">
      <c r="A1674" s="815"/>
      <c r="B1674" s="815"/>
      <c r="C1674" s="815"/>
      <c r="D1674" s="815"/>
      <c r="E1674" s="815"/>
      <c r="F1674" s="815"/>
      <c r="G1674" s="815"/>
    </row>
    <row r="1675" spans="1:7" hidden="1">
      <c r="A1675" s="815"/>
      <c r="B1675" s="815"/>
      <c r="C1675" s="815"/>
      <c r="D1675" s="815"/>
      <c r="E1675" s="815"/>
      <c r="F1675" s="815"/>
      <c r="G1675" s="815"/>
    </row>
    <row r="1676" spans="1:7" hidden="1">
      <c r="A1676" s="815"/>
      <c r="B1676" s="815"/>
      <c r="C1676" s="815"/>
      <c r="D1676" s="815"/>
      <c r="E1676" s="815"/>
      <c r="F1676" s="815"/>
      <c r="G1676" s="815"/>
    </row>
    <row r="1677" spans="1:7" hidden="1">
      <c r="A1677" s="815"/>
      <c r="B1677" s="815"/>
      <c r="C1677" s="815"/>
      <c r="D1677" s="815"/>
      <c r="E1677" s="815"/>
      <c r="F1677" s="815"/>
      <c r="G1677" s="815"/>
    </row>
    <row r="1678" spans="1:7" hidden="1">
      <c r="A1678" s="815"/>
      <c r="B1678" s="815"/>
      <c r="C1678" s="815"/>
      <c r="D1678" s="815"/>
      <c r="E1678" s="815"/>
      <c r="F1678" s="815"/>
      <c r="G1678" s="815"/>
    </row>
    <row r="1679" spans="1:7" hidden="1">
      <c r="A1679" s="815"/>
      <c r="B1679" s="815"/>
      <c r="C1679" s="815"/>
      <c r="D1679" s="815"/>
      <c r="E1679" s="815"/>
      <c r="F1679" s="815"/>
      <c r="G1679" s="815"/>
    </row>
    <row r="1680" spans="1:7" hidden="1">
      <c r="A1680" s="815"/>
      <c r="B1680" s="815"/>
      <c r="C1680" s="815"/>
      <c r="D1680" s="815"/>
      <c r="E1680" s="815"/>
      <c r="F1680" s="815"/>
      <c r="G1680" s="815"/>
    </row>
    <row r="1681" spans="1:7" hidden="1">
      <c r="A1681" s="815"/>
      <c r="B1681" s="815"/>
      <c r="C1681" s="815"/>
      <c r="D1681" s="815"/>
      <c r="E1681" s="815"/>
      <c r="F1681" s="815"/>
      <c r="G1681" s="815"/>
    </row>
    <row r="1682" spans="1:7" hidden="1">
      <c r="A1682" s="815"/>
      <c r="B1682" s="815"/>
      <c r="C1682" s="815"/>
      <c r="D1682" s="815"/>
      <c r="E1682" s="815"/>
      <c r="F1682" s="815"/>
      <c r="G1682" s="815"/>
    </row>
    <row r="1683" spans="1:7" hidden="1">
      <c r="A1683" s="815"/>
      <c r="B1683" s="815"/>
      <c r="C1683" s="815"/>
      <c r="D1683" s="815"/>
      <c r="E1683" s="815"/>
      <c r="F1683" s="815"/>
      <c r="G1683" s="815"/>
    </row>
    <row r="1684" spans="1:7" hidden="1">
      <c r="A1684" s="815"/>
      <c r="B1684" s="815"/>
      <c r="C1684" s="815"/>
      <c r="D1684" s="815"/>
      <c r="E1684" s="815"/>
      <c r="F1684" s="815"/>
      <c r="G1684" s="815"/>
    </row>
    <row r="1685" spans="1:7" hidden="1">
      <c r="A1685" s="815"/>
      <c r="B1685" s="815"/>
      <c r="C1685" s="815"/>
      <c r="D1685" s="815"/>
      <c r="E1685" s="815"/>
      <c r="F1685" s="815"/>
      <c r="G1685" s="815"/>
    </row>
    <row r="1686" spans="1:7" hidden="1">
      <c r="A1686" s="815"/>
      <c r="B1686" s="815"/>
      <c r="C1686" s="815"/>
      <c r="D1686" s="815"/>
      <c r="E1686" s="815"/>
      <c r="F1686" s="815"/>
      <c r="G1686" s="815"/>
    </row>
    <row r="1687" spans="1:7" hidden="1">
      <c r="A1687" s="815"/>
      <c r="B1687" s="815"/>
      <c r="C1687" s="815"/>
      <c r="D1687" s="815"/>
      <c r="E1687" s="815"/>
      <c r="F1687" s="815"/>
      <c r="G1687" s="815"/>
    </row>
    <row r="1688" spans="1:7" hidden="1">
      <c r="A1688" s="815"/>
      <c r="B1688" s="815"/>
      <c r="C1688" s="815"/>
      <c r="D1688" s="815"/>
      <c r="E1688" s="815"/>
      <c r="F1688" s="815"/>
      <c r="G1688" s="815"/>
    </row>
    <row r="1689" spans="1:7" hidden="1">
      <c r="A1689" s="815"/>
      <c r="B1689" s="815"/>
      <c r="C1689" s="815"/>
      <c r="D1689" s="815"/>
      <c r="E1689" s="815"/>
      <c r="F1689" s="815"/>
      <c r="G1689" s="815"/>
    </row>
    <row r="1690" spans="1:7" hidden="1">
      <c r="A1690" s="815"/>
      <c r="B1690" s="815"/>
      <c r="C1690" s="815"/>
      <c r="D1690" s="815"/>
      <c r="E1690" s="815"/>
      <c r="F1690" s="815"/>
      <c r="G1690" s="815"/>
    </row>
    <row r="1691" spans="1:7" hidden="1">
      <c r="A1691" s="815"/>
      <c r="B1691" s="815"/>
      <c r="C1691" s="815"/>
      <c r="D1691" s="815"/>
      <c r="E1691" s="815"/>
      <c r="F1691" s="815"/>
      <c r="G1691" s="815"/>
    </row>
    <row r="1692" spans="1:7" hidden="1">
      <c r="A1692" s="815"/>
      <c r="B1692" s="815"/>
      <c r="C1692" s="815"/>
      <c r="D1692" s="815"/>
      <c r="E1692" s="815"/>
      <c r="F1692" s="815"/>
      <c r="G1692" s="815"/>
    </row>
    <row r="1693" spans="1:7" hidden="1">
      <c r="A1693" s="815"/>
      <c r="B1693" s="815"/>
      <c r="C1693" s="815"/>
      <c r="D1693" s="815"/>
      <c r="E1693" s="815"/>
      <c r="F1693" s="815"/>
      <c r="G1693" s="815"/>
    </row>
    <row r="1694" spans="1:7" hidden="1">
      <c r="A1694" s="815"/>
      <c r="B1694" s="815"/>
      <c r="C1694" s="815"/>
      <c r="D1694" s="815"/>
      <c r="E1694" s="815"/>
      <c r="F1694" s="815"/>
      <c r="G1694" s="815"/>
    </row>
    <row r="1695" spans="1:7" hidden="1">
      <c r="A1695" s="815"/>
      <c r="B1695" s="815"/>
      <c r="C1695" s="815"/>
      <c r="D1695" s="815"/>
      <c r="E1695" s="815"/>
      <c r="F1695" s="815"/>
      <c r="G1695" s="815"/>
    </row>
    <row r="1696" spans="1:7" hidden="1">
      <c r="A1696" s="815"/>
      <c r="B1696" s="815"/>
      <c r="C1696" s="815"/>
      <c r="D1696" s="815"/>
      <c r="E1696" s="815"/>
      <c r="F1696" s="815"/>
      <c r="G1696" s="815"/>
    </row>
    <row r="1697" spans="1:7" hidden="1">
      <c r="A1697" s="815"/>
      <c r="B1697" s="815"/>
      <c r="C1697" s="815"/>
      <c r="D1697" s="815"/>
      <c r="E1697" s="815"/>
      <c r="F1697" s="815"/>
      <c r="G1697" s="815"/>
    </row>
    <row r="1698" spans="1:7" hidden="1">
      <c r="A1698" s="815"/>
      <c r="B1698" s="815"/>
      <c r="C1698" s="815"/>
      <c r="D1698" s="815"/>
      <c r="E1698" s="815"/>
      <c r="F1698" s="815"/>
      <c r="G1698" s="815"/>
    </row>
    <row r="1699" spans="1:7" hidden="1">
      <c r="A1699" s="815"/>
      <c r="B1699" s="815"/>
      <c r="C1699" s="815"/>
      <c r="D1699" s="815"/>
      <c r="E1699" s="815"/>
      <c r="F1699" s="815"/>
      <c r="G1699" s="815"/>
    </row>
    <row r="1700" spans="1:7" hidden="1">
      <c r="A1700" s="815"/>
      <c r="B1700" s="815"/>
      <c r="C1700" s="815"/>
      <c r="D1700" s="815"/>
      <c r="E1700" s="815"/>
      <c r="F1700" s="815"/>
      <c r="G1700" s="815"/>
    </row>
    <row r="1701" spans="1:7" hidden="1">
      <c r="A1701" s="815"/>
      <c r="B1701" s="815"/>
      <c r="C1701" s="815"/>
      <c r="D1701" s="815"/>
      <c r="E1701" s="815"/>
      <c r="F1701" s="815"/>
      <c r="G1701" s="815"/>
    </row>
    <row r="1702" spans="1:7" hidden="1">
      <c r="A1702" s="815"/>
      <c r="B1702" s="815"/>
      <c r="C1702" s="815"/>
      <c r="D1702" s="815"/>
      <c r="E1702" s="815"/>
      <c r="F1702" s="815"/>
      <c r="G1702" s="815"/>
    </row>
    <row r="1703" spans="1:7" hidden="1">
      <c r="A1703" s="815"/>
      <c r="B1703" s="815"/>
      <c r="C1703" s="815"/>
      <c r="D1703" s="815"/>
      <c r="E1703" s="815"/>
      <c r="F1703" s="815"/>
      <c r="G1703" s="815"/>
    </row>
    <row r="1704" spans="1:7" hidden="1">
      <c r="A1704" s="815"/>
      <c r="B1704" s="815"/>
      <c r="C1704" s="815"/>
      <c r="D1704" s="815"/>
      <c r="E1704" s="815"/>
      <c r="F1704" s="815"/>
      <c r="G1704" s="815"/>
    </row>
    <row r="1705" spans="1:7">
      <c r="A1705" s="815"/>
      <c r="B1705" s="815"/>
      <c r="C1705" s="815"/>
      <c r="D1705" s="815"/>
      <c r="E1705" s="815"/>
      <c r="F1705" s="815"/>
      <c r="G1705" s="815"/>
    </row>
    <row r="1706" spans="1:7">
      <c r="A1706" s="815"/>
      <c r="B1706" s="815"/>
      <c r="C1706" s="815"/>
      <c r="D1706" s="815"/>
      <c r="E1706" s="815"/>
      <c r="F1706" s="815"/>
      <c r="G1706" s="815"/>
    </row>
    <row r="1707" spans="1:7">
      <c r="A1707" s="815"/>
      <c r="B1707" s="815"/>
      <c r="C1707" s="815"/>
      <c r="D1707" s="815"/>
      <c r="E1707" s="815"/>
      <c r="F1707" s="815"/>
      <c r="G1707" s="815"/>
    </row>
    <row r="1708" spans="1:7">
      <c r="A1708" s="815"/>
      <c r="B1708" s="815"/>
      <c r="C1708" s="815"/>
      <c r="D1708" s="815"/>
      <c r="E1708" s="815"/>
      <c r="F1708" s="815"/>
      <c r="G1708" s="815"/>
    </row>
    <row r="1709" spans="1:7">
      <c r="A1709" s="815"/>
      <c r="B1709" s="815"/>
      <c r="C1709" s="815"/>
      <c r="D1709" s="815"/>
      <c r="E1709" s="815"/>
      <c r="F1709" s="815"/>
      <c r="G1709" s="815"/>
    </row>
    <row r="1710" spans="1:7">
      <c r="A1710" s="815"/>
      <c r="B1710" s="815"/>
      <c r="C1710" s="815"/>
      <c r="D1710" s="815"/>
      <c r="E1710" s="815"/>
      <c r="F1710" s="815"/>
      <c r="G1710" s="815"/>
    </row>
    <row r="1711" spans="1:7">
      <c r="A1711" s="815"/>
      <c r="B1711" s="815"/>
      <c r="C1711" s="815"/>
      <c r="D1711" s="815"/>
      <c r="E1711" s="815"/>
      <c r="F1711" s="815"/>
      <c r="G1711" s="815"/>
    </row>
    <row r="1712" spans="1:7">
      <c r="A1712" s="815"/>
      <c r="B1712" s="815"/>
      <c r="C1712" s="815"/>
      <c r="D1712" s="815"/>
      <c r="E1712" s="815"/>
      <c r="F1712" s="815"/>
      <c r="G1712" s="815"/>
    </row>
    <row r="1713" spans="1:7">
      <c r="A1713" s="815"/>
      <c r="B1713" s="815"/>
      <c r="C1713" s="815"/>
      <c r="D1713" s="815"/>
      <c r="E1713" s="815"/>
      <c r="F1713" s="815"/>
      <c r="G1713" s="815"/>
    </row>
    <row r="1714" spans="1:7">
      <c r="A1714" s="815"/>
      <c r="B1714" s="815"/>
      <c r="C1714" s="815"/>
      <c r="D1714" s="815"/>
      <c r="E1714" s="815"/>
      <c r="F1714" s="815"/>
      <c r="G1714" s="815"/>
    </row>
    <row r="1715" spans="1:7">
      <c r="A1715" s="815"/>
      <c r="B1715" s="815"/>
      <c r="C1715" s="815"/>
      <c r="D1715" s="815"/>
      <c r="E1715" s="815"/>
      <c r="F1715" s="815"/>
      <c r="G1715" s="815"/>
    </row>
    <row r="1716" spans="1:7">
      <c r="A1716" s="815"/>
      <c r="B1716" s="815"/>
      <c r="C1716" s="815"/>
      <c r="D1716" s="815"/>
      <c r="E1716" s="815"/>
      <c r="F1716" s="815"/>
      <c r="G1716" s="815"/>
    </row>
    <row r="1717" spans="1:7">
      <c r="A1717" s="815"/>
      <c r="B1717" s="815"/>
      <c r="C1717" s="815"/>
      <c r="D1717" s="815"/>
      <c r="E1717" s="815"/>
      <c r="F1717" s="815"/>
      <c r="G1717" s="815"/>
    </row>
    <row r="1718" spans="1:7">
      <c r="A1718" s="815"/>
      <c r="B1718" s="815"/>
      <c r="C1718" s="815"/>
      <c r="D1718" s="815"/>
      <c r="E1718" s="815"/>
      <c r="F1718" s="815"/>
      <c r="G1718" s="815"/>
    </row>
    <row r="1719" spans="1:7">
      <c r="A1719" s="815"/>
      <c r="B1719" s="815"/>
      <c r="C1719" s="815"/>
      <c r="D1719" s="815"/>
      <c r="E1719" s="815"/>
      <c r="F1719" s="815"/>
      <c r="G1719" s="815"/>
    </row>
    <row r="1720" spans="1:7">
      <c r="A1720" s="815"/>
      <c r="B1720" s="815"/>
      <c r="C1720" s="815"/>
      <c r="D1720" s="815"/>
      <c r="E1720" s="815"/>
      <c r="F1720" s="815"/>
      <c r="G1720" s="815"/>
    </row>
    <row r="1721" spans="1:7">
      <c r="A1721" s="815"/>
      <c r="B1721" s="815"/>
      <c r="C1721" s="815"/>
      <c r="D1721" s="815"/>
      <c r="E1721" s="815"/>
      <c r="F1721" s="815"/>
      <c r="G1721" s="815"/>
    </row>
    <row r="1722" spans="1:7">
      <c r="A1722" s="815"/>
      <c r="B1722" s="815"/>
      <c r="C1722" s="815"/>
      <c r="D1722" s="815"/>
      <c r="E1722" s="815"/>
      <c r="F1722" s="815"/>
      <c r="G1722" s="815"/>
    </row>
    <row r="1723" spans="1:7">
      <c r="A1723" s="815"/>
      <c r="B1723" s="815"/>
      <c r="C1723" s="815"/>
      <c r="D1723" s="815"/>
      <c r="E1723" s="815"/>
      <c r="F1723" s="815"/>
      <c r="G1723" s="815"/>
    </row>
    <row r="1724" spans="1:7">
      <c r="A1724" s="815"/>
      <c r="B1724" s="815"/>
      <c r="C1724" s="815"/>
      <c r="D1724" s="815"/>
      <c r="E1724" s="815"/>
      <c r="F1724" s="815"/>
      <c r="G1724" s="815"/>
    </row>
    <row r="1725" spans="1:7">
      <c r="A1725" s="815"/>
      <c r="B1725" s="815"/>
      <c r="C1725" s="815"/>
      <c r="D1725" s="815"/>
      <c r="E1725" s="815"/>
      <c r="F1725" s="815"/>
      <c r="G1725" s="815"/>
    </row>
    <row r="1726" spans="1:7">
      <c r="A1726" s="815"/>
      <c r="B1726" s="815"/>
      <c r="C1726" s="815"/>
      <c r="D1726" s="815"/>
      <c r="E1726" s="815"/>
      <c r="F1726" s="815"/>
      <c r="G1726" s="815"/>
    </row>
    <row r="1727" spans="1:7">
      <c r="A1727" s="815"/>
      <c r="B1727" s="815"/>
      <c r="C1727" s="815"/>
      <c r="D1727" s="815"/>
      <c r="E1727" s="815"/>
      <c r="F1727" s="815"/>
      <c r="G1727" s="815"/>
    </row>
    <row r="1728" spans="1:7">
      <c r="A1728" s="815"/>
      <c r="B1728" s="815"/>
      <c r="C1728" s="815"/>
      <c r="D1728" s="815"/>
      <c r="E1728" s="815"/>
      <c r="F1728" s="815"/>
      <c r="G1728" s="815"/>
    </row>
    <row r="1729" spans="1:7">
      <c r="A1729" s="815"/>
      <c r="B1729" s="815"/>
      <c r="C1729" s="815"/>
      <c r="D1729" s="815"/>
      <c r="E1729" s="815"/>
      <c r="F1729" s="815"/>
      <c r="G1729" s="815"/>
    </row>
    <row r="1730" spans="1:7">
      <c r="A1730" s="815"/>
      <c r="B1730" s="815"/>
      <c r="C1730" s="815"/>
      <c r="D1730" s="815"/>
      <c r="E1730" s="815"/>
      <c r="F1730" s="815"/>
      <c r="G1730" s="815"/>
    </row>
    <row r="1731" spans="1:7">
      <c r="A1731" s="815"/>
      <c r="B1731" s="815"/>
      <c r="C1731" s="815"/>
      <c r="D1731" s="815"/>
      <c r="E1731" s="815"/>
      <c r="F1731" s="815"/>
      <c r="G1731" s="815"/>
    </row>
    <row r="1732" spans="1:7">
      <c r="A1732" s="815"/>
      <c r="B1732" s="815"/>
      <c r="C1732" s="815"/>
      <c r="D1732" s="815"/>
      <c r="E1732" s="815"/>
      <c r="F1732" s="815"/>
      <c r="G1732" s="815"/>
    </row>
    <row r="1733" spans="1:7">
      <c r="A1733" s="815"/>
      <c r="B1733" s="815"/>
      <c r="C1733" s="815"/>
      <c r="D1733" s="815"/>
      <c r="E1733" s="815"/>
      <c r="F1733" s="815"/>
      <c r="G1733" s="815"/>
    </row>
    <row r="1734" spans="1:7">
      <c r="A1734" s="815"/>
      <c r="B1734" s="815"/>
      <c r="C1734" s="815"/>
      <c r="D1734" s="815"/>
      <c r="E1734" s="815"/>
      <c r="F1734" s="815"/>
      <c r="G1734" s="815"/>
    </row>
    <row r="1735" spans="1:7">
      <c r="A1735" s="815"/>
      <c r="B1735" s="815"/>
      <c r="C1735" s="815"/>
      <c r="D1735" s="815"/>
      <c r="E1735" s="815"/>
      <c r="F1735" s="815"/>
      <c r="G1735" s="815"/>
    </row>
    <row r="1736" spans="1:7">
      <c r="A1736" s="815"/>
      <c r="B1736" s="815"/>
      <c r="C1736" s="815"/>
      <c r="D1736" s="815"/>
      <c r="E1736" s="815"/>
      <c r="F1736" s="815"/>
      <c r="G1736" s="815"/>
    </row>
    <row r="1737" spans="1:7">
      <c r="A1737" s="815"/>
      <c r="B1737" s="815"/>
      <c r="C1737" s="815"/>
      <c r="D1737" s="815"/>
      <c r="E1737" s="815"/>
      <c r="F1737" s="815"/>
      <c r="G1737" s="815"/>
    </row>
    <row r="1738" spans="1:7">
      <c r="A1738" s="815"/>
      <c r="B1738" s="815"/>
      <c r="C1738" s="815"/>
      <c r="D1738" s="815"/>
      <c r="E1738" s="815"/>
      <c r="F1738" s="815"/>
      <c r="G1738" s="815"/>
    </row>
    <row r="1739" spans="1:7">
      <c r="A1739" s="815"/>
      <c r="B1739" s="815"/>
      <c r="C1739" s="815"/>
      <c r="D1739" s="815"/>
      <c r="E1739" s="815"/>
      <c r="F1739" s="815"/>
      <c r="G1739" s="815"/>
    </row>
    <row r="1740" spans="1:7">
      <c r="A1740" s="815"/>
      <c r="B1740" s="815"/>
      <c r="C1740" s="815"/>
      <c r="D1740" s="815"/>
      <c r="E1740" s="815"/>
      <c r="F1740" s="815"/>
      <c r="G1740" s="815"/>
    </row>
    <row r="1741" spans="1:7">
      <c r="A1741" s="815"/>
      <c r="B1741" s="815"/>
      <c r="C1741" s="815"/>
      <c r="D1741" s="815"/>
      <c r="E1741" s="815"/>
      <c r="F1741" s="815"/>
      <c r="G1741" s="815"/>
    </row>
    <row r="1742" spans="1:7">
      <c r="A1742" s="815"/>
      <c r="B1742" s="815"/>
      <c r="C1742" s="815"/>
      <c r="D1742" s="815"/>
      <c r="E1742" s="815"/>
      <c r="F1742" s="815"/>
      <c r="G1742" s="815"/>
    </row>
    <row r="1743" spans="1:7">
      <c r="A1743" s="815"/>
      <c r="B1743" s="815"/>
      <c r="C1743" s="815"/>
      <c r="D1743" s="815"/>
      <c r="E1743" s="815"/>
      <c r="F1743" s="815"/>
      <c r="G1743" s="815"/>
    </row>
    <row r="1744" spans="1:7"/>
    <row r="1745" spans="7:9"/>
    <row r="1746" spans="7:9"/>
    <row r="1747" spans="7:9">
      <c r="G1747" s="1002"/>
      <c r="H1747" s="1002"/>
      <c r="I1747" s="1002"/>
    </row>
    <row r="1748" spans="7:9"/>
    <row r="1749" spans="7:9"/>
    <row r="1750" spans="7:9"/>
    <row r="1751" spans="7:9"/>
    <row r="1752" spans="7:9"/>
    <row r="1753" spans="7:9"/>
    <row r="1754" spans="7:9"/>
    <row r="1755" spans="7:9"/>
    <row r="1756" spans="7:9"/>
    <row r="1757" spans="7:9"/>
    <row r="1758" spans="7:9"/>
    <row r="1759" spans="7:9"/>
    <row r="1760" spans="7:9"/>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sheetData>
  <sheetProtection algorithmName="SHA-512" hashValue="CsglYnwC9/KV/S80STsOwYerbGpgV6zE9Yzh9wspNTWVIq8xHn6NeRHSkkKI4zv+CatcoQZGUaSalPJb3z3W9g==" saltValue="2JL0dHfzeG7YO842LDrjeQ==" spinCount="100000" sheet="1" objects="1" scenarios="1"/>
  <mergeCells count="228">
    <mergeCell ref="D75:F83"/>
    <mergeCell ref="D84:F98"/>
    <mergeCell ref="D100:F107"/>
    <mergeCell ref="D643:F651"/>
    <mergeCell ref="D632:F636"/>
    <mergeCell ref="D627:F630"/>
    <mergeCell ref="D502:F504"/>
    <mergeCell ref="D368:F371"/>
    <mergeCell ref="D372:F372"/>
    <mergeCell ref="D543:F543"/>
    <mergeCell ref="D515:F515"/>
    <mergeCell ref="D516:F516"/>
    <mergeCell ref="D526:F527"/>
    <mergeCell ref="D529:F531"/>
    <mergeCell ref="D533:F534"/>
    <mergeCell ref="D539:F539"/>
    <mergeCell ref="D540:F540"/>
    <mergeCell ref="D518:F518"/>
    <mergeCell ref="D536:F537"/>
    <mergeCell ref="D523:F524"/>
    <mergeCell ref="D468:F469"/>
    <mergeCell ref="D412:F414"/>
    <mergeCell ref="D362:F366"/>
    <mergeCell ref="D455:F455"/>
    <mergeCell ref="D218:F218"/>
    <mergeCell ref="D220:F220"/>
    <mergeCell ref="D223:F223"/>
    <mergeCell ref="D231:F233"/>
    <mergeCell ref="D225:F229"/>
    <mergeCell ref="D250:F251"/>
    <mergeCell ref="A235:G235"/>
    <mergeCell ref="D192:F192"/>
    <mergeCell ref="D240:F240"/>
    <mergeCell ref="D241:F241"/>
    <mergeCell ref="D243:F244"/>
    <mergeCell ref="D246:F248"/>
    <mergeCell ref="D193:F195"/>
    <mergeCell ref="D197:F201"/>
    <mergeCell ref="D203:F204"/>
    <mergeCell ref="D205:F205"/>
    <mergeCell ref="D213:F214"/>
    <mergeCell ref="D207:F211"/>
    <mergeCell ref="D237:F238"/>
    <mergeCell ref="D11:F12"/>
    <mergeCell ref="D13:F13"/>
    <mergeCell ref="D15:F17"/>
    <mergeCell ref="D19:F19"/>
    <mergeCell ref="D21:F22"/>
    <mergeCell ref="D24:F28"/>
    <mergeCell ref="D30:F31"/>
    <mergeCell ref="D33:F36"/>
    <mergeCell ref="D38:F42"/>
    <mergeCell ref="D718:F721"/>
    <mergeCell ref="D638:F641"/>
    <mergeCell ref="D255:F255"/>
    <mergeCell ref="D266:F267"/>
    <mergeCell ref="D269:F269"/>
    <mergeCell ref="D271:F285"/>
    <mergeCell ref="D297:F302"/>
    <mergeCell ref="D260:F264"/>
    <mergeCell ref="D305:F305"/>
    <mergeCell ref="D416:F417"/>
    <mergeCell ref="D457:F458"/>
    <mergeCell ref="D496:F500"/>
    <mergeCell ref="D307:F307"/>
    <mergeCell ref="D309:F320"/>
    <mergeCell ref="D460:F460"/>
    <mergeCell ref="D419:F432"/>
    <mergeCell ref="D434:F438"/>
    <mergeCell ref="D440:F440"/>
    <mergeCell ref="D450:F453"/>
    <mergeCell ref="A442:G442"/>
    <mergeCell ref="D321:F324"/>
    <mergeCell ref="D408:F410"/>
    <mergeCell ref="D444:F444"/>
    <mergeCell ref="D445:F445"/>
    <mergeCell ref="B810:F810"/>
    <mergeCell ref="B786:F786"/>
    <mergeCell ref="A780:G780"/>
    <mergeCell ref="A784:G784"/>
    <mergeCell ref="A788:G788"/>
    <mergeCell ref="B790:F790"/>
    <mergeCell ref="A792:G792"/>
    <mergeCell ref="A796:G796"/>
    <mergeCell ref="A800:G800"/>
    <mergeCell ref="A804:G804"/>
    <mergeCell ref="A808:G808"/>
    <mergeCell ref="B794:F794"/>
    <mergeCell ref="B798:F798"/>
    <mergeCell ref="B802:F802"/>
    <mergeCell ref="B806:F806"/>
    <mergeCell ref="B782:F782"/>
    <mergeCell ref="E767:F767"/>
    <mergeCell ref="D734:F734"/>
    <mergeCell ref="D735:F735"/>
    <mergeCell ref="D737:F742"/>
    <mergeCell ref="D744:F747"/>
    <mergeCell ref="D749:F751"/>
    <mergeCell ref="D558:F558"/>
    <mergeCell ref="D560:F563"/>
    <mergeCell ref="D564:F567"/>
    <mergeCell ref="D569:F570"/>
    <mergeCell ref="D572:F573"/>
    <mergeCell ref="D575:F575"/>
    <mergeCell ref="D659:F659"/>
    <mergeCell ref="A577:G577"/>
    <mergeCell ref="A732:G732"/>
    <mergeCell ref="A760:G760"/>
    <mergeCell ref="D762:F762"/>
    <mergeCell ref="D753:F754"/>
    <mergeCell ref="D756:F758"/>
    <mergeCell ref="D594:F595"/>
    <mergeCell ref="D597:F598"/>
    <mergeCell ref="D714:F716"/>
    <mergeCell ref="D730:F730"/>
    <mergeCell ref="D687:F688"/>
    <mergeCell ref="D155:F158"/>
    <mergeCell ref="D190:F190"/>
    <mergeCell ref="D548:F551"/>
    <mergeCell ref="D763:F763"/>
    <mergeCell ref="D766:F766"/>
    <mergeCell ref="A553:G553"/>
    <mergeCell ref="D544:F546"/>
    <mergeCell ref="D471:F475"/>
    <mergeCell ref="D477:F480"/>
    <mergeCell ref="D482:F484"/>
    <mergeCell ref="D486:F494"/>
    <mergeCell ref="D505:F507"/>
    <mergeCell ref="D672:F674"/>
    <mergeCell ref="D676:F676"/>
    <mergeCell ref="D677:F677"/>
    <mergeCell ref="A661:G661"/>
    <mergeCell ref="D624:F624"/>
    <mergeCell ref="D625:F625"/>
    <mergeCell ref="D580:F580"/>
    <mergeCell ref="D582:F584"/>
    <mergeCell ref="D588:F589"/>
    <mergeCell ref="D407:F407"/>
    <mergeCell ref="D590:F590"/>
    <mergeCell ref="D592:F592"/>
    <mergeCell ref="D326:F329"/>
    <mergeCell ref="D331:F339"/>
    <mergeCell ref="D340:F357"/>
    <mergeCell ref="D287:F295"/>
    <mergeCell ref="D359:F360"/>
    <mergeCell ref="D304:F304"/>
    <mergeCell ref="D221:F222"/>
    <mergeCell ref="D653:F653"/>
    <mergeCell ref="B511:F511"/>
    <mergeCell ref="A513:G513"/>
    <mergeCell ref="D520:F521"/>
    <mergeCell ref="A509:G509"/>
    <mergeCell ref="D579:F579"/>
    <mergeCell ref="E541:F541"/>
    <mergeCell ref="D447:F448"/>
    <mergeCell ref="D464:F464"/>
    <mergeCell ref="D654:F658"/>
    <mergeCell ref="A603:G603"/>
    <mergeCell ref="A622:G622"/>
    <mergeCell ref="D555:F555"/>
    <mergeCell ref="D556:F556"/>
    <mergeCell ref="A70:G70"/>
    <mergeCell ref="A164:G164"/>
    <mergeCell ref="D63:F65"/>
    <mergeCell ref="D67:F68"/>
    <mergeCell ref="D72:F72"/>
    <mergeCell ref="D73:F73"/>
    <mergeCell ref="A216:G216"/>
    <mergeCell ref="A462:G462"/>
    <mergeCell ref="D256:F256"/>
    <mergeCell ref="D174:F177"/>
    <mergeCell ref="D374:F404"/>
    <mergeCell ref="D406:F406"/>
    <mergeCell ref="D258:F258"/>
    <mergeCell ref="D160:F162"/>
    <mergeCell ref="A586:G586"/>
    <mergeCell ref="D109:F110"/>
    <mergeCell ref="D112:F116"/>
    <mergeCell ref="D118:F129"/>
    <mergeCell ref="A253:G253"/>
    <mergeCell ref="A2:G2"/>
    <mergeCell ref="A6:G6"/>
    <mergeCell ref="A7:G7"/>
    <mergeCell ref="A5:G5"/>
    <mergeCell ref="A9:G9"/>
    <mergeCell ref="D170:F171"/>
    <mergeCell ref="D172:F172"/>
    <mergeCell ref="D189:F189"/>
    <mergeCell ref="D179:F180"/>
    <mergeCell ref="B166:F166"/>
    <mergeCell ref="A168:G168"/>
    <mergeCell ref="A187:G187"/>
    <mergeCell ref="D49:F51"/>
    <mergeCell ref="D53:F54"/>
    <mergeCell ref="D56:F58"/>
    <mergeCell ref="D60:F61"/>
    <mergeCell ref="A3:G3"/>
    <mergeCell ref="A4:G4"/>
    <mergeCell ref="D150:G150"/>
    <mergeCell ref="D131:F148"/>
    <mergeCell ref="D149:F149"/>
    <mergeCell ref="D151:F153"/>
    <mergeCell ref="D182:F185"/>
    <mergeCell ref="D44:F47"/>
    <mergeCell ref="G1747:I1747"/>
    <mergeCell ref="D771:F771"/>
    <mergeCell ref="D772:F772"/>
    <mergeCell ref="D765:F765"/>
    <mergeCell ref="D770:F770"/>
    <mergeCell ref="D723:F729"/>
    <mergeCell ref="D703:F704"/>
    <mergeCell ref="D706:F708"/>
    <mergeCell ref="D600:F601"/>
    <mergeCell ref="D605:F605"/>
    <mergeCell ref="D607:F612"/>
    <mergeCell ref="D614:F615"/>
    <mergeCell ref="D617:F619"/>
    <mergeCell ref="D620:F620"/>
    <mergeCell ref="D664:F664"/>
    <mergeCell ref="E678:F678"/>
    <mergeCell ref="D680:F685"/>
    <mergeCell ref="D690:F702"/>
    <mergeCell ref="D663:F663"/>
    <mergeCell ref="D665:F665"/>
    <mergeCell ref="D667:F667"/>
    <mergeCell ref="D668:F668"/>
    <mergeCell ref="E669:F670"/>
    <mergeCell ref="D710:F712"/>
  </mergeCells>
  <dataValidations count="2">
    <dataValidation type="list" allowBlank="1" showInputMessage="1" showErrorMessage="1" sqref="WVJ182 IX182 ST182 ACP182 AML182 AWH182 BGD182 BPZ182 BZV182 CJR182 CTN182 DDJ182 DNF182 DXB182 EGX182 EQT182 FAP182 FKL182 FUH182 GED182 GNZ182 GXV182 HHR182 HRN182 IBJ182 ILF182 IVB182 JEX182 JOT182 JYP182 KIL182 KSH182 LCD182 LLZ182 LVV182 MFR182 MPN182 MZJ182 NJF182 NTB182 OCX182 OMT182 OWP182 PGL182 PQH182 QAD182 QJZ182 QTV182 RDR182 RNN182 RXJ182 SHF182 SRB182 TAX182 TKT182 TUP182 UEL182 UOH182 UYD182 VHZ182 VRV182 WBR182 WLN182">
      <formula1>$I$2:$I$5</formula1>
    </dataValidation>
    <dataValidation type="list" allowBlank="1" showInputMessage="1" showErrorMessage="1" sqref="B15 B460 B455 B430 B432 B434 B131 B100 B84 B38 B706 B703 B182 B756 B572 B564 B766 B753 B749 B744 B737 B723 B718 B714 B710 B687 B690 B680 B676 B672 B667 B632 B620 B617 B614 B607 B600 B597 B594 B592 B582 B575 B569 B653 B560 B558 B548 B543 B539 B536 B533 B529 B526 B523 B520 B518 B505 B496 B486 B482 B477 B471 B457 B771 B450 B447 B440 B426 B423 B419 B416 B412 B406 B374 B359 B326 B309 B307 B297 B287 B271 B269 B266 B260 B258 B250 B246 B243 B231 B225 B221 B213 B207 B203 B193 B174 B160 B155 B321 B118 B112 B109 B151 B67 B63 B60 B56 B53 B49 B44 B33 B30 B24 B21 B19 B468 B75 B643 B502 B774 B627 B638 B368 B362">
      <formula1>$I$3:$I$5</formula1>
    </dataValidation>
  </dataValidations>
  <hyperlinks>
    <hyperlink ref="D407" r:id="rId1"/>
    <hyperlink ref="D659" r:id="rId2"/>
    <hyperlink ref="D149" r:id="rId3"/>
    <hyperlink ref="D407:F407" r:id="rId4" display="https://www.treasurer.ca.gov/ctcac/forms/transfer-event-questionnaire.pdf"/>
    <hyperlink ref="D372" r:id="rId5"/>
    <hyperlink ref="D659:F659" r:id="rId6" display="https://www.treasurer.ca.gov/ctcac/guidance.asp"/>
  </hyperlinks>
  <printOptions horizontalCentered="1"/>
  <pageMargins left="0.75" right="0.5" top="1" bottom="1" header="0.5" footer="0.5"/>
  <pageSetup scale="82" fitToHeight="20" orientation="portrait" r:id="rId7"/>
  <headerFooter alignWithMargins="0"/>
  <rowBreaks count="25" manualBreakCount="25">
    <brk id="59" max="6" man="1"/>
    <brk id="69" max="10" man="1"/>
    <brk id="117" max="6" man="1"/>
    <brk id="163" max="10" man="1"/>
    <brk id="167" max="10" man="1"/>
    <brk id="186" max="10" man="1"/>
    <brk id="215" max="10" man="1"/>
    <brk id="234" max="10" man="1"/>
    <brk id="252" max="10" man="1"/>
    <brk id="303" max="10" man="1"/>
    <brk id="358" max="6" man="1"/>
    <brk id="411" max="10" man="1"/>
    <brk id="441" max="10" man="1"/>
    <brk id="461" max="10" man="1"/>
    <brk id="508" max="10" man="1"/>
    <brk id="512" max="10" man="1"/>
    <brk id="552" max="10" man="1"/>
    <brk id="576" max="10" man="1"/>
    <brk id="585" max="10" man="1"/>
    <brk id="602" max="10" man="1"/>
    <brk id="621" max="10" man="1"/>
    <brk id="660" max="10" man="1"/>
    <brk id="717" max="6" man="1"/>
    <brk id="731" max="10" man="1"/>
    <brk id="759" max="10"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XFD1065"/>
  <sheetViews>
    <sheetView showGridLines="0" showZeros="0" tabSelected="1" topLeftCell="A588" zoomScaleNormal="100" zoomScaleSheetLayoutView="100" workbookViewId="0">
      <selection activeCell="V621" sqref="V621:AA621"/>
    </sheetView>
  </sheetViews>
  <sheetFormatPr defaultColWidth="0" defaultRowHeight="0" customHeight="1" zeroHeight="1"/>
  <cols>
    <col min="1" max="36" width="2.5703125" style="12" customWidth="1"/>
    <col min="37" max="37" width="2.85546875" style="12" customWidth="1"/>
    <col min="38" max="38" width="2.5703125" style="12" customWidth="1"/>
    <col min="39" max="39" width="2.5703125" style="12" hidden="1" customWidth="1"/>
    <col min="40" max="40" width="8.5703125" style="12" hidden="1" customWidth="1"/>
    <col min="41" max="41" width="2.5703125" style="12" hidden="1" customWidth="1"/>
    <col min="42" max="42" width="3.28515625" style="12" hidden="1" customWidth="1"/>
    <col min="43" max="44" width="2.5703125" style="12" hidden="1" customWidth="1"/>
    <col min="45" max="45" width="5.5703125" style="12" hidden="1" customWidth="1"/>
    <col min="46" max="46" width="5.7109375" style="12" hidden="1" customWidth="1"/>
    <col min="47" max="47" width="7.7109375" style="12" hidden="1" customWidth="1"/>
    <col min="48" max="53" width="6.7109375" style="12" hidden="1" customWidth="1"/>
    <col min="54" max="54" width="15" style="12" hidden="1" customWidth="1"/>
    <col min="55" max="59" width="12.7109375" style="12" hidden="1" customWidth="1"/>
    <col min="60" max="60" width="11.5703125" style="12" hidden="1" customWidth="1"/>
    <col min="61" max="61" width="17.85546875" style="12" hidden="1" customWidth="1"/>
    <col min="62" max="62" width="12.5703125" style="12" hidden="1" customWidth="1"/>
    <col min="63" max="63" width="11.5703125" style="12" hidden="1" customWidth="1"/>
    <col min="64" max="65" width="11.7109375" style="12" hidden="1" customWidth="1"/>
    <col min="66" max="66" width="12.85546875" style="12" hidden="1" customWidth="1"/>
    <col min="67" max="82" width="2.7109375" style="12" hidden="1" customWidth="1"/>
    <col min="83" max="83" width="12.85546875" style="12" hidden="1" customWidth="1"/>
    <col min="84" max="16384" width="0" style="12" hidden="1"/>
  </cols>
  <sheetData>
    <row r="1" spans="1:38" ht="12.75">
      <c r="A1" s="25"/>
      <c r="B1" s="25"/>
      <c r="C1" s="25"/>
      <c r="D1" s="25"/>
      <c r="E1" s="25"/>
      <c r="F1" s="25"/>
      <c r="G1" s="3"/>
      <c r="H1" s="25"/>
      <c r="I1" s="25"/>
      <c r="J1" s="159"/>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row>
    <row r="2" spans="1:38"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row>
    <row r="3" spans="1:38"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row>
    <row r="4" spans="1:38" ht="12.75">
      <c r="A4" s="25"/>
      <c r="B4" s="25"/>
      <c r="C4" s="25"/>
      <c r="D4" s="25"/>
      <c r="E4" s="25"/>
      <c r="F4" s="25"/>
      <c r="G4" s="25"/>
      <c r="H4" s="25"/>
      <c r="I4" s="25"/>
      <c r="J4" s="25"/>
      <c r="K4" s="25"/>
      <c r="L4" s="25"/>
      <c r="M4" s="25"/>
      <c r="N4" s="25"/>
      <c r="O4" s="25"/>
      <c r="P4" s="25"/>
      <c r="Q4" s="25"/>
      <c r="R4" s="25"/>
      <c r="S4" s="25"/>
      <c r="T4" s="25"/>
      <c r="U4" s="25"/>
      <c r="V4" s="25"/>
      <c r="W4" s="25"/>
      <c r="X4" s="25"/>
    </row>
    <row r="5" spans="1:38" ht="12.75">
      <c r="A5" s="25"/>
      <c r="B5" s="25"/>
      <c r="C5" s="25"/>
      <c r="D5" s="25"/>
      <c r="E5" s="25"/>
      <c r="F5" s="25"/>
      <c r="G5" s="3"/>
      <c r="H5" s="25"/>
      <c r="I5" s="25"/>
      <c r="J5" s="25"/>
      <c r="K5" s="25"/>
      <c r="L5" s="25"/>
      <c r="M5" s="25"/>
      <c r="N5" s="25"/>
      <c r="O5" s="25"/>
      <c r="P5" s="25"/>
      <c r="Q5" s="25"/>
      <c r="R5" s="25"/>
      <c r="S5" s="25"/>
      <c r="T5" s="25"/>
      <c r="U5" s="25"/>
      <c r="V5" s="25"/>
      <c r="W5" s="25"/>
      <c r="X5" s="25"/>
    </row>
    <row r="6" spans="1:38"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row>
    <row r="7" spans="1:38" ht="12.75"/>
    <row r="8" spans="1:38" ht="18.75">
      <c r="A8" s="1091" t="s">
        <v>107</v>
      </c>
      <c r="B8" s="1091"/>
      <c r="C8" s="1091"/>
      <c r="D8" s="1091"/>
      <c r="E8" s="1091"/>
      <c r="F8" s="1091"/>
      <c r="G8" s="1091"/>
      <c r="H8" s="1091"/>
      <c r="I8" s="1091"/>
      <c r="J8" s="1091"/>
      <c r="K8" s="1091"/>
      <c r="L8" s="1091"/>
      <c r="M8" s="1091"/>
      <c r="N8" s="1091"/>
      <c r="O8" s="1091"/>
      <c r="P8" s="1091"/>
      <c r="Q8" s="1091"/>
      <c r="R8" s="1091"/>
      <c r="S8" s="1091"/>
      <c r="T8" s="1091"/>
      <c r="U8" s="1091"/>
      <c r="V8" s="1091"/>
      <c r="W8" s="1091"/>
      <c r="X8" s="1091"/>
      <c r="Y8" s="1091"/>
      <c r="Z8" s="1091"/>
      <c r="AA8" s="1091"/>
      <c r="AB8" s="1091"/>
      <c r="AC8" s="1091"/>
      <c r="AD8" s="1091"/>
      <c r="AE8" s="1091"/>
      <c r="AF8" s="1091"/>
      <c r="AG8" s="1091"/>
      <c r="AH8" s="1091"/>
      <c r="AI8" s="1091"/>
      <c r="AJ8" s="1091"/>
      <c r="AK8" s="1091"/>
      <c r="AL8" s="1091"/>
    </row>
    <row r="9" spans="1:38" ht="15" customHeight="1">
      <c r="A9" s="1506" t="s">
        <v>1570</v>
      </c>
      <c r="B9" s="1506"/>
      <c r="C9" s="1506"/>
      <c r="D9" s="1506"/>
      <c r="E9" s="1506"/>
      <c r="F9" s="1506"/>
      <c r="G9" s="1506"/>
      <c r="H9" s="1506"/>
      <c r="I9" s="1506"/>
      <c r="J9" s="1506"/>
      <c r="K9" s="1506"/>
      <c r="L9" s="1506"/>
      <c r="M9" s="1506"/>
      <c r="N9" s="1506"/>
      <c r="O9" s="1506"/>
      <c r="P9" s="1506"/>
      <c r="Q9" s="1506"/>
      <c r="R9" s="1506"/>
      <c r="S9" s="1506"/>
      <c r="T9" s="1506"/>
      <c r="U9" s="1506"/>
      <c r="V9" s="1506"/>
      <c r="W9" s="1506"/>
      <c r="X9" s="1506"/>
      <c r="Y9" s="1506"/>
      <c r="Z9" s="1506"/>
      <c r="AA9" s="1506"/>
      <c r="AB9" s="1506"/>
      <c r="AC9" s="1506"/>
      <c r="AD9" s="1506"/>
      <c r="AE9" s="1506"/>
      <c r="AF9" s="1506"/>
      <c r="AG9" s="1506"/>
      <c r="AH9" s="1506"/>
      <c r="AI9" s="1506"/>
      <c r="AJ9" s="1506"/>
      <c r="AK9" s="1506"/>
      <c r="AL9" s="1506"/>
    </row>
    <row r="10" spans="1:38" ht="15" customHeight="1">
      <c r="A10" s="1090" t="s">
        <v>1571</v>
      </c>
      <c r="B10" s="1090"/>
      <c r="C10" s="1090"/>
      <c r="D10" s="1090"/>
      <c r="E10" s="1090"/>
      <c r="F10" s="1090"/>
      <c r="G10" s="1090"/>
      <c r="H10" s="1090"/>
      <c r="I10" s="1090"/>
      <c r="J10" s="1090"/>
      <c r="K10" s="1090"/>
      <c r="L10" s="1090"/>
      <c r="M10" s="1090"/>
      <c r="N10" s="1090"/>
      <c r="O10" s="1090"/>
      <c r="P10" s="1090"/>
      <c r="Q10" s="1090"/>
      <c r="R10" s="1090"/>
      <c r="S10" s="1090"/>
      <c r="T10" s="1090"/>
      <c r="U10" s="1090"/>
      <c r="V10" s="1090"/>
      <c r="W10" s="1090"/>
      <c r="X10" s="1090"/>
      <c r="Y10" s="1090"/>
      <c r="Z10" s="1090"/>
      <c r="AA10" s="1090"/>
      <c r="AB10" s="1090"/>
      <c r="AC10" s="1090"/>
      <c r="AD10" s="1090"/>
      <c r="AE10" s="1090"/>
      <c r="AF10" s="1090"/>
      <c r="AG10" s="1090"/>
      <c r="AH10" s="1090"/>
      <c r="AI10" s="1090"/>
      <c r="AJ10" s="1090"/>
      <c r="AK10" s="1090"/>
      <c r="AL10" s="1090"/>
    </row>
    <row r="11" spans="1:38" ht="15" customHeight="1">
      <c r="A11" s="1090" t="s">
        <v>1569</v>
      </c>
      <c r="B11" s="1090"/>
      <c r="C11" s="1090"/>
      <c r="D11" s="1090"/>
      <c r="E11" s="1090"/>
      <c r="F11" s="1090"/>
      <c r="G11" s="1090"/>
      <c r="H11" s="1090"/>
      <c r="I11" s="1090"/>
      <c r="J11" s="1090"/>
      <c r="K11" s="1090"/>
      <c r="L11" s="1090"/>
      <c r="M11" s="1090"/>
      <c r="N11" s="1090"/>
      <c r="O11" s="1090"/>
      <c r="P11" s="1090"/>
      <c r="Q11" s="1090"/>
      <c r="R11" s="1090"/>
      <c r="S11" s="1090"/>
      <c r="T11" s="1090"/>
      <c r="U11" s="1090"/>
      <c r="V11" s="1090"/>
      <c r="W11" s="1090"/>
      <c r="X11" s="1090"/>
      <c r="Y11" s="1090"/>
      <c r="Z11" s="1090"/>
      <c r="AA11" s="1090"/>
      <c r="AB11" s="1090"/>
      <c r="AC11" s="1090"/>
      <c r="AD11" s="1090"/>
      <c r="AE11" s="1090"/>
      <c r="AF11" s="1090"/>
      <c r="AG11" s="1090"/>
      <c r="AH11" s="1090"/>
      <c r="AI11" s="1090"/>
      <c r="AJ11" s="1090"/>
      <c r="AK11" s="1090"/>
      <c r="AL11" s="1090"/>
    </row>
    <row r="12" spans="1:38" ht="12.75">
      <c r="A12" s="1531" t="s">
        <v>1644</v>
      </c>
      <c r="B12" s="1532"/>
      <c r="C12" s="1532"/>
      <c r="D12" s="1532"/>
      <c r="E12" s="1532"/>
      <c r="F12" s="1532"/>
      <c r="G12" s="1532"/>
      <c r="H12" s="1532"/>
      <c r="I12" s="1532"/>
      <c r="J12" s="1532"/>
      <c r="K12" s="1532"/>
      <c r="L12" s="1532"/>
      <c r="M12" s="1532"/>
      <c r="N12" s="1532"/>
      <c r="O12" s="1532"/>
      <c r="P12" s="1532"/>
      <c r="Q12" s="1532"/>
      <c r="R12" s="1532"/>
      <c r="S12" s="1532"/>
      <c r="T12" s="1532"/>
      <c r="U12" s="1532"/>
      <c r="V12" s="1532"/>
      <c r="W12" s="1532"/>
      <c r="X12" s="1532"/>
      <c r="Y12" s="1532"/>
      <c r="Z12" s="1532"/>
      <c r="AA12" s="1532"/>
      <c r="AB12" s="1532"/>
      <c r="AC12" s="1532"/>
      <c r="AD12" s="1532"/>
      <c r="AE12" s="1532"/>
      <c r="AF12" s="1532"/>
      <c r="AG12" s="1532"/>
      <c r="AH12" s="1532"/>
      <c r="AI12" s="1532"/>
      <c r="AJ12" s="1532"/>
      <c r="AK12" s="1532"/>
      <c r="AL12" s="1532"/>
    </row>
    <row r="13" spans="1:38" ht="12.75">
      <c r="A13" s="961" t="s">
        <v>1428</v>
      </c>
      <c r="B13" s="961"/>
      <c r="C13" s="961"/>
      <c r="D13" s="961"/>
      <c r="E13" s="961"/>
      <c r="F13" s="961"/>
      <c r="G13" s="961"/>
      <c r="H13" s="961"/>
      <c r="I13" s="961"/>
      <c r="J13" s="961"/>
      <c r="K13" s="961"/>
      <c r="L13" s="961"/>
      <c r="M13" s="961"/>
      <c r="N13" s="961"/>
      <c r="O13" s="961"/>
      <c r="P13" s="961"/>
      <c r="Q13" s="961"/>
      <c r="R13" s="961"/>
      <c r="S13" s="961"/>
      <c r="T13" s="961"/>
      <c r="U13" s="961"/>
      <c r="V13" s="961"/>
      <c r="W13" s="961"/>
      <c r="X13" s="961"/>
      <c r="Y13" s="961"/>
      <c r="Z13" s="961"/>
      <c r="AA13" s="961"/>
      <c r="AB13" s="961"/>
      <c r="AC13" s="961"/>
      <c r="AD13" s="961"/>
      <c r="AE13" s="961"/>
      <c r="AF13" s="961"/>
      <c r="AG13" s="961"/>
      <c r="AH13" s="961"/>
      <c r="AI13" s="961"/>
      <c r="AJ13" s="961"/>
      <c r="AK13" s="961"/>
      <c r="AL13" s="961"/>
    </row>
    <row r="14" spans="1:38" ht="12.75" customHeight="1" thickBot="1">
      <c r="A14" s="962"/>
      <c r="B14" s="962"/>
      <c r="C14" s="962"/>
      <c r="D14" s="962"/>
      <c r="E14" s="962"/>
      <c r="F14" s="962"/>
      <c r="G14" s="962"/>
      <c r="H14" s="962"/>
      <c r="I14" s="962"/>
      <c r="J14" s="962"/>
      <c r="K14" s="962"/>
      <c r="L14" s="962"/>
      <c r="M14" s="962"/>
      <c r="N14" s="962"/>
      <c r="O14" s="962"/>
      <c r="P14" s="962"/>
      <c r="Q14" s="962"/>
      <c r="R14" s="962"/>
      <c r="S14" s="962"/>
      <c r="T14" s="962"/>
      <c r="U14" s="962"/>
      <c r="V14" s="962"/>
      <c r="W14" s="962"/>
      <c r="X14" s="962"/>
      <c r="Y14" s="962"/>
      <c r="Z14" s="962"/>
      <c r="AA14" s="962"/>
      <c r="AB14" s="962"/>
      <c r="AC14" s="962"/>
      <c r="AD14" s="962"/>
      <c r="AE14" s="962"/>
      <c r="AF14" s="962"/>
      <c r="AG14" s="962"/>
      <c r="AH14" s="962"/>
      <c r="AI14" s="962"/>
      <c r="AJ14" s="962"/>
      <c r="AK14" s="962"/>
      <c r="AL14" s="962"/>
    </row>
    <row r="15" spans="1:38" ht="12.75" customHeight="1" thickTop="1">
      <c r="A15" s="148"/>
      <c r="B15" s="148"/>
      <c r="C15" s="148"/>
      <c r="D15" s="148"/>
      <c r="E15" s="148"/>
      <c r="F15" s="148"/>
      <c r="G15" s="148"/>
      <c r="AC15" s="148"/>
      <c r="AD15" s="148"/>
      <c r="AE15" s="148"/>
      <c r="AF15" s="148"/>
      <c r="AG15" s="148"/>
      <c r="AH15" s="148"/>
      <c r="AI15" s="148"/>
      <c r="AJ15" s="148"/>
      <c r="AK15" s="148"/>
      <c r="AL15" s="148"/>
    </row>
    <row r="16" spans="1:38" ht="12.75" customHeight="1">
      <c r="A16" s="137" t="s">
        <v>1415</v>
      </c>
      <c r="C16" s="7"/>
      <c r="D16" s="7"/>
      <c r="E16" s="7"/>
      <c r="F16" s="7"/>
      <c r="G16" s="7"/>
      <c r="H16" s="1511" t="s">
        <v>1645</v>
      </c>
      <c r="I16" s="1271"/>
      <c r="J16" s="1271"/>
      <c r="K16" s="1271"/>
      <c r="L16" s="1271"/>
      <c r="M16" s="1271"/>
      <c r="N16" s="1271"/>
      <c r="O16" s="1271"/>
      <c r="P16" s="1271"/>
      <c r="Q16" s="1271"/>
      <c r="R16" s="1271"/>
      <c r="S16" s="1271"/>
      <c r="T16" s="1271"/>
      <c r="U16" s="1271"/>
      <c r="V16" s="1271"/>
      <c r="W16" s="1271"/>
      <c r="X16" s="1271"/>
      <c r="Y16" s="1271"/>
      <c r="Z16" s="1271"/>
      <c r="AA16" s="1271"/>
      <c r="AB16" s="1271"/>
      <c r="AC16" s="1271"/>
      <c r="AD16" s="1271"/>
      <c r="AE16" s="1271"/>
      <c r="AF16" s="1271"/>
      <c r="AG16" s="1271"/>
      <c r="AH16" s="1271"/>
      <c r="AI16" s="1271"/>
      <c r="AJ16" s="1271"/>
    </row>
    <row r="17" spans="1:39" ht="12.75" customHeight="1"/>
    <row r="18" spans="1:39" ht="12.75" customHeight="1">
      <c r="A18" s="137" t="s">
        <v>108</v>
      </c>
      <c r="C18" s="7"/>
      <c r="D18" s="7"/>
      <c r="E18" s="7"/>
      <c r="F18" s="7"/>
      <c r="G18" s="7"/>
      <c r="H18" s="1098" t="s">
        <v>1646</v>
      </c>
      <c r="I18" s="1235"/>
      <c r="J18" s="1235"/>
      <c r="K18" s="1235"/>
      <c r="L18" s="1235"/>
      <c r="M18" s="1235"/>
      <c r="N18" s="1235"/>
      <c r="O18" s="1235"/>
      <c r="P18" s="1235"/>
      <c r="Q18" s="1235"/>
      <c r="R18" s="1235"/>
      <c r="S18" s="1235"/>
      <c r="T18" s="1235"/>
      <c r="U18" s="1235"/>
      <c r="V18" s="1235"/>
      <c r="W18" s="1235"/>
      <c r="X18" s="1235"/>
      <c r="Y18" s="1235"/>
      <c r="Z18" s="1235"/>
      <c r="AA18" s="1235"/>
      <c r="AB18" s="1235"/>
      <c r="AC18" s="1235"/>
      <c r="AD18" s="1235"/>
      <c r="AE18" s="1235"/>
      <c r="AF18" s="1235"/>
      <c r="AG18" s="1235"/>
      <c r="AH18" s="1235"/>
      <c r="AI18" s="1235"/>
      <c r="AJ18" s="1235"/>
    </row>
    <row r="19" spans="1:39" ht="12.75" customHeight="1"/>
    <row r="20" spans="1:39" ht="14.25" customHeight="1">
      <c r="A20" s="1508" t="s">
        <v>966</v>
      </c>
      <c r="B20" s="1508"/>
      <c r="C20" s="1508"/>
      <c r="D20" s="1508"/>
      <c r="E20" s="1508"/>
      <c r="F20" s="1508"/>
      <c r="G20" s="1508"/>
      <c r="H20" s="1508"/>
      <c r="I20" s="1508"/>
      <c r="J20" s="1508"/>
      <c r="K20" s="1508"/>
      <c r="L20" s="1508"/>
      <c r="M20" s="1508"/>
      <c r="N20" s="1508"/>
      <c r="O20" s="1508"/>
      <c r="P20" s="1508"/>
      <c r="Q20" s="1508"/>
      <c r="R20" s="1508"/>
      <c r="S20" s="1508"/>
      <c r="T20" s="1508"/>
      <c r="U20" s="1508"/>
      <c r="V20" s="1508"/>
      <c r="W20" s="1508"/>
      <c r="X20" s="1508"/>
      <c r="Y20" s="1508"/>
      <c r="Z20" s="1508"/>
      <c r="AA20" s="1508"/>
      <c r="AB20" s="1508"/>
      <c r="AC20" s="1508"/>
      <c r="AD20" s="1508"/>
      <c r="AE20" s="1508"/>
      <c r="AF20" s="1508"/>
      <c r="AG20" s="1508"/>
      <c r="AH20" s="1508"/>
      <c r="AI20" s="1508"/>
      <c r="AJ20" s="1508"/>
      <c r="AK20" s="1508"/>
      <c r="AL20" s="1508"/>
    </row>
    <row r="21" spans="1:39" ht="12.75" customHeight="1">
      <c r="A21" s="1534" t="s">
        <v>1155</v>
      </c>
      <c r="B21" s="1534"/>
      <c r="C21" s="1534"/>
      <c r="D21" s="1534"/>
      <c r="E21" s="1534"/>
      <c r="F21" s="1534"/>
      <c r="G21" s="1534"/>
      <c r="H21" s="1534"/>
      <c r="I21" s="1534"/>
      <c r="J21" s="1534"/>
      <c r="K21" s="1534"/>
      <c r="L21" s="1534"/>
      <c r="M21" s="1534"/>
      <c r="N21" s="1534"/>
      <c r="O21" s="1534"/>
      <c r="P21" s="1534"/>
      <c r="Q21" s="1534"/>
      <c r="R21" s="1534"/>
      <c r="S21" s="1534"/>
      <c r="T21" s="1534"/>
      <c r="U21" s="1534"/>
      <c r="V21" s="1534"/>
      <c r="W21" s="1534"/>
      <c r="X21" s="1534"/>
      <c r="Y21" s="1534"/>
      <c r="Z21" s="1534"/>
      <c r="AA21" s="1534"/>
      <c r="AB21" s="1534"/>
      <c r="AC21" s="1534"/>
      <c r="AD21" s="1534"/>
      <c r="AE21" s="1534"/>
      <c r="AF21" s="1534"/>
      <c r="AG21" s="1534"/>
      <c r="AH21" s="1534"/>
      <c r="AI21" s="1534"/>
      <c r="AJ21" s="1534"/>
      <c r="AK21" s="1534"/>
      <c r="AL21" s="1534"/>
    </row>
    <row r="22" spans="1:39"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39" ht="12.75" customHeight="1">
      <c r="A23" s="185" t="s">
        <v>1418</v>
      </c>
      <c r="C23" s="179"/>
      <c r="D23" s="179"/>
      <c r="E23" s="179"/>
      <c r="F23" s="179"/>
      <c r="G23" s="179"/>
      <c r="H23" s="179"/>
      <c r="I23" s="179"/>
      <c r="J23" s="179"/>
      <c r="K23" s="179"/>
      <c r="L23" s="179"/>
      <c r="M23" s="179"/>
      <c r="N23" s="179"/>
      <c r="O23" s="179"/>
      <c r="P23" s="179"/>
      <c r="Q23" s="179"/>
      <c r="R23" s="179"/>
      <c r="S23" s="179"/>
      <c r="T23" s="179"/>
      <c r="U23" s="179"/>
      <c r="V23" s="179"/>
      <c r="W23" s="179"/>
      <c r="X23" s="179"/>
      <c r="Y23" s="179"/>
      <c r="Z23" s="179"/>
      <c r="AA23" s="28"/>
      <c r="AB23" s="28"/>
      <c r="AC23" s="28"/>
      <c r="AD23" s="28"/>
      <c r="AE23" s="28"/>
      <c r="AF23" s="28"/>
      <c r="AG23" s="28"/>
      <c r="AH23" s="28"/>
      <c r="AI23" s="28"/>
      <c r="AJ23" s="28"/>
      <c r="AK23" s="28"/>
      <c r="AL23" s="28"/>
      <c r="AM23" s="28"/>
    </row>
    <row r="24" spans="1:39" ht="12.75" customHeight="1">
      <c r="A24" s="178" t="s">
        <v>1105</v>
      </c>
      <c r="C24" s="179"/>
      <c r="D24" s="179"/>
      <c r="E24" s="179"/>
      <c r="F24" s="179"/>
      <c r="G24" s="179"/>
      <c r="H24" s="179"/>
      <c r="I24" s="179"/>
      <c r="J24" s="179"/>
      <c r="K24" s="179"/>
      <c r="L24" s="179"/>
      <c r="M24" s="179"/>
      <c r="N24" s="179"/>
      <c r="O24" s="179"/>
      <c r="P24" s="179"/>
      <c r="Q24" s="179"/>
      <c r="R24" s="179"/>
      <c r="S24" s="179"/>
      <c r="T24" s="179"/>
      <c r="U24" s="179"/>
      <c r="V24" s="179"/>
      <c r="W24" s="179"/>
      <c r="X24" s="179"/>
      <c r="Y24" s="179"/>
      <c r="Z24" s="179"/>
      <c r="AA24" s="28"/>
      <c r="AB24" s="28"/>
      <c r="AC24" s="28"/>
      <c r="AD24" s="28"/>
      <c r="AE24" s="28"/>
      <c r="AF24" s="28"/>
      <c r="AG24" s="28"/>
      <c r="AH24" s="28"/>
      <c r="AI24" s="28"/>
      <c r="AJ24" s="28"/>
      <c r="AK24" s="28"/>
      <c r="AL24" s="28"/>
      <c r="AM24" s="28"/>
    </row>
    <row r="25" spans="1:39"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39" ht="12.75" customHeight="1">
      <c r="A26" s="7"/>
      <c r="C26" s="7"/>
      <c r="D26" s="7"/>
      <c r="E26" s="7"/>
      <c r="F26" s="7"/>
      <c r="G26" s="7"/>
      <c r="H26" s="7"/>
      <c r="I26" s="7"/>
      <c r="J26" s="7"/>
      <c r="K26" s="7"/>
      <c r="L26" s="7"/>
      <c r="M26" s="1533">
        <f>'Basis &amp; Credits'!AB56</f>
        <v>991467.5</v>
      </c>
      <c r="N26" s="1533"/>
      <c r="O26" s="1533"/>
      <c r="P26" s="1533"/>
      <c r="Q26" s="1533"/>
      <c r="R26" s="7" t="s">
        <v>838</v>
      </c>
      <c r="S26" s="7"/>
      <c r="T26" s="7"/>
      <c r="U26" s="7"/>
      <c r="V26" s="7"/>
      <c r="W26" s="7"/>
      <c r="X26" s="7"/>
      <c r="Y26" s="7"/>
      <c r="Z26" s="7"/>
      <c r="AF26" s="7"/>
      <c r="AG26" s="7"/>
      <c r="AH26" s="7"/>
      <c r="AI26" s="7"/>
      <c r="AJ26" s="7"/>
      <c r="AK26" s="7"/>
    </row>
    <row r="27" spans="1:39" ht="12.75" customHeight="1">
      <c r="A27" s="7"/>
      <c r="C27" s="7"/>
      <c r="D27" s="7"/>
      <c r="E27" s="7"/>
      <c r="F27" s="7"/>
      <c r="G27" s="7"/>
      <c r="H27" s="7"/>
      <c r="I27" s="7"/>
      <c r="J27" s="7"/>
      <c r="K27" s="7"/>
      <c r="L27" s="7"/>
      <c r="M27" s="1122">
        <f>'Basis &amp; Credits'!AB77</f>
        <v>0</v>
      </c>
      <c r="N27" s="1122"/>
      <c r="O27" s="1122"/>
      <c r="P27" s="1122"/>
      <c r="Q27" s="1122"/>
      <c r="R27" s="58" t="s">
        <v>1558</v>
      </c>
      <c r="S27" s="7"/>
      <c r="T27" s="7"/>
      <c r="U27" s="7"/>
      <c r="V27" s="7"/>
      <c r="W27" s="7"/>
      <c r="X27" s="7"/>
      <c r="Y27" s="7"/>
      <c r="Z27" s="7"/>
      <c r="AF27" s="7"/>
      <c r="AG27" s="7"/>
      <c r="AH27" s="7"/>
      <c r="AI27" s="7"/>
      <c r="AJ27" s="7"/>
      <c r="AK27" s="7"/>
    </row>
    <row r="28" spans="1:39"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39" ht="12.75" customHeight="1">
      <c r="A29" s="7" t="s">
        <v>820</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39" ht="12.75" customHeight="1">
      <c r="A30" s="7" t="s">
        <v>821</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M30" s="31"/>
    </row>
    <row r="31" spans="1:39" ht="12.75" customHeight="1">
      <c r="A31" s="141" t="s">
        <v>822</v>
      </c>
      <c r="C31" s="141"/>
      <c r="D31" s="141"/>
      <c r="E31" s="141"/>
      <c r="F31" s="141"/>
      <c r="G31" s="141"/>
      <c r="H31" s="141"/>
      <c r="I31" s="141"/>
      <c r="J31" s="141"/>
      <c r="K31" s="141"/>
      <c r="L31" s="141"/>
      <c r="M31" s="141"/>
      <c r="N31" s="141"/>
      <c r="O31" s="141"/>
      <c r="P31" s="141"/>
      <c r="Q31" s="141"/>
      <c r="R31" s="141"/>
      <c r="S31" s="141"/>
      <c r="T31" s="287"/>
      <c r="U31" s="287"/>
      <c r="V31" s="287"/>
      <c r="W31" s="287"/>
      <c r="X31" s="287"/>
      <c r="Y31" s="287"/>
      <c r="Z31" s="287"/>
      <c r="AA31" s="288"/>
      <c r="AB31" s="288"/>
      <c r="AC31" s="288"/>
      <c r="AD31" s="288"/>
      <c r="AE31" s="288"/>
      <c r="AF31" s="31"/>
      <c r="AG31" s="31"/>
      <c r="AH31" s="31"/>
      <c r="AI31" s="31"/>
      <c r="AJ31" s="31"/>
      <c r="AK31" s="31"/>
      <c r="AL31" s="31"/>
      <c r="AM31" s="31"/>
    </row>
    <row r="32" spans="1:39" s="39" customFormat="1" ht="12.75" customHeight="1">
      <c r="A32" s="141"/>
      <c r="B32" s="12"/>
      <c r="C32" s="141"/>
      <c r="D32" s="141"/>
      <c r="E32" s="141"/>
      <c r="F32" s="141"/>
      <c r="G32" s="141"/>
      <c r="H32" s="141"/>
      <c r="I32" s="141"/>
      <c r="J32" s="141"/>
      <c r="K32" s="141"/>
      <c r="L32" s="141"/>
      <c r="M32" s="141"/>
      <c r="N32" s="141"/>
      <c r="O32" s="141"/>
      <c r="P32" s="141"/>
      <c r="Q32" s="141"/>
      <c r="R32" s="141"/>
      <c r="S32" s="141"/>
      <c r="T32" s="141"/>
      <c r="U32" s="141"/>
      <c r="V32" s="141"/>
      <c r="W32" s="141"/>
      <c r="X32" s="141"/>
      <c r="Y32" s="141"/>
      <c r="Z32" s="141"/>
      <c r="AA32" s="31"/>
      <c r="AB32" s="31"/>
      <c r="AC32" s="31"/>
      <c r="AD32" s="31"/>
      <c r="AE32" s="31"/>
      <c r="AF32" s="31"/>
      <c r="AG32" s="31"/>
      <c r="AH32" s="31"/>
      <c r="AI32" s="31"/>
      <c r="AJ32" s="31"/>
      <c r="AK32" s="31"/>
      <c r="AL32" s="31"/>
      <c r="AM32" s="288"/>
    </row>
    <row r="33" spans="1:39" s="39" customFormat="1" ht="12.75" customHeight="1">
      <c r="A33" s="941" t="s">
        <v>1590</v>
      </c>
      <c r="C33" s="941"/>
      <c r="D33" s="941"/>
      <c r="E33" s="941"/>
      <c r="F33" s="941"/>
      <c r="G33" s="941"/>
      <c r="H33" s="941"/>
      <c r="I33" s="941"/>
      <c r="J33" s="941"/>
      <c r="K33" s="941"/>
      <c r="L33" s="941"/>
      <c r="M33" s="941"/>
      <c r="N33" s="941"/>
      <c r="O33" s="1101" t="s">
        <v>723</v>
      </c>
      <c r="P33" s="1101"/>
      <c r="Q33" s="941" t="s">
        <v>1591</v>
      </c>
      <c r="S33" s="941"/>
      <c r="T33" s="941"/>
      <c r="U33" s="941"/>
      <c r="V33" s="941"/>
      <c r="W33" s="941"/>
      <c r="X33" s="941"/>
      <c r="Y33" s="941"/>
      <c r="Z33" s="941"/>
      <c r="AA33" s="288"/>
      <c r="AB33" s="288"/>
      <c r="AC33" s="288"/>
      <c r="AD33" s="288"/>
      <c r="AE33" s="288"/>
      <c r="AF33" s="288"/>
      <c r="AG33" s="288"/>
      <c r="AH33" s="288"/>
      <c r="AI33" s="288"/>
      <c r="AJ33" s="288"/>
      <c r="AK33" s="288"/>
      <c r="AL33" s="288"/>
      <c r="AM33" s="244"/>
    </row>
    <row r="34" spans="1:39" s="39" customFormat="1" ht="12.75" customHeight="1">
      <c r="A34" s="247" t="s">
        <v>1593</v>
      </c>
      <c r="C34" s="941"/>
      <c r="D34" s="941"/>
      <c r="E34" s="941"/>
      <c r="F34" s="941"/>
      <c r="G34" s="941"/>
      <c r="H34" s="941"/>
      <c r="I34" s="941"/>
      <c r="J34" s="941"/>
      <c r="K34" s="941"/>
      <c r="L34" s="941"/>
      <c r="M34" s="941"/>
      <c r="N34" s="941"/>
      <c r="O34" s="941"/>
      <c r="P34" s="941"/>
      <c r="Q34" s="941"/>
      <c r="R34" s="941"/>
      <c r="S34" s="941"/>
      <c r="T34" s="941"/>
      <c r="U34" s="941"/>
      <c r="V34" s="941"/>
      <c r="W34" s="941"/>
      <c r="X34" s="941"/>
      <c r="Y34" s="941"/>
      <c r="Z34" s="941"/>
      <c r="AA34" s="288"/>
      <c r="AB34" s="288"/>
      <c r="AC34" s="288"/>
      <c r="AD34" s="288"/>
      <c r="AE34" s="288"/>
      <c r="AF34" s="288"/>
      <c r="AG34" s="288"/>
      <c r="AH34" s="288"/>
      <c r="AI34" s="288"/>
      <c r="AJ34" s="288"/>
      <c r="AK34" s="288"/>
      <c r="AL34" s="288"/>
      <c r="AM34" s="288"/>
    </row>
    <row r="35" spans="1:39" s="39" customFormat="1" ht="12.75" customHeight="1">
      <c r="A35" s="247" t="s">
        <v>1592</v>
      </c>
      <c r="C35" s="941"/>
      <c r="D35" s="941"/>
      <c r="E35" s="941"/>
      <c r="F35" s="941"/>
      <c r="G35" s="941"/>
      <c r="H35" s="941"/>
      <c r="I35" s="941"/>
      <c r="J35" s="941"/>
      <c r="K35" s="941"/>
      <c r="L35" s="941"/>
      <c r="M35" s="941"/>
      <c r="N35" s="941"/>
      <c r="O35" s="941"/>
      <c r="P35" s="941"/>
      <c r="Q35" s="941"/>
      <c r="R35" s="941"/>
      <c r="S35" s="941"/>
      <c r="T35" s="941"/>
      <c r="U35" s="941"/>
      <c r="V35" s="941"/>
      <c r="W35" s="941"/>
      <c r="X35" s="941"/>
      <c r="Y35" s="941"/>
      <c r="Z35" s="941"/>
      <c r="AA35" s="288"/>
      <c r="AB35" s="288"/>
      <c r="AC35" s="288"/>
      <c r="AD35" s="288"/>
      <c r="AE35" s="288"/>
      <c r="AF35" s="288"/>
      <c r="AG35" s="288"/>
      <c r="AH35" s="288"/>
      <c r="AI35" s="288"/>
      <c r="AJ35" s="288"/>
      <c r="AK35" s="288"/>
      <c r="AL35" s="288"/>
      <c r="AM35" s="288"/>
    </row>
    <row r="36" spans="1:39" ht="12.75" customHeight="1">
      <c r="A36" s="942" t="s">
        <v>1594</v>
      </c>
      <c r="B36" s="39"/>
      <c r="C36" s="941"/>
      <c r="D36" s="941"/>
      <c r="E36" s="941"/>
      <c r="F36" s="941"/>
      <c r="G36" s="941"/>
      <c r="H36" s="941"/>
      <c r="I36" s="941"/>
      <c r="J36" s="941"/>
      <c r="K36" s="941"/>
      <c r="L36" s="941"/>
      <c r="M36" s="941"/>
      <c r="N36" s="941"/>
      <c r="O36" s="941"/>
      <c r="P36" s="941"/>
      <c r="Q36" s="941"/>
      <c r="R36" s="941"/>
      <c r="S36" s="941"/>
      <c r="T36" s="941"/>
      <c r="U36" s="941"/>
      <c r="V36" s="941"/>
      <c r="W36" s="941"/>
      <c r="X36" s="941"/>
      <c r="Y36" s="941"/>
      <c r="Z36" s="941"/>
      <c r="AA36" s="288"/>
      <c r="AB36" s="288"/>
      <c r="AC36" s="288"/>
      <c r="AD36" s="288"/>
      <c r="AE36" s="288"/>
      <c r="AF36" s="288"/>
      <c r="AG36" s="288"/>
      <c r="AH36" s="288"/>
      <c r="AI36" s="288"/>
      <c r="AJ36" s="288"/>
      <c r="AK36" s="288"/>
      <c r="AL36" s="288"/>
      <c r="AM36" s="31"/>
    </row>
    <row r="37" spans="1:39" ht="12.75" customHeight="1">
      <c r="A37" s="58" t="s">
        <v>1595</v>
      </c>
      <c r="AM37" s="31"/>
    </row>
    <row r="38" spans="1:39" ht="12.75" customHeight="1">
      <c r="A38" s="58" t="s">
        <v>1596</v>
      </c>
      <c r="AM38" s="31"/>
    </row>
    <row r="39" spans="1:39" ht="12.75" customHeight="1">
      <c r="AM39" s="31"/>
    </row>
    <row r="40" spans="1:39" ht="12.75" customHeight="1">
      <c r="A40" s="941" t="s">
        <v>1630</v>
      </c>
      <c r="B40" s="39"/>
      <c r="C40" s="287"/>
      <c r="D40" s="287"/>
      <c r="E40" s="287"/>
      <c r="F40" s="287"/>
      <c r="G40" s="287"/>
      <c r="H40" s="287"/>
      <c r="I40" s="287"/>
      <c r="J40" s="287"/>
      <c r="K40" s="287"/>
      <c r="L40" s="287"/>
      <c r="M40" s="287"/>
      <c r="N40" s="287"/>
      <c r="O40" s="287"/>
      <c r="P40" s="287"/>
      <c r="Q40" s="287"/>
      <c r="R40" s="287"/>
      <c r="S40" s="287"/>
      <c r="T40" s="287"/>
      <c r="U40" s="287"/>
      <c r="V40" s="287"/>
      <c r="W40" s="287"/>
      <c r="X40" s="287"/>
      <c r="Y40" s="287"/>
      <c r="Z40" s="287"/>
      <c r="AA40" s="288"/>
      <c r="AB40" s="288"/>
      <c r="AC40" s="288"/>
      <c r="AD40" s="288"/>
      <c r="AE40" s="288"/>
      <c r="AF40" s="288"/>
      <c r="AG40" s="288"/>
      <c r="AH40" s="288"/>
      <c r="AI40" s="288"/>
      <c r="AJ40" s="288"/>
      <c r="AK40" s="288"/>
      <c r="AL40" s="288"/>
      <c r="AM40" s="31"/>
    </row>
    <row r="41" spans="1:39" ht="12.75" customHeight="1">
      <c r="A41" s="951" t="s">
        <v>1631</v>
      </c>
      <c r="B41" s="39"/>
      <c r="C41" s="287"/>
      <c r="D41" s="287"/>
      <c r="E41" s="287"/>
      <c r="F41" s="287"/>
      <c r="G41" s="287"/>
      <c r="H41" s="287"/>
      <c r="I41" s="287"/>
      <c r="J41" s="287"/>
      <c r="K41" s="287"/>
      <c r="L41" s="287"/>
      <c r="M41" s="287"/>
      <c r="N41" s="287"/>
      <c r="O41" s="287"/>
      <c r="P41" s="287"/>
      <c r="Q41" s="287"/>
      <c r="R41" s="287"/>
      <c r="S41" s="287"/>
      <c r="T41" s="287"/>
      <c r="U41" s="287"/>
      <c r="V41" s="287"/>
      <c r="W41" s="287"/>
      <c r="X41" s="287"/>
      <c r="Y41" s="287"/>
      <c r="Z41" s="287"/>
      <c r="AA41" s="288"/>
      <c r="AB41" s="288"/>
      <c r="AC41" s="288"/>
      <c r="AD41" s="288"/>
      <c r="AE41" s="288"/>
      <c r="AF41" s="288"/>
      <c r="AG41" s="288"/>
      <c r="AH41" s="288"/>
      <c r="AI41" s="288"/>
      <c r="AJ41" s="288"/>
      <c r="AK41" s="288"/>
      <c r="AL41" s="288"/>
      <c r="AM41" s="31"/>
    </row>
    <row r="42" spans="1:39" ht="12.75" customHeight="1">
      <c r="A42" s="951" t="s">
        <v>1632</v>
      </c>
      <c r="B42" s="39"/>
      <c r="C42" s="287"/>
      <c r="D42" s="287"/>
      <c r="E42" s="287"/>
      <c r="F42" s="287"/>
      <c r="G42" s="287"/>
      <c r="H42" s="287"/>
      <c r="I42" s="287"/>
      <c r="J42" s="287"/>
      <c r="K42" s="287"/>
      <c r="L42" s="287"/>
      <c r="M42" s="287"/>
      <c r="N42" s="287"/>
      <c r="O42" s="287"/>
      <c r="P42" s="287"/>
      <c r="Q42" s="287"/>
      <c r="R42" s="287"/>
      <c r="S42" s="287"/>
      <c r="T42" s="287"/>
      <c r="U42" s="287"/>
      <c r="V42" s="287"/>
      <c r="W42" s="287"/>
      <c r="X42" s="287"/>
      <c r="Y42" s="287"/>
      <c r="Z42" s="287"/>
      <c r="AA42" s="288"/>
      <c r="AB42" s="288"/>
      <c r="AC42" s="288"/>
      <c r="AD42" s="288"/>
      <c r="AE42" s="288"/>
      <c r="AF42" s="288"/>
      <c r="AG42" s="288"/>
      <c r="AH42" s="288"/>
      <c r="AI42" s="288"/>
      <c r="AJ42" s="288"/>
      <c r="AK42" s="289"/>
      <c r="AL42" s="244"/>
      <c r="AM42" s="31"/>
    </row>
    <row r="43" spans="1:39" ht="12.75" customHeight="1">
      <c r="A43" s="951" t="s">
        <v>1633</v>
      </c>
      <c r="B43" s="39"/>
      <c r="C43" s="287"/>
      <c r="D43" s="287"/>
      <c r="E43" s="287"/>
      <c r="F43" s="287"/>
      <c r="G43" s="287"/>
      <c r="H43" s="287"/>
      <c r="I43" s="287"/>
      <c r="J43" s="287"/>
      <c r="K43" s="287"/>
      <c r="L43" s="287"/>
      <c r="M43" s="287"/>
      <c r="N43" s="287"/>
      <c r="O43" s="287"/>
      <c r="P43" s="287"/>
      <c r="Q43" s="287"/>
      <c r="R43" s="287"/>
      <c r="S43" s="287"/>
      <c r="T43" s="287"/>
      <c r="U43" s="287"/>
      <c r="V43" s="287"/>
      <c r="W43" s="287"/>
      <c r="X43" s="287"/>
      <c r="Y43" s="287"/>
      <c r="Z43" s="287"/>
      <c r="AA43" s="288"/>
      <c r="AB43" s="288"/>
      <c r="AC43" s="288"/>
      <c r="AD43" s="288"/>
      <c r="AE43" s="288"/>
      <c r="AF43" s="288"/>
      <c r="AG43" s="288"/>
      <c r="AH43" s="288"/>
      <c r="AI43" s="288"/>
      <c r="AJ43" s="288"/>
      <c r="AK43" s="288"/>
      <c r="AL43" s="288"/>
      <c r="AM43" s="31"/>
    </row>
    <row r="44" spans="1:39" ht="12.75" customHeight="1">
      <c r="A44" s="952" t="s">
        <v>1634</v>
      </c>
      <c r="C44" s="141"/>
      <c r="D44" s="141"/>
      <c r="E44" s="141"/>
      <c r="F44" s="141"/>
      <c r="G44" s="141"/>
      <c r="H44" s="141"/>
      <c r="I44" s="141"/>
      <c r="J44" s="141"/>
      <c r="K44" s="141"/>
      <c r="L44" s="141"/>
      <c r="M44" s="141"/>
      <c r="N44" s="141"/>
      <c r="O44" s="141"/>
      <c r="P44" s="141"/>
      <c r="Q44" s="141"/>
      <c r="R44" s="141"/>
      <c r="S44" s="141"/>
      <c r="T44" s="141"/>
      <c r="U44" s="141"/>
      <c r="V44" s="141"/>
      <c r="W44" s="141"/>
      <c r="X44" s="141"/>
      <c r="Y44" s="141"/>
      <c r="Z44" s="141"/>
      <c r="AA44" s="31"/>
      <c r="AB44" s="31"/>
      <c r="AC44" s="31"/>
      <c r="AD44" s="31"/>
      <c r="AE44" s="31"/>
      <c r="AF44" s="31"/>
      <c r="AG44" s="31"/>
      <c r="AH44" s="31"/>
      <c r="AI44" s="31"/>
      <c r="AJ44" s="31"/>
      <c r="AK44" s="31"/>
      <c r="AL44" s="31"/>
      <c r="AM44" s="31"/>
    </row>
    <row r="45" spans="1:39" ht="12.75" customHeight="1">
      <c r="A45" s="952" t="s">
        <v>1635</v>
      </c>
      <c r="C45" s="141"/>
      <c r="D45" s="141"/>
      <c r="E45" s="141"/>
      <c r="F45" s="141"/>
      <c r="G45" s="141"/>
      <c r="H45" s="141"/>
      <c r="I45" s="141"/>
      <c r="J45" s="141"/>
      <c r="K45" s="141"/>
      <c r="L45" s="141"/>
      <c r="M45" s="141"/>
      <c r="N45" s="141"/>
      <c r="O45" s="141"/>
      <c r="P45" s="141"/>
      <c r="Q45" s="141"/>
      <c r="R45" s="141"/>
      <c r="S45" s="141"/>
      <c r="T45" s="141"/>
      <c r="U45" s="141"/>
      <c r="V45" s="141"/>
      <c r="W45" s="141"/>
      <c r="X45" s="141"/>
      <c r="Y45" s="141"/>
      <c r="Z45" s="141"/>
      <c r="AA45" s="31"/>
      <c r="AB45" s="31"/>
      <c r="AC45" s="31"/>
      <c r="AD45" s="31"/>
      <c r="AE45" s="31"/>
      <c r="AF45" s="31"/>
      <c r="AG45" s="31"/>
      <c r="AH45" s="31"/>
      <c r="AI45" s="31"/>
      <c r="AJ45" s="31"/>
      <c r="AK45" s="31"/>
      <c r="AL45" s="31"/>
      <c r="AM45" s="32"/>
    </row>
    <row r="46" spans="1:39" ht="12.75" customHeight="1">
      <c r="A46" s="952" t="s">
        <v>1636</v>
      </c>
      <c r="C46" s="141"/>
      <c r="D46" s="141"/>
      <c r="E46" s="141"/>
      <c r="F46" s="141"/>
      <c r="G46" s="141"/>
      <c r="H46" s="141"/>
      <c r="I46" s="141"/>
      <c r="J46" s="141"/>
      <c r="K46" s="141"/>
      <c r="L46" s="141"/>
      <c r="M46" s="141"/>
      <c r="N46" s="141"/>
      <c r="O46" s="141"/>
      <c r="P46" s="141"/>
      <c r="Q46" s="141"/>
      <c r="R46" s="141"/>
      <c r="S46" s="141"/>
      <c r="T46" s="141"/>
      <c r="U46" s="141"/>
      <c r="V46" s="141"/>
      <c r="W46" s="141"/>
      <c r="X46" s="141"/>
      <c r="Y46" s="141"/>
      <c r="Z46" s="141"/>
      <c r="AA46" s="31"/>
      <c r="AB46" s="31"/>
      <c r="AC46" s="31"/>
      <c r="AD46" s="31"/>
      <c r="AE46" s="31"/>
      <c r="AF46" s="31"/>
      <c r="AG46" s="31"/>
      <c r="AH46" s="31"/>
      <c r="AI46" s="31"/>
      <c r="AJ46" s="31"/>
      <c r="AK46" s="31"/>
      <c r="AL46" s="31"/>
      <c r="AM46" s="31"/>
    </row>
    <row r="47" spans="1:39" ht="12.75" customHeight="1">
      <c r="A47" s="180"/>
      <c r="C47" s="141"/>
      <c r="D47" s="141"/>
      <c r="E47" s="141"/>
      <c r="F47" s="141"/>
      <c r="G47" s="141"/>
      <c r="H47" s="141"/>
      <c r="I47" s="141"/>
      <c r="J47" s="141"/>
      <c r="K47" s="141"/>
      <c r="L47" s="141"/>
      <c r="M47" s="141"/>
      <c r="N47" s="141"/>
      <c r="O47" s="141"/>
      <c r="P47" s="141"/>
      <c r="Q47" s="141"/>
      <c r="R47" s="141"/>
      <c r="S47" s="141"/>
      <c r="T47" s="141"/>
      <c r="U47" s="141"/>
      <c r="V47" s="141"/>
      <c r="W47" s="141"/>
      <c r="X47" s="141"/>
      <c r="Y47" s="141"/>
      <c r="Z47" s="141"/>
      <c r="AA47" s="31"/>
      <c r="AB47" s="31"/>
      <c r="AC47" s="31"/>
      <c r="AD47" s="31"/>
      <c r="AE47" s="31"/>
      <c r="AF47" s="31"/>
      <c r="AG47" s="31"/>
      <c r="AH47" s="31"/>
      <c r="AI47" s="31"/>
      <c r="AJ47" s="31"/>
      <c r="AK47" s="31"/>
      <c r="AL47" s="31"/>
      <c r="AM47" s="31"/>
    </row>
    <row r="48" spans="1:39" ht="12.75" customHeight="1">
      <c r="A48" s="953" t="s">
        <v>1637</v>
      </c>
      <c r="C48" s="141"/>
      <c r="D48" s="141"/>
      <c r="E48" s="141"/>
      <c r="F48" s="141"/>
      <c r="G48" s="141"/>
      <c r="H48" s="141"/>
      <c r="I48" s="141"/>
      <c r="J48" s="141"/>
      <c r="K48" s="141"/>
      <c r="L48" s="141"/>
      <c r="M48" s="141"/>
      <c r="N48" s="141"/>
      <c r="O48" s="141"/>
      <c r="P48" s="141"/>
      <c r="Q48" s="141"/>
      <c r="R48" s="141"/>
      <c r="S48" s="141"/>
      <c r="T48" s="141"/>
      <c r="U48" s="141"/>
      <c r="V48" s="141"/>
      <c r="W48" s="141"/>
      <c r="X48" s="141"/>
      <c r="Y48" s="141"/>
      <c r="Z48" s="141"/>
      <c r="AA48" s="31"/>
      <c r="AB48" s="31"/>
      <c r="AC48" s="31"/>
      <c r="AD48" s="31"/>
      <c r="AE48" s="31"/>
      <c r="AF48" s="31"/>
      <c r="AG48" s="31"/>
      <c r="AH48" s="31"/>
      <c r="AI48" s="31"/>
      <c r="AJ48" s="31"/>
      <c r="AK48" s="31"/>
      <c r="AL48" s="31"/>
      <c r="AM48" s="31"/>
    </row>
    <row r="49" spans="1:39" ht="12.75" customHeight="1">
      <c r="A49" s="950" t="s">
        <v>1638</v>
      </c>
      <c r="C49" s="141"/>
      <c r="D49" s="141"/>
      <c r="E49" s="141"/>
      <c r="F49" s="141"/>
      <c r="G49" s="141"/>
      <c r="H49" s="141"/>
      <c r="I49" s="141"/>
      <c r="J49" s="141"/>
      <c r="K49" s="141"/>
      <c r="L49" s="141"/>
      <c r="M49" s="141"/>
      <c r="N49" s="141"/>
      <c r="O49" s="141"/>
      <c r="P49" s="141"/>
      <c r="Q49" s="141"/>
      <c r="R49" s="141"/>
      <c r="S49" s="141"/>
      <c r="T49" s="141"/>
      <c r="U49" s="141"/>
      <c r="V49" s="141"/>
      <c r="W49" s="141"/>
      <c r="X49" s="141"/>
      <c r="Y49" s="141"/>
      <c r="Z49" s="141"/>
      <c r="AA49" s="31"/>
      <c r="AB49" s="31"/>
      <c r="AC49" s="31"/>
      <c r="AD49" s="31"/>
      <c r="AE49" s="31"/>
      <c r="AF49" s="31"/>
      <c r="AG49" s="31"/>
      <c r="AH49" s="31"/>
      <c r="AI49" s="31"/>
      <c r="AJ49" s="31"/>
      <c r="AK49" s="31"/>
      <c r="AL49" s="31"/>
      <c r="AM49" s="31"/>
    </row>
    <row r="50" spans="1:39" ht="12.75" customHeight="1">
      <c r="A50" s="950" t="s">
        <v>1639</v>
      </c>
      <c r="C50" s="141"/>
      <c r="D50" s="141"/>
      <c r="E50" s="141"/>
      <c r="F50" s="141"/>
      <c r="G50" s="141"/>
      <c r="H50" s="141"/>
      <c r="I50" s="141"/>
      <c r="J50" s="141"/>
      <c r="K50" s="141"/>
      <c r="L50" s="141"/>
      <c r="M50" s="141"/>
      <c r="N50" s="141"/>
      <c r="O50" s="141"/>
      <c r="P50" s="141"/>
      <c r="Q50" s="141"/>
      <c r="R50" s="141"/>
      <c r="S50" s="141"/>
      <c r="T50" s="141"/>
      <c r="U50" s="141"/>
      <c r="V50" s="141"/>
      <c r="W50" s="141"/>
      <c r="X50" s="141"/>
      <c r="Y50" s="141"/>
      <c r="Z50" s="141"/>
      <c r="AA50" s="31"/>
      <c r="AB50" s="31"/>
      <c r="AC50" s="31"/>
      <c r="AD50" s="31"/>
      <c r="AE50" s="31"/>
      <c r="AF50" s="31"/>
      <c r="AG50" s="31"/>
      <c r="AH50" s="31"/>
      <c r="AI50" s="31"/>
      <c r="AJ50" s="31"/>
      <c r="AK50" s="31"/>
      <c r="AL50" s="31"/>
      <c r="AM50" s="31"/>
    </row>
    <row r="51" spans="1:39" ht="12.75" customHeight="1">
      <c r="A51" s="950" t="s">
        <v>1640</v>
      </c>
      <c r="C51" s="141"/>
      <c r="D51" s="141"/>
      <c r="E51" s="141"/>
      <c r="F51" s="141"/>
      <c r="G51" s="141"/>
      <c r="H51" s="141"/>
      <c r="I51" s="141"/>
      <c r="J51" s="141"/>
      <c r="K51" s="141"/>
      <c r="L51" s="141"/>
      <c r="M51" s="141"/>
      <c r="N51" s="141"/>
      <c r="O51" s="141"/>
      <c r="P51" s="141"/>
      <c r="Q51" s="141"/>
      <c r="R51" s="141"/>
      <c r="S51" s="141"/>
      <c r="T51" s="141"/>
      <c r="U51" s="141"/>
      <c r="V51" s="141"/>
      <c r="W51" s="141"/>
      <c r="X51" s="141"/>
      <c r="Y51" s="141"/>
      <c r="Z51" s="141"/>
      <c r="AA51" s="31"/>
      <c r="AB51" s="31"/>
      <c r="AC51" s="31"/>
      <c r="AD51" s="31"/>
      <c r="AE51" s="31"/>
      <c r="AF51" s="31"/>
      <c r="AG51" s="31"/>
      <c r="AH51" s="31"/>
      <c r="AI51" s="31"/>
      <c r="AJ51" s="31"/>
      <c r="AK51" s="31"/>
      <c r="AL51" s="31"/>
      <c r="AM51" s="31"/>
    </row>
    <row r="52" spans="1:39" ht="12.75" customHeight="1">
      <c r="A52" s="950" t="s">
        <v>1641</v>
      </c>
      <c r="C52" s="141"/>
      <c r="D52" s="141"/>
      <c r="E52" s="141"/>
      <c r="F52" s="141"/>
      <c r="G52" s="141"/>
      <c r="H52" s="141"/>
      <c r="I52" s="141"/>
      <c r="J52" s="141"/>
      <c r="K52" s="141"/>
      <c r="L52" s="141"/>
      <c r="M52" s="141"/>
      <c r="N52" s="141"/>
      <c r="O52" s="141"/>
      <c r="P52" s="141"/>
      <c r="Q52" s="141"/>
      <c r="R52" s="141"/>
      <c r="S52" s="141"/>
      <c r="T52" s="141"/>
      <c r="U52" s="141"/>
      <c r="V52" s="141"/>
      <c r="W52" s="141"/>
      <c r="X52" s="141"/>
      <c r="Y52" s="141"/>
      <c r="Z52" s="141"/>
      <c r="AA52" s="31"/>
      <c r="AB52" s="31"/>
      <c r="AC52" s="31"/>
      <c r="AD52" s="31"/>
      <c r="AE52" s="31"/>
      <c r="AF52" s="31"/>
      <c r="AG52" s="31"/>
      <c r="AH52" s="31"/>
      <c r="AI52" s="31"/>
      <c r="AJ52" s="31"/>
      <c r="AK52" s="31"/>
      <c r="AL52" s="31"/>
      <c r="AM52" s="31"/>
    </row>
    <row r="53" spans="1:39" ht="12.75" customHeight="1">
      <c r="C53" s="141"/>
      <c r="D53" s="141"/>
      <c r="E53" s="141"/>
      <c r="F53" s="141"/>
      <c r="G53" s="141"/>
      <c r="H53" s="141"/>
      <c r="I53" s="141"/>
      <c r="J53" s="141"/>
      <c r="K53" s="141"/>
      <c r="L53" s="141"/>
      <c r="M53" s="141"/>
      <c r="N53" s="141"/>
      <c r="O53" s="141"/>
      <c r="P53" s="141"/>
      <c r="Q53" s="141"/>
      <c r="R53" s="141"/>
      <c r="S53" s="141"/>
      <c r="T53" s="141"/>
      <c r="U53" s="141"/>
      <c r="V53" s="141"/>
      <c r="W53" s="141"/>
      <c r="X53" s="141"/>
      <c r="Y53" s="141"/>
      <c r="Z53" s="141"/>
      <c r="AA53" s="31"/>
      <c r="AB53" s="31"/>
      <c r="AC53" s="31"/>
      <c r="AD53" s="31"/>
      <c r="AE53" s="31"/>
      <c r="AF53" s="31"/>
      <c r="AG53" s="31"/>
      <c r="AH53" s="31"/>
      <c r="AI53" s="31"/>
      <c r="AJ53" s="31"/>
      <c r="AK53" s="31"/>
      <c r="AL53" s="31"/>
      <c r="AM53" s="31"/>
    </row>
    <row r="54" spans="1:39" ht="12.75" customHeight="1">
      <c r="A54" s="933" t="s">
        <v>76</v>
      </c>
      <c r="C54" s="141"/>
      <c r="D54" s="141"/>
      <c r="E54" s="141"/>
      <c r="F54" s="141"/>
      <c r="G54" s="141"/>
      <c r="H54" s="141"/>
      <c r="I54" s="141"/>
      <c r="J54" s="141"/>
      <c r="K54" s="141"/>
      <c r="L54" s="141"/>
      <c r="M54" s="141"/>
      <c r="N54" s="141"/>
      <c r="O54" s="141"/>
      <c r="P54" s="141"/>
      <c r="Q54" s="141"/>
      <c r="R54" s="141"/>
      <c r="S54" s="141"/>
      <c r="T54" s="141"/>
      <c r="U54" s="141"/>
      <c r="V54" s="141"/>
      <c r="W54" s="141"/>
      <c r="X54" s="141"/>
      <c r="Y54" s="141"/>
      <c r="Z54" s="141"/>
      <c r="AA54" s="31"/>
      <c r="AB54" s="31"/>
      <c r="AC54" s="31"/>
      <c r="AD54" s="31"/>
      <c r="AE54" s="31"/>
      <c r="AF54" s="31"/>
      <c r="AG54" s="31"/>
      <c r="AH54" s="31"/>
      <c r="AI54" s="31"/>
      <c r="AJ54" s="31"/>
      <c r="AK54" s="31"/>
      <c r="AL54" s="31"/>
      <c r="AM54" s="33"/>
    </row>
    <row r="55" spans="1:39" ht="12.75" customHeight="1">
      <c r="A55" s="141" t="s">
        <v>1023</v>
      </c>
      <c r="C55" s="141"/>
      <c r="D55" s="141"/>
      <c r="E55" s="141"/>
      <c r="F55" s="141"/>
      <c r="G55" s="141"/>
      <c r="H55" s="141"/>
      <c r="I55" s="141"/>
      <c r="J55" s="141"/>
      <c r="K55" s="141"/>
      <c r="L55" s="141"/>
      <c r="M55" s="141"/>
      <c r="N55" s="141"/>
      <c r="O55" s="141"/>
      <c r="P55" s="141"/>
      <c r="Q55" s="141"/>
      <c r="R55" s="141"/>
      <c r="S55" s="141"/>
      <c r="T55" s="141"/>
      <c r="U55" s="141"/>
      <c r="V55" s="141"/>
      <c r="W55" s="141"/>
      <c r="X55" s="141"/>
      <c r="Y55" s="141"/>
      <c r="Z55" s="141"/>
      <c r="AA55" s="31"/>
      <c r="AB55" s="31"/>
      <c r="AC55" s="31"/>
      <c r="AD55" s="31"/>
      <c r="AE55" s="31"/>
      <c r="AF55" s="31"/>
      <c r="AG55" s="31"/>
      <c r="AH55" s="31"/>
      <c r="AI55" s="31"/>
      <c r="AJ55" s="31"/>
      <c r="AK55" s="30"/>
      <c r="AL55" s="32"/>
      <c r="AM55" s="33"/>
    </row>
    <row r="56" spans="1:39" ht="12.75" customHeight="1">
      <c r="A56" s="141" t="s">
        <v>898</v>
      </c>
      <c r="C56" s="141"/>
      <c r="D56" s="141"/>
      <c r="E56" s="141"/>
      <c r="F56" s="141"/>
      <c r="G56" s="141"/>
      <c r="H56" s="141"/>
      <c r="I56" s="141"/>
      <c r="J56" s="141"/>
      <c r="K56" s="141"/>
      <c r="L56" s="141"/>
      <c r="M56" s="141"/>
      <c r="N56" s="141"/>
      <c r="O56" s="141"/>
      <c r="P56" s="141"/>
      <c r="Q56" s="141"/>
      <c r="R56" s="141"/>
      <c r="S56" s="141"/>
      <c r="T56" s="141"/>
      <c r="U56" s="141"/>
      <c r="V56" s="141"/>
      <c r="W56" s="141"/>
      <c r="X56" s="141"/>
      <c r="Y56" s="141"/>
      <c r="Z56" s="141"/>
      <c r="AA56" s="31"/>
      <c r="AB56" s="31"/>
      <c r="AC56" s="31"/>
      <c r="AD56" s="31"/>
      <c r="AE56" s="31"/>
      <c r="AF56" s="31"/>
      <c r="AG56" s="31"/>
      <c r="AH56" s="31"/>
      <c r="AI56" s="31"/>
      <c r="AJ56" s="31"/>
      <c r="AK56" s="30"/>
      <c r="AL56" s="32"/>
      <c r="AM56" s="32"/>
    </row>
    <row r="57" spans="1:39" ht="12.75">
      <c r="C57" s="141"/>
      <c r="D57" s="141"/>
      <c r="E57" s="141"/>
      <c r="F57" s="141"/>
      <c r="G57" s="141"/>
      <c r="H57" s="141"/>
      <c r="I57" s="141"/>
      <c r="J57" s="141"/>
      <c r="K57" s="141"/>
      <c r="L57" s="141"/>
      <c r="M57" s="141"/>
      <c r="N57" s="141"/>
      <c r="O57" s="141"/>
      <c r="P57" s="141"/>
      <c r="Q57" s="141"/>
      <c r="R57" s="141"/>
      <c r="S57" s="141"/>
      <c r="T57" s="141"/>
      <c r="U57" s="141"/>
      <c r="V57" s="141"/>
      <c r="W57" s="141"/>
      <c r="X57" s="141"/>
      <c r="Y57" s="141"/>
      <c r="Z57" s="141"/>
      <c r="AA57" s="31"/>
      <c r="AB57" s="31"/>
      <c r="AC57" s="31"/>
      <c r="AD57" s="31"/>
      <c r="AE57" s="31"/>
      <c r="AF57" s="31"/>
      <c r="AG57" s="31"/>
      <c r="AH57" s="31"/>
      <c r="AI57" s="31"/>
      <c r="AJ57" s="31"/>
      <c r="AK57" s="30"/>
      <c r="AL57" s="32"/>
      <c r="AM57" s="32"/>
    </row>
    <row r="58" spans="1:39" ht="12.75">
      <c r="A58" s="141" t="s">
        <v>1108</v>
      </c>
      <c r="C58" s="141"/>
      <c r="D58" s="141"/>
      <c r="E58" s="141"/>
      <c r="F58" s="141"/>
      <c r="G58" s="141"/>
      <c r="H58" s="141"/>
      <c r="I58" s="141"/>
      <c r="J58" s="141"/>
      <c r="K58" s="141"/>
      <c r="L58" s="141"/>
      <c r="M58" s="141"/>
      <c r="N58" s="141"/>
      <c r="O58" s="141"/>
      <c r="P58" s="141"/>
      <c r="Q58" s="141"/>
      <c r="R58" s="141"/>
      <c r="S58" s="141"/>
      <c r="T58" s="141"/>
      <c r="U58" s="141"/>
      <c r="V58" s="141"/>
      <c r="W58" s="141"/>
      <c r="X58" s="141"/>
      <c r="Y58" s="141"/>
      <c r="Z58" s="141"/>
      <c r="AA58" s="31"/>
      <c r="AB58" s="31"/>
      <c r="AC58" s="31"/>
      <c r="AD58" s="31"/>
      <c r="AE58" s="31"/>
      <c r="AF58" s="31"/>
      <c r="AG58" s="31"/>
      <c r="AH58" s="31"/>
      <c r="AI58" s="31"/>
      <c r="AJ58" s="31"/>
      <c r="AK58" s="30"/>
      <c r="AL58" s="32"/>
      <c r="AM58" s="32"/>
    </row>
    <row r="59" spans="1:39" ht="12.75">
      <c r="A59" s="180" t="s">
        <v>1109</v>
      </c>
      <c r="C59" s="141"/>
      <c r="D59" s="141"/>
      <c r="E59" s="141"/>
      <c r="F59" s="141"/>
      <c r="G59" s="141"/>
      <c r="H59" s="141"/>
      <c r="I59" s="141"/>
      <c r="J59" s="141"/>
      <c r="K59" s="141"/>
      <c r="L59" s="141"/>
      <c r="M59" s="141"/>
      <c r="N59" s="141"/>
      <c r="O59" s="141"/>
      <c r="P59" s="141"/>
      <c r="Q59" s="141"/>
      <c r="R59" s="141"/>
      <c r="S59" s="141"/>
      <c r="T59" s="141"/>
      <c r="U59" s="141"/>
      <c r="V59" s="141"/>
      <c r="W59" s="141"/>
      <c r="X59" s="141"/>
      <c r="Y59" s="141"/>
      <c r="Z59" s="141"/>
      <c r="AA59" s="31"/>
      <c r="AB59" s="31"/>
      <c r="AC59" s="31"/>
      <c r="AD59" s="31"/>
      <c r="AE59" s="31"/>
      <c r="AF59" s="31"/>
      <c r="AG59" s="31"/>
      <c r="AH59" s="31"/>
      <c r="AI59" s="31"/>
      <c r="AJ59" s="31"/>
      <c r="AK59" s="31"/>
      <c r="AL59" s="31"/>
      <c r="AM59" s="31"/>
    </row>
    <row r="60" spans="1:39" ht="12.75" customHeight="1">
      <c r="A60" s="180" t="s">
        <v>1110</v>
      </c>
      <c r="C60" s="141"/>
      <c r="D60" s="141"/>
      <c r="E60" s="141"/>
      <c r="F60" s="141"/>
      <c r="G60" s="141"/>
      <c r="H60" s="141"/>
      <c r="I60" s="141"/>
      <c r="J60" s="141"/>
      <c r="K60" s="141"/>
      <c r="L60" s="141"/>
      <c r="M60" s="141"/>
      <c r="N60" s="141"/>
      <c r="O60" s="141"/>
      <c r="P60" s="141"/>
      <c r="Q60" s="141"/>
      <c r="R60" s="141"/>
      <c r="S60" s="141"/>
      <c r="T60" s="141"/>
      <c r="U60" s="141"/>
      <c r="V60" s="141"/>
      <c r="W60" s="141"/>
      <c r="X60" s="141"/>
      <c r="Y60" s="141"/>
      <c r="Z60" s="141"/>
      <c r="AA60" s="31"/>
      <c r="AB60" s="31"/>
      <c r="AC60" s="31"/>
      <c r="AD60" s="31"/>
      <c r="AE60" s="31"/>
      <c r="AF60" s="31"/>
      <c r="AG60" s="31"/>
      <c r="AH60" s="31"/>
      <c r="AI60" s="31"/>
      <c r="AJ60" s="31"/>
      <c r="AK60" s="31"/>
      <c r="AL60" s="31"/>
      <c r="AM60" s="31"/>
    </row>
    <row r="61" spans="1:39" ht="12.75">
      <c r="A61" s="180" t="s">
        <v>1111</v>
      </c>
      <c r="C61" s="141"/>
      <c r="D61" s="141"/>
      <c r="E61" s="141"/>
      <c r="F61" s="141"/>
      <c r="G61" s="141"/>
      <c r="H61" s="141"/>
      <c r="I61" s="141"/>
      <c r="J61" s="141"/>
      <c r="K61" s="141"/>
      <c r="L61" s="141"/>
      <c r="M61" s="141"/>
      <c r="N61" s="141"/>
      <c r="O61" s="141"/>
      <c r="P61" s="141"/>
      <c r="Q61" s="141"/>
      <c r="R61" s="141"/>
      <c r="S61" s="141"/>
      <c r="T61" s="141"/>
      <c r="U61" s="141"/>
      <c r="V61" s="141"/>
      <c r="W61" s="141"/>
      <c r="X61" s="141"/>
      <c r="Y61" s="141"/>
      <c r="Z61" s="141"/>
      <c r="AA61" s="31"/>
      <c r="AB61" s="31"/>
      <c r="AC61" s="31"/>
      <c r="AD61" s="31"/>
      <c r="AE61" s="31"/>
      <c r="AF61" s="31"/>
      <c r="AG61" s="31"/>
      <c r="AH61" s="31"/>
      <c r="AI61" s="31"/>
      <c r="AJ61" s="31"/>
      <c r="AK61" s="31"/>
      <c r="AL61" s="31"/>
      <c r="AM61" s="31"/>
    </row>
    <row r="62" spans="1:39" ht="12.75">
      <c r="A62" s="141" t="s">
        <v>1112</v>
      </c>
      <c r="C62" s="141"/>
      <c r="D62" s="141"/>
      <c r="E62" s="141"/>
      <c r="F62" s="141"/>
      <c r="G62" s="141"/>
      <c r="H62" s="141"/>
      <c r="I62" s="141"/>
      <c r="J62" s="141"/>
      <c r="K62" s="141"/>
      <c r="L62" s="141"/>
      <c r="M62" s="141"/>
      <c r="N62" s="141"/>
      <c r="O62" s="141"/>
      <c r="P62" s="141"/>
      <c r="Q62" s="141"/>
      <c r="R62" s="141"/>
      <c r="S62" s="141"/>
      <c r="T62" s="141"/>
      <c r="U62" s="141"/>
      <c r="V62" s="141"/>
      <c r="W62" s="141"/>
      <c r="X62" s="141"/>
      <c r="Y62" s="141"/>
      <c r="Z62" s="141"/>
      <c r="AA62" s="31"/>
      <c r="AB62" s="31"/>
      <c r="AC62" s="31"/>
      <c r="AD62" s="31"/>
      <c r="AE62" s="31"/>
      <c r="AF62" s="31"/>
      <c r="AG62" s="31"/>
      <c r="AH62" s="31"/>
      <c r="AI62" s="31"/>
      <c r="AJ62" s="31"/>
      <c r="AK62" s="31"/>
      <c r="AL62" s="31"/>
      <c r="AM62" s="31"/>
    </row>
    <row r="63" spans="1:39" ht="12.75" customHeight="1">
      <c r="A63" s="141" t="s">
        <v>1113</v>
      </c>
      <c r="C63" s="141"/>
      <c r="D63" s="141"/>
      <c r="E63" s="141"/>
      <c r="F63" s="141"/>
      <c r="G63" s="141"/>
      <c r="H63" s="141"/>
      <c r="I63" s="141"/>
      <c r="J63" s="141"/>
      <c r="K63" s="141"/>
      <c r="L63" s="141"/>
      <c r="M63" s="141"/>
      <c r="N63" s="141"/>
      <c r="O63" s="141"/>
      <c r="P63" s="141"/>
      <c r="Q63" s="141"/>
      <c r="R63" s="141"/>
      <c r="S63" s="141"/>
      <c r="T63" s="141"/>
      <c r="U63" s="141"/>
      <c r="V63" s="141"/>
      <c r="W63" s="141"/>
      <c r="X63" s="141"/>
      <c r="Y63" s="141"/>
      <c r="Z63" s="141"/>
      <c r="AA63" s="31"/>
      <c r="AB63" s="31"/>
      <c r="AC63" s="31"/>
      <c r="AD63" s="31"/>
      <c r="AE63" s="31"/>
      <c r="AF63" s="31"/>
      <c r="AG63" s="31"/>
      <c r="AH63" s="31"/>
      <c r="AI63" s="31"/>
      <c r="AJ63" s="31"/>
      <c r="AK63" s="31"/>
      <c r="AL63" s="31"/>
      <c r="AM63" s="31"/>
    </row>
    <row r="64" spans="1:39" ht="12.75">
      <c r="C64" s="141"/>
      <c r="D64" s="141"/>
      <c r="E64" s="141"/>
      <c r="F64" s="141"/>
      <c r="G64" s="141"/>
      <c r="H64" s="141"/>
      <c r="I64" s="141"/>
      <c r="J64" s="141"/>
      <c r="K64" s="141"/>
      <c r="L64" s="141"/>
      <c r="M64" s="141"/>
      <c r="N64" s="141"/>
      <c r="O64" s="141"/>
      <c r="P64" s="141"/>
      <c r="Q64" s="141"/>
      <c r="R64" s="141"/>
      <c r="S64" s="141"/>
      <c r="T64" s="141"/>
      <c r="U64" s="141"/>
      <c r="V64" s="141"/>
      <c r="W64" s="141"/>
      <c r="X64" s="141"/>
      <c r="Y64" s="141"/>
      <c r="Z64" s="141"/>
      <c r="AA64" s="31"/>
      <c r="AB64" s="31"/>
      <c r="AC64" s="31"/>
      <c r="AD64" s="31"/>
      <c r="AE64" s="31"/>
      <c r="AF64" s="31"/>
      <c r="AG64" s="31"/>
      <c r="AH64" s="31"/>
      <c r="AI64" s="31"/>
      <c r="AJ64" s="31"/>
      <c r="AK64" s="31"/>
      <c r="AL64" s="31"/>
      <c r="AM64" s="31"/>
    </row>
    <row r="65" spans="1:39" ht="12.75">
      <c r="A65" s="180" t="s">
        <v>1062</v>
      </c>
      <c r="C65" s="138"/>
      <c r="D65" s="138"/>
      <c r="E65" s="138"/>
      <c r="F65" s="138"/>
      <c r="G65" s="138"/>
      <c r="H65" s="138"/>
      <c r="I65" s="138"/>
      <c r="J65" s="138"/>
      <c r="K65" s="138"/>
      <c r="L65" s="138"/>
      <c r="M65" s="138"/>
      <c r="N65" s="138"/>
      <c r="O65" s="138"/>
      <c r="P65" s="138"/>
      <c r="Q65" s="138"/>
      <c r="R65" s="138"/>
      <c r="S65" s="138"/>
      <c r="T65" s="138"/>
      <c r="U65" s="138"/>
      <c r="V65" s="138"/>
      <c r="W65" s="138"/>
      <c r="X65" s="138"/>
      <c r="Y65" s="138"/>
      <c r="Z65" s="138"/>
      <c r="AA65" s="33"/>
      <c r="AB65" s="33"/>
      <c r="AC65" s="33"/>
      <c r="AD65" s="33"/>
      <c r="AE65" s="33"/>
      <c r="AF65" s="33"/>
      <c r="AG65" s="33"/>
      <c r="AH65" s="33"/>
      <c r="AI65" s="33"/>
      <c r="AJ65" s="33"/>
      <c r="AK65" s="33"/>
      <c r="AL65" s="33"/>
      <c r="AM65" s="31"/>
    </row>
    <row r="66" spans="1:39" ht="12.75">
      <c r="A66" s="180" t="s">
        <v>1024</v>
      </c>
      <c r="C66" s="138"/>
      <c r="D66" s="138"/>
      <c r="E66" s="138"/>
      <c r="F66" s="138"/>
      <c r="G66" s="138"/>
      <c r="H66" s="138"/>
      <c r="I66" s="138"/>
      <c r="J66" s="138"/>
      <c r="K66" s="138"/>
      <c r="L66" s="138"/>
      <c r="M66" s="138"/>
      <c r="N66" s="138"/>
      <c r="O66" s="138"/>
      <c r="P66" s="138"/>
      <c r="Q66" s="138"/>
      <c r="R66" s="138"/>
      <c r="S66" s="138"/>
      <c r="T66" s="138"/>
      <c r="U66" s="138"/>
      <c r="V66" s="138"/>
      <c r="W66" s="138"/>
      <c r="X66" s="138"/>
      <c r="Y66" s="138"/>
      <c r="Z66" s="138"/>
      <c r="AA66" s="33"/>
      <c r="AB66" s="33"/>
      <c r="AC66" s="33"/>
      <c r="AD66" s="33"/>
      <c r="AE66" s="33"/>
      <c r="AF66" s="33"/>
      <c r="AG66" s="33"/>
      <c r="AH66" s="33"/>
      <c r="AI66" s="33"/>
      <c r="AJ66" s="33"/>
      <c r="AK66" s="33"/>
      <c r="AL66" s="33"/>
      <c r="AM66" s="31"/>
    </row>
    <row r="67" spans="1:39"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31"/>
    </row>
    <row r="68" spans="1:39" ht="12.75" customHeight="1">
      <c r="A68" s="138" t="s">
        <v>503</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31"/>
    </row>
    <row r="69" spans="1:39" ht="12.75" customHeight="1">
      <c r="A69" s="138" t="s">
        <v>823</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31"/>
    </row>
    <row r="70" spans="1:39" ht="12.75" customHeight="1">
      <c r="C70" s="141"/>
      <c r="D70" s="141"/>
      <c r="E70" s="141"/>
      <c r="F70" s="141"/>
      <c r="G70" s="141"/>
      <c r="H70" s="141"/>
      <c r="I70" s="141"/>
      <c r="J70" s="141"/>
      <c r="K70" s="141"/>
      <c r="L70" s="141"/>
      <c r="M70" s="141"/>
      <c r="N70" s="141"/>
      <c r="O70" s="141"/>
      <c r="P70" s="141"/>
      <c r="Q70" s="141"/>
      <c r="R70" s="141"/>
      <c r="S70" s="141"/>
      <c r="T70" s="141"/>
      <c r="U70" s="141"/>
      <c r="V70" s="141"/>
      <c r="W70" s="141"/>
      <c r="X70" s="141"/>
      <c r="Y70" s="141"/>
      <c r="Z70" s="141"/>
      <c r="AA70" s="31"/>
      <c r="AB70" s="31"/>
      <c r="AC70" s="31"/>
      <c r="AD70" s="31"/>
      <c r="AE70" s="31"/>
      <c r="AF70" s="31"/>
      <c r="AG70" s="31"/>
      <c r="AH70" s="31"/>
      <c r="AI70" s="31"/>
      <c r="AJ70" s="31"/>
      <c r="AK70" s="31"/>
      <c r="AL70" s="31"/>
      <c r="AM70" s="31"/>
    </row>
    <row r="71" spans="1:39" ht="12.75">
      <c r="A71" s="180" t="s">
        <v>619</v>
      </c>
      <c r="C71" s="141"/>
      <c r="D71" s="141"/>
      <c r="E71" s="141"/>
      <c r="F71" s="141"/>
      <c r="G71" s="141"/>
      <c r="H71" s="141"/>
      <c r="I71" s="141"/>
      <c r="J71" s="141"/>
      <c r="K71" s="141"/>
      <c r="L71" s="141"/>
      <c r="M71" s="141"/>
      <c r="N71" s="141"/>
      <c r="O71" s="141"/>
      <c r="P71" s="141"/>
      <c r="Q71" s="141"/>
      <c r="R71" s="141"/>
      <c r="S71" s="141"/>
      <c r="T71" s="141"/>
      <c r="U71" s="141"/>
      <c r="V71" s="141"/>
      <c r="W71" s="141"/>
      <c r="X71" s="141"/>
      <c r="Y71" s="141"/>
      <c r="Z71" s="141"/>
      <c r="AA71" s="31"/>
      <c r="AB71" s="31"/>
      <c r="AC71" s="31"/>
      <c r="AD71" s="31"/>
      <c r="AE71" s="31"/>
      <c r="AF71" s="31"/>
      <c r="AG71" s="31"/>
      <c r="AH71" s="31"/>
      <c r="AI71" s="31"/>
      <c r="AJ71" s="31"/>
      <c r="AK71" s="31"/>
      <c r="AL71" s="31"/>
      <c r="AM71" s="31"/>
    </row>
    <row r="72" spans="1:39" ht="12.75">
      <c r="A72" s="145" t="s">
        <v>491</v>
      </c>
      <c r="C72" s="141"/>
      <c r="D72" s="141"/>
      <c r="E72" s="141"/>
      <c r="F72" s="141"/>
      <c r="G72" s="141"/>
      <c r="H72" s="141"/>
      <c r="I72" s="141"/>
      <c r="J72" s="141"/>
      <c r="K72" s="141"/>
      <c r="L72" s="141"/>
      <c r="M72" s="141"/>
      <c r="N72" s="141"/>
      <c r="O72" s="141"/>
      <c r="P72" s="141"/>
      <c r="Q72" s="141"/>
      <c r="R72" s="141"/>
      <c r="S72" s="141"/>
      <c r="T72" s="141"/>
      <c r="U72" s="141"/>
      <c r="V72" s="141"/>
      <c r="W72" s="141"/>
      <c r="X72" s="141"/>
      <c r="Y72" s="141"/>
      <c r="Z72" s="141"/>
      <c r="AA72" s="31"/>
      <c r="AB72" s="31"/>
      <c r="AC72" s="31"/>
      <c r="AD72" s="31"/>
      <c r="AE72" s="31"/>
      <c r="AF72" s="31"/>
      <c r="AG72" s="31"/>
      <c r="AH72" s="31"/>
      <c r="AI72" s="31"/>
      <c r="AJ72" s="31"/>
      <c r="AK72" s="31"/>
      <c r="AL72" s="31"/>
      <c r="AM72" s="31"/>
    </row>
    <row r="73" spans="1:39" ht="12.75">
      <c r="A73" s="181" t="s">
        <v>824</v>
      </c>
      <c r="C73" s="141"/>
      <c r="D73" s="141"/>
      <c r="E73" s="141"/>
      <c r="F73" s="141"/>
      <c r="G73" s="141"/>
      <c r="H73" s="141"/>
      <c r="I73" s="141"/>
      <c r="J73" s="141"/>
      <c r="K73" s="141"/>
      <c r="L73" s="141"/>
      <c r="M73" s="141"/>
      <c r="N73" s="141"/>
      <c r="O73" s="141"/>
      <c r="P73" s="141"/>
      <c r="Q73" s="141"/>
      <c r="R73" s="141"/>
      <c r="S73" s="141"/>
      <c r="T73" s="141"/>
      <c r="U73" s="141"/>
      <c r="V73" s="141"/>
      <c r="W73" s="141"/>
      <c r="X73" s="141"/>
      <c r="Y73" s="141"/>
      <c r="Z73" s="141"/>
      <c r="AA73" s="31"/>
      <c r="AB73" s="31"/>
      <c r="AC73" s="31"/>
      <c r="AD73" s="31"/>
      <c r="AE73" s="31"/>
      <c r="AF73" s="31"/>
      <c r="AG73" s="31"/>
      <c r="AH73" s="31"/>
      <c r="AI73" s="31"/>
      <c r="AJ73" s="31"/>
      <c r="AK73" s="31"/>
      <c r="AL73" s="31"/>
      <c r="AM73" s="31"/>
    </row>
    <row r="74" spans="1:39" ht="12.75" customHeight="1">
      <c r="A74" s="180" t="s">
        <v>825</v>
      </c>
      <c r="C74" s="141"/>
      <c r="D74" s="141"/>
      <c r="E74" s="141"/>
      <c r="F74" s="141"/>
      <c r="G74" s="141"/>
      <c r="H74" s="141"/>
      <c r="I74" s="141"/>
      <c r="J74" s="141"/>
      <c r="K74" s="141"/>
      <c r="L74" s="141"/>
      <c r="M74" s="141"/>
      <c r="N74" s="141"/>
      <c r="O74" s="141"/>
      <c r="P74" s="141"/>
      <c r="Q74" s="141"/>
      <c r="R74" s="141"/>
      <c r="S74" s="141"/>
      <c r="T74" s="141"/>
      <c r="U74" s="141"/>
      <c r="V74" s="141"/>
      <c r="W74" s="141"/>
      <c r="X74" s="141"/>
      <c r="Y74" s="141"/>
      <c r="Z74" s="141"/>
      <c r="AA74" s="31"/>
      <c r="AB74" s="31"/>
      <c r="AC74" s="31"/>
      <c r="AD74" s="31"/>
      <c r="AE74" s="31"/>
      <c r="AF74" s="31"/>
      <c r="AG74" s="31"/>
      <c r="AH74" s="31"/>
      <c r="AI74" s="31"/>
      <c r="AJ74" s="31"/>
      <c r="AK74" s="31"/>
      <c r="AL74" s="31"/>
      <c r="AM74" s="31"/>
    </row>
    <row r="75" spans="1:39" ht="13.7" customHeight="1">
      <c r="C75" s="141"/>
      <c r="D75" s="141"/>
      <c r="E75" s="141"/>
      <c r="F75" s="141"/>
      <c r="G75" s="141"/>
      <c r="H75" s="141"/>
      <c r="I75" s="141"/>
      <c r="J75" s="141"/>
      <c r="K75" s="141"/>
      <c r="L75" s="141"/>
      <c r="M75" s="141"/>
      <c r="N75" s="141"/>
      <c r="O75" s="141"/>
      <c r="P75" s="141"/>
      <c r="Q75" s="141"/>
      <c r="R75" s="141"/>
      <c r="S75" s="141"/>
      <c r="T75" s="141"/>
      <c r="U75" s="141"/>
      <c r="V75" s="141"/>
      <c r="W75" s="141"/>
      <c r="X75" s="141"/>
      <c r="Y75" s="141"/>
      <c r="Z75" s="141"/>
      <c r="AA75" s="31"/>
      <c r="AB75" s="31"/>
      <c r="AC75" s="31"/>
      <c r="AD75" s="31"/>
      <c r="AE75" s="31"/>
      <c r="AF75" s="31"/>
      <c r="AG75" s="31"/>
      <c r="AH75" s="31"/>
      <c r="AI75" s="31"/>
      <c r="AJ75" s="31"/>
      <c r="AK75" s="31"/>
      <c r="AL75" s="31"/>
      <c r="AM75" s="31"/>
    </row>
    <row r="76" spans="1:39" ht="13.7" customHeight="1">
      <c r="A76" s="180" t="s">
        <v>826</v>
      </c>
      <c r="C76" s="141"/>
      <c r="D76" s="141"/>
      <c r="E76" s="141"/>
      <c r="F76" s="141"/>
      <c r="G76" s="141"/>
      <c r="H76" s="141"/>
      <c r="I76" s="141"/>
      <c r="J76" s="141"/>
      <c r="K76" s="141"/>
      <c r="L76" s="141"/>
      <c r="M76" s="141"/>
      <c r="N76" s="141"/>
      <c r="O76" s="141"/>
      <c r="P76" s="141"/>
      <c r="Q76" s="141"/>
      <c r="R76" s="141"/>
      <c r="S76" s="141"/>
      <c r="T76" s="141"/>
      <c r="U76" s="141"/>
      <c r="V76" s="141"/>
      <c r="W76" s="141"/>
      <c r="X76" s="141"/>
      <c r="Y76" s="141"/>
      <c r="Z76" s="141"/>
      <c r="AA76" s="31"/>
      <c r="AB76" s="31"/>
      <c r="AC76" s="31"/>
      <c r="AD76" s="31"/>
      <c r="AE76" s="31"/>
      <c r="AF76" s="31"/>
      <c r="AG76" s="31"/>
      <c r="AH76" s="31"/>
      <c r="AI76" s="31"/>
      <c r="AJ76" s="31"/>
      <c r="AK76" s="31"/>
      <c r="AL76" s="31"/>
      <c r="AM76" s="27"/>
    </row>
    <row r="77" spans="1:39" ht="12.75" customHeight="1">
      <c r="A77" s="180" t="s">
        <v>827</v>
      </c>
      <c r="C77" s="141"/>
      <c r="D77" s="141"/>
      <c r="E77" s="141"/>
      <c r="F77" s="141"/>
      <c r="G77" s="141"/>
      <c r="H77" s="141"/>
      <c r="I77" s="141"/>
      <c r="J77" s="141"/>
      <c r="K77" s="141"/>
      <c r="L77" s="141"/>
      <c r="M77" s="141"/>
      <c r="N77" s="141"/>
      <c r="O77" s="141"/>
      <c r="P77" s="141"/>
      <c r="Q77" s="141"/>
      <c r="R77" s="141"/>
      <c r="S77" s="141"/>
      <c r="T77" s="141"/>
      <c r="U77" s="141"/>
      <c r="V77" s="141"/>
      <c r="W77" s="141"/>
      <c r="X77" s="141"/>
      <c r="Y77" s="141"/>
      <c r="Z77" s="141"/>
      <c r="AA77" s="31"/>
      <c r="AB77" s="31"/>
      <c r="AC77" s="31"/>
      <c r="AD77" s="31"/>
      <c r="AE77" s="31"/>
      <c r="AF77" s="31"/>
      <c r="AG77" s="31"/>
      <c r="AH77" s="31"/>
      <c r="AI77" s="31"/>
      <c r="AJ77" s="31"/>
      <c r="AK77" s="31"/>
      <c r="AL77" s="31"/>
      <c r="AM77" s="27"/>
    </row>
    <row r="78" spans="1:39" ht="12.75">
      <c r="C78" s="141"/>
      <c r="D78" s="141"/>
      <c r="E78" s="141"/>
      <c r="F78" s="141"/>
      <c r="G78" s="141"/>
      <c r="H78" s="141"/>
      <c r="I78" s="141"/>
      <c r="J78" s="141"/>
      <c r="K78" s="141"/>
      <c r="L78" s="141"/>
      <c r="M78" s="141"/>
      <c r="N78" s="141"/>
      <c r="O78" s="141"/>
      <c r="P78" s="141"/>
      <c r="Q78" s="141"/>
      <c r="R78" s="141"/>
      <c r="S78" s="141"/>
      <c r="T78" s="141"/>
      <c r="U78" s="141"/>
      <c r="V78" s="141"/>
      <c r="W78" s="141"/>
      <c r="X78" s="141"/>
      <c r="Y78" s="141"/>
      <c r="Z78" s="141"/>
      <c r="AA78" s="31"/>
      <c r="AB78" s="31"/>
      <c r="AC78" s="31"/>
      <c r="AD78" s="31"/>
      <c r="AE78" s="31"/>
      <c r="AF78" s="31"/>
      <c r="AG78" s="31"/>
      <c r="AH78" s="31"/>
      <c r="AI78" s="31"/>
      <c r="AJ78" s="31"/>
      <c r="AK78" s="31"/>
      <c r="AL78" s="31"/>
      <c r="AM78" s="27"/>
    </row>
    <row r="79" spans="1:39" ht="12.75">
      <c r="A79" s="141" t="s">
        <v>764</v>
      </c>
      <c r="C79" s="141"/>
      <c r="D79" s="141"/>
      <c r="E79" s="141"/>
      <c r="F79" s="141"/>
      <c r="G79" s="141"/>
      <c r="H79" s="141"/>
      <c r="I79" s="141"/>
      <c r="J79" s="141"/>
      <c r="K79" s="141"/>
      <c r="L79" s="141"/>
      <c r="M79" s="141"/>
      <c r="N79" s="141"/>
      <c r="O79" s="141"/>
      <c r="P79" s="141"/>
      <c r="Q79" s="141"/>
      <c r="R79" s="141"/>
      <c r="S79" s="141"/>
      <c r="T79" s="141"/>
      <c r="U79" s="141"/>
      <c r="V79" s="141"/>
      <c r="W79" s="141"/>
      <c r="X79" s="141"/>
      <c r="Y79" s="141"/>
      <c r="Z79" s="141"/>
      <c r="AA79" s="31"/>
      <c r="AB79" s="31"/>
      <c r="AC79" s="31"/>
      <c r="AD79" s="31"/>
      <c r="AE79" s="31"/>
      <c r="AF79" s="31"/>
      <c r="AG79" s="31"/>
      <c r="AH79" s="31"/>
      <c r="AI79" s="31"/>
      <c r="AJ79" s="31"/>
      <c r="AK79" s="31"/>
      <c r="AL79" s="31"/>
      <c r="AM79" s="31"/>
    </row>
    <row r="80" spans="1:39" ht="12.75" customHeight="1">
      <c r="A80" s="141" t="s">
        <v>765</v>
      </c>
      <c r="C80" s="141"/>
      <c r="D80" s="141"/>
      <c r="E80" s="141"/>
      <c r="F80" s="141"/>
      <c r="G80" s="141"/>
      <c r="H80" s="141"/>
      <c r="I80" s="141"/>
      <c r="J80" s="141"/>
      <c r="K80" s="141"/>
      <c r="L80" s="141"/>
      <c r="M80" s="141"/>
      <c r="N80" s="141"/>
      <c r="O80" s="141"/>
      <c r="P80" s="141"/>
      <c r="Q80" s="141"/>
      <c r="R80" s="141"/>
      <c r="S80" s="141"/>
      <c r="T80" s="141"/>
      <c r="U80" s="141"/>
      <c r="V80" s="141"/>
      <c r="W80" s="141"/>
      <c r="X80" s="141"/>
      <c r="Y80" s="141"/>
      <c r="Z80" s="141"/>
      <c r="AA80" s="31"/>
      <c r="AB80" s="31"/>
      <c r="AC80" s="31"/>
      <c r="AD80" s="31"/>
      <c r="AE80" s="31"/>
      <c r="AF80" s="31"/>
      <c r="AG80" s="31"/>
      <c r="AH80" s="31"/>
      <c r="AI80" s="31"/>
      <c r="AJ80" s="31"/>
      <c r="AK80" s="31"/>
      <c r="AL80" s="31"/>
      <c r="AM80" s="31"/>
    </row>
    <row r="81" spans="1:39" ht="12.75">
      <c r="C81" s="141"/>
      <c r="D81" s="141"/>
      <c r="E81" s="141"/>
      <c r="F81" s="141"/>
      <c r="G81" s="141"/>
      <c r="H81" s="141"/>
      <c r="I81" s="141"/>
      <c r="J81" s="141"/>
      <c r="K81" s="141"/>
      <c r="L81" s="141"/>
      <c r="M81" s="141"/>
      <c r="N81" s="141"/>
      <c r="O81" s="141"/>
      <c r="P81" s="141"/>
      <c r="Q81" s="141"/>
      <c r="R81" s="141"/>
      <c r="S81" s="141"/>
      <c r="T81" s="141"/>
      <c r="U81" s="141"/>
      <c r="V81" s="141"/>
      <c r="W81" s="141"/>
      <c r="X81" s="141"/>
      <c r="Y81" s="141"/>
      <c r="Z81" s="141"/>
      <c r="AA81" s="31"/>
      <c r="AB81" s="31"/>
      <c r="AC81" s="31"/>
      <c r="AD81" s="31"/>
      <c r="AE81" s="31"/>
      <c r="AF81" s="31"/>
      <c r="AG81" s="31"/>
      <c r="AH81" s="31"/>
      <c r="AI81" s="31"/>
      <c r="AJ81" s="31"/>
      <c r="AK81" s="31"/>
      <c r="AL81" s="31"/>
      <c r="AM81" s="31"/>
    </row>
    <row r="82" spans="1:39" ht="12.75">
      <c r="A82" s="180" t="s">
        <v>1159</v>
      </c>
      <c r="C82" s="141"/>
      <c r="D82" s="141"/>
      <c r="E82" s="141"/>
      <c r="F82" s="141"/>
      <c r="G82" s="141"/>
      <c r="H82" s="141"/>
      <c r="I82" s="141"/>
      <c r="J82" s="141"/>
      <c r="K82" s="141"/>
      <c r="L82" s="141"/>
      <c r="M82" s="141"/>
      <c r="N82" s="141"/>
      <c r="O82" s="141"/>
      <c r="P82" s="141"/>
      <c r="Q82" s="141"/>
      <c r="R82" s="141"/>
      <c r="S82" s="141"/>
      <c r="T82" s="141"/>
      <c r="U82" s="141"/>
      <c r="V82" s="141"/>
      <c r="W82" s="141"/>
      <c r="X82" s="141"/>
      <c r="Y82" s="141"/>
      <c r="Z82" s="141"/>
      <c r="AA82" s="31"/>
      <c r="AB82" s="31"/>
      <c r="AC82" s="31"/>
      <c r="AD82" s="31"/>
      <c r="AE82" s="31"/>
      <c r="AF82" s="31"/>
      <c r="AG82" s="31"/>
      <c r="AH82" s="31"/>
      <c r="AI82" s="31"/>
      <c r="AJ82" s="31"/>
      <c r="AK82" s="31"/>
      <c r="AL82" s="31"/>
      <c r="AM82" s="31"/>
    </row>
    <row r="83" spans="1:39" ht="12.75">
      <c r="A83" s="141" t="s">
        <v>1115</v>
      </c>
      <c r="C83" s="141"/>
      <c r="D83" s="141"/>
      <c r="E83" s="141"/>
      <c r="F83" s="141"/>
      <c r="G83" s="141"/>
      <c r="H83" s="141"/>
      <c r="I83" s="141"/>
      <c r="J83" s="141"/>
      <c r="K83" s="141"/>
      <c r="L83" s="141"/>
      <c r="M83" s="141"/>
      <c r="N83" s="141"/>
      <c r="O83" s="141"/>
      <c r="P83" s="141"/>
      <c r="Q83" s="141"/>
      <c r="R83" s="141"/>
      <c r="S83" s="141"/>
      <c r="T83" s="141"/>
      <c r="U83" s="141"/>
      <c r="V83" s="141"/>
      <c r="W83" s="141"/>
      <c r="X83" s="141"/>
      <c r="Y83" s="141"/>
      <c r="Z83" s="141"/>
      <c r="AA83" s="31"/>
      <c r="AB83" s="31"/>
      <c r="AC83" s="31"/>
      <c r="AD83" s="31"/>
      <c r="AE83" s="31"/>
      <c r="AF83" s="31"/>
      <c r="AG83" s="31"/>
      <c r="AH83" s="31"/>
      <c r="AI83" s="31"/>
      <c r="AJ83" s="31"/>
      <c r="AK83" s="31"/>
      <c r="AL83" s="31"/>
      <c r="AM83" s="31"/>
    </row>
    <row r="84" spans="1:39" ht="12.75" customHeight="1">
      <c r="A84" s="141" t="s">
        <v>1114</v>
      </c>
      <c r="C84" s="141"/>
      <c r="D84" s="141"/>
      <c r="E84" s="141"/>
      <c r="F84" s="141"/>
      <c r="G84" s="141"/>
      <c r="H84" s="141"/>
      <c r="I84" s="141"/>
      <c r="J84" s="141"/>
      <c r="K84" s="141"/>
      <c r="L84" s="141"/>
      <c r="M84" s="141"/>
      <c r="N84" s="141"/>
      <c r="O84" s="141"/>
      <c r="P84" s="141"/>
      <c r="Q84" s="141"/>
      <c r="R84" s="141"/>
      <c r="S84" s="141"/>
      <c r="T84" s="141"/>
      <c r="U84" s="141"/>
      <c r="V84" s="141"/>
      <c r="W84" s="141"/>
      <c r="X84" s="141"/>
      <c r="Y84" s="141"/>
      <c r="Z84" s="141"/>
      <c r="AA84" s="31"/>
      <c r="AB84" s="31"/>
      <c r="AC84" s="31"/>
      <c r="AD84" s="31"/>
      <c r="AE84" s="31"/>
      <c r="AF84" s="31"/>
      <c r="AG84" s="31"/>
      <c r="AH84" s="31"/>
      <c r="AI84" s="31"/>
      <c r="AJ84" s="31"/>
      <c r="AK84" s="31"/>
      <c r="AL84" s="31"/>
      <c r="AM84" s="31"/>
    </row>
    <row r="85" spans="1:39" ht="12.75">
      <c r="C85" s="141"/>
      <c r="D85" s="141"/>
      <c r="E85" s="141"/>
      <c r="F85" s="141"/>
      <c r="G85" s="141"/>
      <c r="H85" s="141"/>
      <c r="I85" s="141"/>
      <c r="J85" s="141"/>
      <c r="K85" s="141"/>
      <c r="L85" s="141"/>
      <c r="M85" s="141"/>
      <c r="N85" s="141"/>
      <c r="O85" s="141"/>
      <c r="P85" s="141"/>
      <c r="Q85" s="141"/>
      <c r="R85" s="141"/>
      <c r="S85" s="141"/>
      <c r="T85" s="141"/>
      <c r="U85" s="141"/>
      <c r="V85" s="141"/>
      <c r="W85" s="141"/>
      <c r="X85" s="141"/>
      <c r="Y85" s="141"/>
      <c r="Z85" s="141"/>
      <c r="AA85" s="31"/>
      <c r="AB85" s="31"/>
      <c r="AC85" s="31"/>
      <c r="AD85" s="31"/>
      <c r="AE85" s="31"/>
      <c r="AF85" s="31"/>
      <c r="AG85" s="31"/>
      <c r="AH85" s="31"/>
      <c r="AI85" s="31"/>
      <c r="AJ85" s="31"/>
      <c r="AK85" s="31"/>
      <c r="AL85" s="31"/>
      <c r="AM85" s="31"/>
    </row>
    <row r="86" spans="1:39" ht="12.75">
      <c r="A86" s="180" t="s">
        <v>1107</v>
      </c>
      <c r="C86" s="141"/>
      <c r="D86" s="141"/>
      <c r="E86" s="141"/>
      <c r="F86" s="141"/>
      <c r="G86" s="141"/>
      <c r="H86" s="141"/>
      <c r="I86" s="141"/>
      <c r="J86" s="141"/>
      <c r="K86" s="141"/>
      <c r="L86" s="141"/>
      <c r="M86" s="141"/>
      <c r="N86" s="141"/>
      <c r="O86" s="141"/>
      <c r="P86" s="141"/>
      <c r="Q86" s="141"/>
      <c r="R86" s="141"/>
      <c r="S86" s="141"/>
      <c r="T86" s="141"/>
      <c r="U86" s="141"/>
      <c r="V86" s="141"/>
      <c r="W86" s="141"/>
      <c r="X86" s="141"/>
      <c r="Y86" s="141"/>
      <c r="Z86" s="141"/>
      <c r="AA86" s="31"/>
      <c r="AB86" s="31"/>
      <c r="AC86" s="31"/>
      <c r="AD86" s="31"/>
      <c r="AE86" s="31"/>
      <c r="AF86" s="31"/>
      <c r="AG86" s="31"/>
      <c r="AH86" s="31"/>
      <c r="AI86" s="31"/>
      <c r="AJ86" s="31"/>
      <c r="AK86" s="31"/>
      <c r="AL86" s="31"/>
      <c r="AM86" s="31"/>
    </row>
    <row r="87" spans="1:39" ht="12.75">
      <c r="A87" s="141" t="s">
        <v>1106</v>
      </c>
      <c r="C87" s="141"/>
      <c r="D87" s="141"/>
      <c r="E87" s="141"/>
      <c r="F87" s="141"/>
      <c r="G87" s="141"/>
      <c r="H87" s="141"/>
      <c r="I87" s="141"/>
      <c r="J87" s="141"/>
      <c r="K87" s="141"/>
      <c r="L87" s="141"/>
      <c r="M87" s="141"/>
      <c r="N87" s="141"/>
      <c r="O87" s="141"/>
      <c r="P87" s="141"/>
      <c r="Q87" s="141"/>
      <c r="R87" s="141"/>
      <c r="S87" s="141"/>
      <c r="T87" s="141"/>
      <c r="U87" s="141"/>
      <c r="V87" s="141"/>
      <c r="W87" s="141"/>
      <c r="X87" s="141"/>
      <c r="Y87" s="141"/>
      <c r="Z87" s="141"/>
      <c r="AA87" s="31"/>
      <c r="AB87" s="31"/>
      <c r="AC87" s="31"/>
      <c r="AD87" s="31"/>
      <c r="AE87" s="31"/>
      <c r="AF87" s="31"/>
      <c r="AG87" s="31"/>
      <c r="AH87" s="31"/>
      <c r="AI87" s="31"/>
      <c r="AJ87" s="31"/>
      <c r="AK87" s="31"/>
      <c r="AL87" s="31"/>
      <c r="AM87" s="31"/>
    </row>
    <row r="88" spans="1:39" ht="12.75" customHeight="1">
      <c r="A88" s="141" t="s">
        <v>828</v>
      </c>
      <c r="C88" s="141"/>
      <c r="D88" s="141"/>
      <c r="E88" s="141"/>
      <c r="F88" s="141"/>
      <c r="G88" s="141"/>
      <c r="H88" s="141"/>
      <c r="I88" s="141"/>
      <c r="J88" s="141"/>
      <c r="K88" s="141"/>
      <c r="L88" s="141"/>
      <c r="M88" s="141"/>
      <c r="N88" s="141"/>
      <c r="O88" s="141"/>
      <c r="P88" s="141"/>
      <c r="Q88" s="141"/>
      <c r="R88" s="141"/>
      <c r="S88" s="141"/>
      <c r="T88" s="141"/>
      <c r="U88" s="141"/>
      <c r="V88" s="141"/>
      <c r="W88" s="141"/>
      <c r="X88" s="141"/>
      <c r="Y88" s="141"/>
      <c r="Z88" s="141"/>
      <c r="AA88" s="31"/>
      <c r="AB88" s="31"/>
      <c r="AC88" s="31"/>
      <c r="AD88" s="31"/>
      <c r="AE88" s="31"/>
      <c r="AF88" s="31"/>
      <c r="AG88" s="31"/>
      <c r="AH88" s="31"/>
      <c r="AI88" s="31"/>
      <c r="AJ88" s="31"/>
      <c r="AK88" s="31"/>
      <c r="AL88" s="31"/>
      <c r="AM88" s="31"/>
    </row>
    <row r="89" spans="1:39" s="39" customFormat="1" ht="12.75">
      <c r="B89" s="12"/>
      <c r="C89" s="178"/>
      <c r="D89" s="178"/>
      <c r="E89" s="178"/>
      <c r="F89" s="178"/>
      <c r="G89" s="178"/>
      <c r="H89" s="178"/>
      <c r="I89" s="178"/>
      <c r="J89" s="178"/>
      <c r="K89" s="178"/>
      <c r="L89" s="178"/>
      <c r="M89" s="178"/>
      <c r="N89" s="178"/>
      <c r="O89" s="178"/>
      <c r="P89" s="178"/>
      <c r="Q89" s="178"/>
      <c r="R89" s="178"/>
      <c r="S89" s="178"/>
      <c r="T89" s="178"/>
      <c r="U89" s="178"/>
      <c r="V89" s="178"/>
      <c r="W89" s="178"/>
      <c r="X89" s="178"/>
      <c r="Y89" s="178"/>
      <c r="Z89" s="178"/>
      <c r="AA89" s="27"/>
      <c r="AB89" s="27"/>
      <c r="AC89" s="27"/>
      <c r="AD89" s="27"/>
      <c r="AE89" s="27"/>
      <c r="AF89" s="27"/>
      <c r="AG89" s="27"/>
      <c r="AH89" s="27"/>
      <c r="AI89" s="27"/>
      <c r="AJ89" s="27"/>
      <c r="AK89" s="27"/>
      <c r="AL89" s="27"/>
      <c r="AM89" s="288"/>
    </row>
    <row r="90" spans="1:39" s="39" customFormat="1" ht="12.75">
      <c r="A90" s="141" t="s">
        <v>829</v>
      </c>
      <c r="B90" s="12"/>
      <c r="C90" s="178"/>
      <c r="D90" s="178"/>
      <c r="E90" s="178"/>
      <c r="F90" s="178"/>
      <c r="G90" s="178"/>
      <c r="H90" s="178"/>
      <c r="I90" s="178"/>
      <c r="J90" s="178"/>
      <c r="K90" s="178"/>
      <c r="L90" s="178"/>
      <c r="M90" s="178"/>
      <c r="N90" s="178"/>
      <c r="O90" s="178"/>
      <c r="P90" s="178"/>
      <c r="Q90" s="178"/>
      <c r="R90" s="178"/>
      <c r="S90" s="178"/>
      <c r="T90" s="178"/>
      <c r="U90" s="178"/>
      <c r="V90" s="178"/>
      <c r="W90" s="178"/>
      <c r="X90" s="178"/>
      <c r="Y90" s="178"/>
      <c r="Z90" s="178"/>
      <c r="AA90" s="27"/>
      <c r="AB90" s="27"/>
      <c r="AC90" s="27"/>
      <c r="AD90" s="27"/>
      <c r="AE90" s="27"/>
      <c r="AF90" s="27"/>
      <c r="AG90" s="27"/>
      <c r="AH90" s="27"/>
      <c r="AI90" s="27"/>
      <c r="AJ90" s="27"/>
      <c r="AK90" s="27"/>
      <c r="AL90" s="27"/>
      <c r="AM90" s="288"/>
    </row>
    <row r="91" spans="1:39" s="39" customFormat="1" ht="12.75" customHeight="1">
      <c r="A91" s="141" t="s">
        <v>830</v>
      </c>
      <c r="B91" s="12"/>
      <c r="C91" s="178"/>
      <c r="D91" s="178"/>
      <c r="E91" s="178"/>
      <c r="F91" s="178"/>
      <c r="G91" s="178"/>
      <c r="H91" s="178"/>
      <c r="I91" s="178"/>
      <c r="J91" s="178"/>
      <c r="K91" s="178"/>
      <c r="L91" s="178"/>
      <c r="M91" s="178"/>
      <c r="N91" s="178"/>
      <c r="O91" s="178"/>
      <c r="P91" s="178"/>
      <c r="Q91" s="178"/>
      <c r="R91" s="178"/>
      <c r="S91" s="178"/>
      <c r="T91" s="178"/>
      <c r="U91" s="178"/>
      <c r="V91" s="178"/>
      <c r="W91" s="178"/>
      <c r="X91" s="178"/>
      <c r="Y91" s="178"/>
      <c r="Z91" s="178"/>
      <c r="AA91" s="27"/>
      <c r="AB91" s="27"/>
      <c r="AC91" s="27"/>
      <c r="AD91" s="27"/>
      <c r="AE91" s="27"/>
      <c r="AF91" s="27"/>
      <c r="AG91" s="27"/>
      <c r="AH91" s="27"/>
      <c r="AI91" s="27"/>
      <c r="AJ91" s="27"/>
      <c r="AK91" s="27"/>
      <c r="AL91" s="27"/>
      <c r="AM91" s="288"/>
    </row>
    <row r="92" spans="1:39" s="39" customFormat="1" ht="12.75">
      <c r="B92" s="12"/>
      <c r="C92" s="141"/>
      <c r="D92" s="141"/>
      <c r="E92" s="141"/>
      <c r="F92" s="141"/>
      <c r="G92" s="141"/>
      <c r="H92" s="141"/>
      <c r="I92" s="141"/>
      <c r="J92" s="141"/>
      <c r="K92" s="141"/>
      <c r="L92" s="141"/>
      <c r="M92" s="141"/>
      <c r="N92" s="141"/>
      <c r="O92" s="141"/>
      <c r="P92" s="141"/>
      <c r="Q92" s="141"/>
      <c r="R92" s="141"/>
      <c r="S92" s="141"/>
      <c r="T92" s="141"/>
      <c r="U92" s="141"/>
      <c r="V92" s="141"/>
      <c r="W92" s="141"/>
      <c r="X92" s="141"/>
      <c r="Y92" s="141"/>
      <c r="Z92" s="141"/>
      <c r="AA92" s="31"/>
      <c r="AB92" s="31"/>
      <c r="AC92" s="31"/>
      <c r="AD92" s="31"/>
      <c r="AE92" s="31"/>
      <c r="AF92" s="31"/>
      <c r="AG92" s="31"/>
      <c r="AH92" s="31"/>
      <c r="AI92" s="31"/>
      <c r="AJ92" s="31"/>
      <c r="AK92" s="31"/>
      <c r="AL92" s="31"/>
      <c r="AM92" s="288"/>
    </row>
    <row r="93" spans="1:39" s="39" customFormat="1" ht="12.75">
      <c r="A93" s="214" t="s">
        <v>1118</v>
      </c>
      <c r="B93" s="12"/>
      <c r="C93" s="141"/>
      <c r="D93" s="141"/>
      <c r="E93" s="141"/>
      <c r="F93" s="141"/>
      <c r="G93" s="141"/>
      <c r="H93" s="141"/>
      <c r="I93" s="141"/>
      <c r="J93" s="141"/>
      <c r="K93" s="141"/>
      <c r="L93" s="141"/>
      <c r="M93" s="141"/>
      <c r="N93" s="141"/>
      <c r="O93" s="141"/>
      <c r="P93" s="141"/>
      <c r="Q93" s="141"/>
      <c r="R93" s="141"/>
      <c r="S93" s="141"/>
      <c r="T93" s="141"/>
      <c r="U93" s="141"/>
      <c r="V93" s="141"/>
      <c r="W93" s="141"/>
      <c r="X93" s="141"/>
      <c r="Y93" s="141"/>
      <c r="Z93" s="141"/>
      <c r="AA93" s="31"/>
      <c r="AB93" s="31"/>
      <c r="AC93" s="31"/>
      <c r="AD93" s="31"/>
      <c r="AE93" s="31"/>
      <c r="AF93" s="31"/>
      <c r="AG93" s="31"/>
      <c r="AH93" s="31"/>
      <c r="AI93" s="31"/>
      <c r="AJ93" s="31"/>
      <c r="AK93" s="31"/>
      <c r="AL93" s="31"/>
      <c r="AM93" s="288"/>
    </row>
    <row r="94" spans="1:39" s="39" customFormat="1" ht="12.75">
      <c r="A94" s="178" t="s">
        <v>1117</v>
      </c>
      <c r="B94" s="12"/>
      <c r="C94" s="141"/>
      <c r="D94" s="141"/>
      <c r="E94" s="141"/>
      <c r="F94" s="141"/>
      <c r="G94" s="141"/>
      <c r="H94" s="141"/>
      <c r="I94" s="141"/>
      <c r="J94" s="141"/>
      <c r="K94" s="141"/>
      <c r="L94" s="141"/>
      <c r="M94" s="141"/>
      <c r="N94" s="141"/>
      <c r="O94" s="141"/>
      <c r="P94" s="141"/>
      <c r="Q94" s="141"/>
      <c r="R94" s="141"/>
      <c r="S94" s="141"/>
      <c r="T94" s="141"/>
      <c r="U94" s="141"/>
      <c r="V94" s="141"/>
      <c r="W94" s="141"/>
      <c r="X94" s="141"/>
      <c r="Y94" s="141"/>
      <c r="Z94" s="141"/>
      <c r="AA94" s="31"/>
      <c r="AB94" s="31"/>
      <c r="AC94" s="31"/>
      <c r="AD94" s="31"/>
      <c r="AE94" s="31"/>
      <c r="AF94" s="31"/>
      <c r="AG94" s="31"/>
      <c r="AH94" s="31"/>
      <c r="AI94" s="31"/>
      <c r="AJ94" s="31"/>
      <c r="AK94" s="31"/>
      <c r="AL94" s="31"/>
      <c r="AM94" s="288"/>
    </row>
    <row r="95" spans="1:39" s="39" customFormat="1" ht="12.75">
      <c r="A95" s="141" t="s">
        <v>1116</v>
      </c>
      <c r="B95" s="12"/>
      <c r="C95" s="141"/>
      <c r="D95" s="141"/>
      <c r="E95" s="141"/>
      <c r="F95" s="141"/>
      <c r="G95" s="141"/>
      <c r="H95" s="141"/>
      <c r="I95" s="141"/>
      <c r="J95" s="141"/>
      <c r="K95" s="141"/>
      <c r="L95" s="141"/>
      <c r="M95" s="141"/>
      <c r="N95" s="141"/>
      <c r="O95" s="141"/>
      <c r="P95" s="141"/>
      <c r="Q95" s="141"/>
      <c r="R95" s="141"/>
      <c r="S95" s="141"/>
      <c r="T95" s="141"/>
      <c r="U95" s="141"/>
      <c r="V95" s="141"/>
      <c r="W95" s="141"/>
      <c r="X95" s="141"/>
      <c r="Y95" s="141"/>
      <c r="Z95" s="141"/>
      <c r="AA95" s="31"/>
      <c r="AB95" s="31"/>
      <c r="AC95" s="31"/>
      <c r="AD95" s="31"/>
      <c r="AE95" s="31"/>
      <c r="AF95" s="31"/>
      <c r="AG95" s="31"/>
      <c r="AH95" s="31"/>
      <c r="AI95" s="31"/>
      <c r="AJ95" s="31"/>
      <c r="AK95" s="31"/>
      <c r="AL95" s="31"/>
      <c r="AM95" s="288"/>
    </row>
    <row r="96" spans="1:39" s="39" customFormat="1" ht="12.75">
      <c r="C96" s="287"/>
      <c r="D96" s="287"/>
      <c r="E96" s="287"/>
      <c r="F96" s="287"/>
      <c r="G96" s="287"/>
      <c r="H96" s="287"/>
      <c r="I96" s="287"/>
      <c r="J96" s="287"/>
      <c r="K96" s="287"/>
      <c r="L96" s="287"/>
      <c r="M96" s="287"/>
      <c r="N96" s="287"/>
      <c r="O96" s="287"/>
      <c r="P96" s="287"/>
      <c r="Q96" s="287"/>
      <c r="R96" s="287"/>
      <c r="S96" s="287"/>
      <c r="T96" s="287"/>
      <c r="U96" s="287"/>
      <c r="V96" s="287"/>
      <c r="W96" s="287"/>
      <c r="X96" s="287"/>
      <c r="Y96" s="287"/>
      <c r="Z96" s="287"/>
      <c r="AA96" s="288"/>
      <c r="AB96" s="288"/>
      <c r="AC96" s="288"/>
      <c r="AD96" s="288"/>
      <c r="AE96" s="288"/>
      <c r="AF96" s="288"/>
      <c r="AG96" s="288"/>
      <c r="AH96" s="288"/>
      <c r="AI96" s="288"/>
      <c r="AJ96" s="288"/>
      <c r="AK96" s="288"/>
      <c r="AL96" s="288"/>
      <c r="AM96" s="288"/>
    </row>
    <row r="97" spans="1:39" s="39" customFormat="1" ht="12.75">
      <c r="A97" s="180" t="s">
        <v>831</v>
      </c>
      <c r="C97" s="287"/>
      <c r="D97" s="287"/>
      <c r="E97" s="287"/>
      <c r="F97" s="287"/>
      <c r="G97" s="287"/>
      <c r="H97" s="287"/>
      <c r="I97" s="287"/>
      <c r="J97" s="287"/>
      <c r="K97" s="287"/>
      <c r="L97" s="287"/>
      <c r="M97" s="287"/>
      <c r="N97" s="287"/>
      <c r="O97" s="287"/>
      <c r="P97" s="287"/>
      <c r="Q97" s="287"/>
      <c r="R97" s="287"/>
      <c r="S97" s="287"/>
      <c r="T97" s="287"/>
      <c r="U97" s="287"/>
      <c r="V97" s="287"/>
      <c r="W97" s="287"/>
      <c r="X97" s="287"/>
      <c r="Y97" s="287"/>
      <c r="Z97" s="287"/>
      <c r="AA97" s="288"/>
      <c r="AB97" s="288"/>
      <c r="AC97" s="288"/>
      <c r="AD97" s="288"/>
      <c r="AE97" s="288"/>
      <c r="AF97" s="288"/>
      <c r="AG97" s="288"/>
      <c r="AH97" s="288"/>
      <c r="AI97" s="288"/>
      <c r="AJ97" s="288"/>
      <c r="AK97" s="288"/>
      <c r="AL97" s="288"/>
      <c r="AM97" s="288"/>
    </row>
    <row r="98" spans="1:39" s="39" customFormat="1" ht="12.75">
      <c r="A98" s="180" t="s">
        <v>986</v>
      </c>
      <c r="C98" s="287"/>
      <c r="D98" s="287"/>
      <c r="E98" s="287"/>
      <c r="F98" s="287"/>
      <c r="G98" s="287"/>
      <c r="H98" s="287"/>
      <c r="I98" s="287"/>
      <c r="J98" s="287"/>
      <c r="K98" s="287"/>
      <c r="L98" s="287"/>
      <c r="M98" s="287"/>
      <c r="N98" s="287"/>
      <c r="O98" s="287"/>
      <c r="P98" s="287"/>
      <c r="Q98" s="287"/>
      <c r="R98" s="287"/>
      <c r="S98" s="287"/>
      <c r="T98" s="287"/>
      <c r="U98" s="287"/>
      <c r="V98" s="287"/>
      <c r="W98" s="287"/>
      <c r="X98" s="287"/>
      <c r="Y98" s="287"/>
      <c r="Z98" s="287"/>
      <c r="AA98" s="288"/>
      <c r="AB98" s="288"/>
      <c r="AC98" s="288"/>
      <c r="AD98" s="288"/>
      <c r="AE98" s="288"/>
      <c r="AF98" s="288"/>
      <c r="AG98" s="288"/>
      <c r="AH98" s="288"/>
      <c r="AI98" s="288"/>
      <c r="AJ98" s="288"/>
      <c r="AK98" s="288"/>
      <c r="AL98" s="288"/>
      <c r="AM98" s="288"/>
    </row>
    <row r="99" spans="1:39" s="39" customFormat="1" ht="12.75">
      <c r="C99" s="287"/>
      <c r="D99" s="287"/>
      <c r="E99" s="287"/>
      <c r="F99" s="287"/>
      <c r="G99" s="287"/>
      <c r="H99" s="287"/>
      <c r="I99" s="287"/>
      <c r="J99" s="287"/>
      <c r="K99" s="287"/>
      <c r="L99" s="287"/>
      <c r="M99" s="287"/>
      <c r="N99" s="287"/>
      <c r="O99" s="287"/>
      <c r="P99" s="287"/>
      <c r="Q99" s="287"/>
      <c r="R99" s="287"/>
      <c r="S99" s="287"/>
      <c r="T99" s="287"/>
      <c r="U99" s="287"/>
      <c r="V99" s="287"/>
      <c r="W99" s="287"/>
      <c r="X99" s="287"/>
      <c r="Y99" s="287"/>
      <c r="Z99" s="287"/>
      <c r="AA99" s="288"/>
      <c r="AB99" s="288"/>
      <c r="AC99" s="288"/>
      <c r="AD99" s="288"/>
      <c r="AE99" s="288"/>
      <c r="AF99" s="288"/>
      <c r="AG99" s="288"/>
      <c r="AH99" s="288"/>
      <c r="AI99" s="288"/>
      <c r="AJ99" s="288"/>
      <c r="AK99" s="288"/>
      <c r="AL99" s="288"/>
      <c r="AM99" s="288"/>
    </row>
    <row r="100" spans="1:39" s="39" customFormat="1" ht="12.75">
      <c r="A100" s="917" t="s">
        <v>1519</v>
      </c>
      <c r="C100" s="287"/>
      <c r="D100" s="287"/>
      <c r="E100" s="287"/>
      <c r="F100" s="287"/>
      <c r="G100" s="287"/>
      <c r="H100" s="287"/>
      <c r="I100" s="287"/>
      <c r="J100" s="287"/>
      <c r="K100" s="287"/>
      <c r="L100" s="287"/>
      <c r="M100" s="287"/>
      <c r="N100" s="287"/>
      <c r="O100" s="287"/>
      <c r="P100" s="287"/>
      <c r="Q100" s="287"/>
      <c r="R100" s="287"/>
      <c r="S100" s="287"/>
      <c r="T100" s="287"/>
      <c r="U100" s="287"/>
      <c r="V100" s="287"/>
      <c r="W100" s="287"/>
      <c r="X100" s="287"/>
      <c r="Y100" s="287"/>
      <c r="Z100" s="287"/>
      <c r="AA100" s="288"/>
      <c r="AB100" s="288"/>
      <c r="AC100" s="288"/>
      <c r="AD100" s="288"/>
      <c r="AE100" s="288"/>
      <c r="AF100" s="288"/>
      <c r="AG100" s="288"/>
      <c r="AH100" s="288"/>
      <c r="AI100" s="288"/>
      <c r="AJ100" s="288"/>
      <c r="AK100" s="288"/>
      <c r="AL100" s="288"/>
      <c r="AM100" s="288"/>
    </row>
    <row r="101" spans="1:39" s="39" customFormat="1" ht="12.75">
      <c r="A101" s="39" t="s">
        <v>1520</v>
      </c>
      <c r="C101" s="287"/>
      <c r="D101" s="287"/>
      <c r="E101" s="287"/>
      <c r="F101" s="287"/>
      <c r="G101" s="287"/>
      <c r="H101" s="287"/>
      <c r="I101" s="287"/>
      <c r="J101" s="287"/>
      <c r="K101" s="287"/>
      <c r="L101" s="287"/>
      <c r="M101" s="287"/>
      <c r="N101" s="287"/>
      <c r="O101" s="287"/>
      <c r="P101" s="287"/>
      <c r="Q101" s="287"/>
      <c r="R101" s="287"/>
      <c r="S101" s="287"/>
      <c r="T101" s="287"/>
      <c r="U101" s="287"/>
      <c r="V101" s="287"/>
      <c r="W101" s="287"/>
      <c r="X101" s="287"/>
      <c r="Y101" s="287"/>
      <c r="Z101" s="287"/>
      <c r="AA101" s="288"/>
      <c r="AB101" s="288"/>
      <c r="AC101" s="288"/>
      <c r="AD101" s="288"/>
      <c r="AE101" s="288"/>
      <c r="AF101" s="288"/>
      <c r="AG101" s="288"/>
      <c r="AH101" s="288"/>
      <c r="AI101" s="288"/>
      <c r="AJ101" s="288"/>
      <c r="AK101" s="288"/>
      <c r="AL101" s="288"/>
      <c r="AM101" s="288"/>
    </row>
    <row r="102" spans="1:39" s="39" customFormat="1" ht="12.75">
      <c r="A102" s="705" t="s">
        <v>1521</v>
      </c>
      <c r="C102" s="287"/>
      <c r="D102" s="287"/>
      <c r="E102" s="287"/>
      <c r="F102" s="287"/>
      <c r="G102" s="287"/>
      <c r="H102" s="287"/>
      <c r="I102" s="287"/>
      <c r="J102" s="287"/>
      <c r="K102" s="287"/>
      <c r="L102" s="287"/>
      <c r="M102" s="287"/>
      <c r="N102" s="287"/>
      <c r="O102" s="287"/>
      <c r="P102" s="287"/>
      <c r="Q102" s="287"/>
      <c r="R102" s="287"/>
      <c r="S102" s="287"/>
      <c r="T102" s="287"/>
      <c r="U102" s="287"/>
      <c r="V102" s="287"/>
      <c r="W102" s="287"/>
      <c r="X102" s="287"/>
      <c r="Y102" s="287"/>
      <c r="Z102" s="287"/>
      <c r="AA102" s="288"/>
      <c r="AB102" s="288"/>
      <c r="AC102" s="288"/>
      <c r="AD102" s="288"/>
      <c r="AE102" s="288"/>
      <c r="AF102" s="288"/>
      <c r="AG102" s="288"/>
      <c r="AH102" s="288"/>
      <c r="AI102" s="288"/>
      <c r="AJ102" s="288"/>
      <c r="AK102" s="288"/>
      <c r="AL102" s="288"/>
      <c r="AM102" s="288"/>
    </row>
    <row r="103" spans="1:39" ht="12.75">
      <c r="A103" s="918" t="s">
        <v>1522</v>
      </c>
      <c r="B103" s="39"/>
      <c r="C103" s="287"/>
      <c r="D103" s="287"/>
      <c r="E103" s="287"/>
      <c r="F103" s="287"/>
      <c r="G103" s="287"/>
      <c r="H103" s="287"/>
      <c r="I103" s="287"/>
      <c r="J103" s="287"/>
      <c r="K103" s="287"/>
      <c r="L103" s="287"/>
      <c r="M103" s="287"/>
      <c r="N103" s="287"/>
      <c r="O103" s="287"/>
      <c r="P103" s="287"/>
      <c r="Q103" s="287"/>
      <c r="R103" s="287"/>
      <c r="S103" s="287"/>
      <c r="T103" s="287"/>
      <c r="U103" s="287"/>
      <c r="V103" s="287"/>
      <c r="W103" s="287"/>
      <c r="X103" s="287"/>
      <c r="Y103" s="287"/>
      <c r="Z103" s="287"/>
      <c r="AA103" s="288"/>
      <c r="AB103" s="288"/>
      <c r="AC103" s="288"/>
      <c r="AD103" s="288"/>
      <c r="AE103" s="288"/>
      <c r="AF103" s="288"/>
      <c r="AG103" s="288"/>
      <c r="AH103" s="288"/>
      <c r="AI103" s="288"/>
      <c r="AJ103" s="288"/>
      <c r="AK103" s="288"/>
      <c r="AL103" s="288"/>
    </row>
    <row r="104" spans="1:39" ht="12.75">
      <c r="A104" s="1" t="s">
        <v>1523</v>
      </c>
      <c r="B104" s="39"/>
      <c r="C104" s="287"/>
      <c r="D104" s="287"/>
      <c r="E104" s="287"/>
      <c r="F104" s="287"/>
      <c r="G104" s="287"/>
      <c r="H104" s="287"/>
      <c r="I104" s="287"/>
      <c r="J104" s="287"/>
      <c r="K104" s="287"/>
      <c r="L104" s="287"/>
      <c r="M104" s="287"/>
      <c r="N104" s="287"/>
      <c r="O104" s="287"/>
      <c r="P104" s="287"/>
      <c r="Q104" s="287"/>
      <c r="R104" s="287"/>
      <c r="S104" s="287"/>
      <c r="T104" s="287"/>
      <c r="U104" s="287"/>
      <c r="V104" s="287"/>
      <c r="W104" s="287"/>
      <c r="X104" s="287"/>
      <c r="Y104" s="287"/>
      <c r="Z104" s="287"/>
      <c r="AA104" s="288"/>
      <c r="AB104" s="288"/>
      <c r="AC104" s="288"/>
      <c r="AD104" s="288"/>
      <c r="AE104" s="288"/>
      <c r="AF104" s="288"/>
      <c r="AG104" s="288"/>
      <c r="AH104" s="288"/>
      <c r="AI104" s="288"/>
      <c r="AJ104" s="288"/>
      <c r="AK104" s="288"/>
      <c r="AL104" s="288"/>
    </row>
    <row r="105" spans="1:39" ht="12.75">
      <c r="A105" s="918" t="s">
        <v>1524</v>
      </c>
      <c r="B105" s="39"/>
      <c r="C105" s="287"/>
      <c r="D105" s="287"/>
      <c r="E105" s="287"/>
      <c r="F105" s="287"/>
      <c r="G105" s="287"/>
      <c r="H105" s="287"/>
      <c r="I105" s="287"/>
      <c r="J105" s="287"/>
      <c r="K105" s="287"/>
      <c r="L105" s="287"/>
      <c r="M105" s="287"/>
      <c r="N105" s="287"/>
      <c r="O105" s="287"/>
      <c r="P105" s="287"/>
      <c r="Q105" s="287"/>
      <c r="R105" s="287"/>
      <c r="S105" s="287"/>
      <c r="T105" s="287"/>
      <c r="U105" s="287"/>
      <c r="V105" s="287"/>
      <c r="W105" s="287"/>
      <c r="X105" s="287"/>
      <c r="Y105" s="287"/>
      <c r="Z105" s="287"/>
      <c r="AA105" s="288"/>
      <c r="AB105" s="288"/>
      <c r="AC105" s="288"/>
      <c r="AD105" s="288"/>
      <c r="AE105" s="288"/>
      <c r="AF105" s="288"/>
      <c r="AG105" s="288"/>
      <c r="AH105" s="288"/>
      <c r="AI105" s="288"/>
      <c r="AJ105" s="288"/>
      <c r="AK105" s="288"/>
      <c r="AL105" s="288"/>
    </row>
    <row r="106" spans="1:39" ht="12.75">
      <c r="A106" s="918" t="s">
        <v>1525</v>
      </c>
      <c r="B106" s="39"/>
      <c r="C106" s="287"/>
      <c r="D106" s="287"/>
      <c r="E106" s="287"/>
      <c r="F106" s="287"/>
      <c r="G106" s="287"/>
      <c r="H106" s="287"/>
      <c r="I106" s="287"/>
      <c r="J106" s="287"/>
      <c r="K106" s="287"/>
      <c r="L106" s="287"/>
      <c r="M106" s="287"/>
      <c r="N106" s="287"/>
      <c r="O106" s="287"/>
      <c r="P106" s="287"/>
      <c r="Q106" s="287"/>
      <c r="R106" s="287"/>
      <c r="S106" s="287"/>
      <c r="T106" s="287"/>
      <c r="U106" s="287"/>
      <c r="V106" s="287"/>
      <c r="W106" s="287"/>
      <c r="X106" s="287"/>
      <c r="Y106" s="287"/>
      <c r="Z106" s="287"/>
      <c r="AA106" s="288"/>
      <c r="AB106" s="288"/>
      <c r="AC106" s="288"/>
      <c r="AD106" s="288"/>
      <c r="AE106" s="288"/>
      <c r="AF106" s="288"/>
      <c r="AG106" s="288"/>
      <c r="AH106" s="288"/>
      <c r="AI106" s="288"/>
      <c r="AJ106" s="288"/>
      <c r="AK106" s="288"/>
      <c r="AL106" s="288"/>
    </row>
    <row r="107" spans="1:39" ht="12.75">
      <c r="A107" s="918" t="s">
        <v>1526</v>
      </c>
      <c r="B107" s="39"/>
      <c r="C107" s="287"/>
      <c r="D107" s="287"/>
      <c r="E107" s="287"/>
      <c r="F107" s="287"/>
      <c r="G107" s="287"/>
      <c r="H107" s="287"/>
      <c r="I107" s="287"/>
      <c r="J107" s="287"/>
      <c r="K107" s="287"/>
      <c r="L107" s="287"/>
      <c r="M107" s="287"/>
      <c r="N107" s="287"/>
      <c r="O107" s="287"/>
      <c r="P107" s="287"/>
      <c r="Q107" s="287"/>
      <c r="R107" s="287"/>
      <c r="S107" s="287"/>
      <c r="T107" s="287"/>
      <c r="U107" s="287"/>
      <c r="V107" s="287"/>
      <c r="W107" s="287"/>
      <c r="X107" s="287"/>
      <c r="Y107" s="287"/>
      <c r="Z107" s="287"/>
      <c r="AA107" s="288"/>
      <c r="AB107" s="288"/>
      <c r="AC107" s="288"/>
      <c r="AD107" s="288"/>
      <c r="AE107" s="288"/>
      <c r="AF107" s="288"/>
      <c r="AG107" s="288"/>
      <c r="AH107" s="288"/>
      <c r="AI107" s="288"/>
      <c r="AJ107" s="288"/>
      <c r="AK107" s="288"/>
      <c r="AL107" s="288"/>
    </row>
    <row r="108" spans="1:39" ht="12.75">
      <c r="A108" s="918" t="s">
        <v>1527</v>
      </c>
      <c r="B108" s="39"/>
      <c r="C108" s="287"/>
      <c r="D108" s="287"/>
      <c r="E108" s="287"/>
      <c r="F108" s="287"/>
      <c r="G108" s="287"/>
      <c r="H108" s="287"/>
      <c r="I108" s="287"/>
      <c r="J108" s="287"/>
      <c r="K108" s="287"/>
      <c r="L108" s="287"/>
      <c r="M108" s="287"/>
      <c r="N108" s="287"/>
      <c r="O108" s="287"/>
      <c r="P108" s="287"/>
      <c r="Q108" s="287"/>
      <c r="R108" s="287"/>
      <c r="S108" s="287"/>
      <c r="T108" s="287"/>
      <c r="U108" s="287"/>
      <c r="V108" s="287"/>
      <c r="W108" s="287"/>
      <c r="X108" s="287"/>
      <c r="Y108" s="287"/>
      <c r="Z108" s="287"/>
      <c r="AA108" s="288"/>
      <c r="AB108" s="288"/>
      <c r="AC108" s="288"/>
      <c r="AD108" s="288"/>
      <c r="AE108" s="288"/>
      <c r="AF108" s="288"/>
      <c r="AG108" s="288"/>
      <c r="AH108" s="288"/>
      <c r="AI108" s="288"/>
      <c r="AJ108" s="288"/>
      <c r="AK108" s="288"/>
      <c r="AL108" s="288"/>
    </row>
    <row r="109" spans="1:39" ht="12.75">
      <c r="B109" s="39"/>
      <c r="C109" s="287"/>
      <c r="D109" s="287"/>
      <c r="E109" s="287"/>
      <c r="F109" s="287"/>
      <c r="G109" s="287"/>
      <c r="H109" s="287"/>
      <c r="I109" s="287"/>
      <c r="J109" s="287"/>
      <c r="K109" s="287"/>
      <c r="L109" s="287"/>
      <c r="M109" s="287"/>
      <c r="N109" s="287"/>
      <c r="O109" s="287"/>
      <c r="P109" s="287"/>
      <c r="Q109" s="287"/>
      <c r="R109" s="287"/>
      <c r="S109" s="287"/>
      <c r="T109" s="287"/>
      <c r="U109" s="287"/>
      <c r="V109" s="287"/>
      <c r="W109" s="287"/>
      <c r="X109" s="287"/>
      <c r="Y109" s="287"/>
      <c r="Z109" s="287"/>
      <c r="AA109" s="288"/>
      <c r="AB109" s="288"/>
      <c r="AC109" s="288"/>
      <c r="AD109" s="288"/>
      <c r="AE109" s="288"/>
      <c r="AF109" s="288"/>
      <c r="AG109" s="288"/>
      <c r="AH109" s="288"/>
      <c r="AI109" s="288"/>
      <c r="AJ109" s="288"/>
      <c r="AK109" s="288"/>
      <c r="AL109" s="288"/>
    </row>
    <row r="110" spans="1:39" ht="12.75">
      <c r="A110" s="919" t="s">
        <v>1168</v>
      </c>
      <c r="C110" s="141"/>
      <c r="D110" s="141"/>
      <c r="E110" s="141"/>
      <c r="F110" s="141"/>
      <c r="G110" s="141"/>
      <c r="H110" s="141"/>
      <c r="I110" s="141"/>
      <c r="J110" s="141"/>
      <c r="K110" s="141"/>
      <c r="L110" s="141"/>
      <c r="M110" s="141"/>
      <c r="N110" s="141"/>
      <c r="O110" s="141"/>
      <c r="P110" s="141"/>
      <c r="Q110" s="141"/>
      <c r="R110" s="141"/>
      <c r="S110" s="141"/>
      <c r="T110" s="141"/>
      <c r="U110" s="141"/>
      <c r="V110" s="141"/>
      <c r="W110" s="141"/>
      <c r="X110" s="141"/>
      <c r="Y110" s="141"/>
      <c r="Z110" s="141"/>
      <c r="AA110" s="31"/>
      <c r="AB110" s="31"/>
      <c r="AC110" s="31"/>
      <c r="AD110" s="31"/>
      <c r="AE110" s="31"/>
      <c r="AF110" s="31"/>
      <c r="AG110" s="31"/>
      <c r="AH110" s="31"/>
      <c r="AI110" s="31"/>
      <c r="AJ110" s="31"/>
      <c r="AK110" s="31"/>
      <c r="AL110" s="31"/>
    </row>
    <row r="111" spans="1:39" s="39" customFormat="1" ht="12.75">
      <c r="A111" s="469" t="s">
        <v>1169</v>
      </c>
      <c r="B111" s="12"/>
      <c r="C111" s="141"/>
      <c r="D111" s="141"/>
      <c r="E111" s="141"/>
      <c r="F111" s="141"/>
      <c r="G111" s="141"/>
      <c r="H111" s="141"/>
      <c r="I111" s="141"/>
      <c r="J111" s="141"/>
      <c r="K111" s="141"/>
      <c r="L111" s="141"/>
      <c r="M111" s="141"/>
      <c r="N111" s="141"/>
      <c r="O111" s="141"/>
      <c r="P111" s="141"/>
      <c r="Q111" s="141"/>
      <c r="R111" s="141"/>
      <c r="S111" s="141"/>
      <c r="T111" s="141"/>
      <c r="U111" s="141"/>
      <c r="V111" s="141"/>
      <c r="W111" s="141"/>
      <c r="X111" s="141"/>
      <c r="Y111" s="141"/>
      <c r="Z111" s="141"/>
      <c r="AA111" s="31"/>
      <c r="AB111" s="31"/>
      <c r="AC111" s="31"/>
      <c r="AD111" s="31"/>
      <c r="AE111" s="31"/>
      <c r="AF111" s="31"/>
      <c r="AG111" s="31"/>
      <c r="AH111" s="31"/>
      <c r="AI111" s="31"/>
      <c r="AJ111" s="31"/>
      <c r="AK111" s="31"/>
      <c r="AL111" s="31"/>
    </row>
    <row r="112" spans="1:39" ht="12.75">
      <c r="A112" s="468" t="s">
        <v>1171</v>
      </c>
      <c r="C112" s="141"/>
      <c r="D112" s="141"/>
      <c r="E112" s="141"/>
      <c r="F112" s="141"/>
      <c r="G112" s="141"/>
      <c r="H112" s="141"/>
      <c r="I112" s="141"/>
      <c r="J112" s="141"/>
      <c r="K112" s="141"/>
      <c r="L112" s="141"/>
      <c r="M112" s="141"/>
      <c r="N112" s="141"/>
      <c r="O112" s="141"/>
      <c r="P112" s="141"/>
      <c r="Q112" s="141"/>
      <c r="R112" s="141"/>
      <c r="S112" s="141"/>
      <c r="T112" s="141"/>
      <c r="U112" s="141"/>
      <c r="V112" s="141"/>
      <c r="W112" s="141"/>
      <c r="X112" s="141"/>
      <c r="Y112" s="141"/>
      <c r="Z112" s="141"/>
      <c r="AA112" s="31"/>
      <c r="AB112" s="31"/>
      <c r="AC112" s="31"/>
      <c r="AD112" s="31"/>
      <c r="AE112" s="31"/>
      <c r="AF112" s="31"/>
      <c r="AG112" s="31"/>
      <c r="AH112" s="31"/>
      <c r="AI112" s="31"/>
      <c r="AJ112" s="31"/>
      <c r="AK112" s="31"/>
      <c r="AL112" s="31"/>
    </row>
    <row r="113" spans="1:38" ht="12.75">
      <c r="A113" s="468" t="s">
        <v>1170</v>
      </c>
      <c r="C113" s="141"/>
      <c r="D113" s="141"/>
      <c r="E113" s="141"/>
      <c r="F113" s="141"/>
      <c r="G113" s="141"/>
      <c r="H113" s="141"/>
      <c r="I113" s="141"/>
      <c r="J113" s="141"/>
      <c r="K113" s="141"/>
      <c r="L113" s="141"/>
      <c r="M113" s="141"/>
      <c r="N113" s="141"/>
      <c r="O113" s="141"/>
      <c r="P113" s="141"/>
      <c r="Q113" s="141"/>
      <c r="R113" s="141"/>
      <c r="S113" s="141"/>
      <c r="T113" s="141"/>
      <c r="U113" s="141"/>
      <c r="V113" s="141"/>
      <c r="W113" s="141"/>
      <c r="X113" s="141"/>
      <c r="Y113" s="141"/>
      <c r="Z113" s="141"/>
      <c r="AA113" s="31"/>
      <c r="AB113" s="31"/>
      <c r="AC113" s="31"/>
      <c r="AD113" s="31"/>
      <c r="AE113" s="31"/>
      <c r="AF113" s="31"/>
      <c r="AG113" s="31"/>
      <c r="AH113" s="31"/>
      <c r="AI113" s="31"/>
      <c r="AJ113" s="31"/>
      <c r="AK113" s="31"/>
      <c r="AL113" s="31"/>
    </row>
    <row r="114" spans="1:38" ht="12.75">
      <c r="C114" s="141"/>
      <c r="D114" s="141"/>
      <c r="E114" s="141"/>
      <c r="F114" s="141"/>
      <c r="G114" s="141"/>
      <c r="H114" s="141"/>
      <c r="I114" s="141"/>
      <c r="J114" s="141"/>
      <c r="K114" s="141"/>
      <c r="L114" s="141"/>
      <c r="M114" s="141"/>
      <c r="N114" s="141"/>
      <c r="O114" s="141"/>
      <c r="P114" s="141"/>
      <c r="Q114" s="141"/>
      <c r="R114" s="141"/>
      <c r="S114" s="141"/>
      <c r="T114" s="141"/>
      <c r="U114" s="141"/>
      <c r="V114" s="141"/>
      <c r="W114" s="141"/>
      <c r="X114" s="141"/>
      <c r="Y114" s="141"/>
      <c r="Z114" s="141"/>
      <c r="AA114" s="31"/>
      <c r="AB114" s="31"/>
      <c r="AC114" s="31"/>
      <c r="AD114" s="31"/>
      <c r="AE114" s="31"/>
      <c r="AF114" s="31"/>
      <c r="AG114" s="31"/>
      <c r="AH114" s="31"/>
      <c r="AI114" s="31"/>
      <c r="AJ114" s="31"/>
      <c r="AK114" s="31"/>
      <c r="AL114" s="31"/>
    </row>
    <row r="115" spans="1:38" ht="12.75">
      <c r="A115" s="180" t="s">
        <v>832</v>
      </c>
      <c r="C115" s="141"/>
      <c r="D115" s="141"/>
      <c r="E115" s="141"/>
      <c r="F115" s="141"/>
      <c r="G115" s="141"/>
      <c r="H115" s="141"/>
      <c r="I115" s="141"/>
      <c r="J115" s="141"/>
      <c r="K115" s="141"/>
      <c r="L115" s="141"/>
      <c r="M115" s="141"/>
      <c r="N115" s="141"/>
      <c r="O115" s="141"/>
      <c r="P115" s="141"/>
      <c r="Q115" s="141"/>
      <c r="R115" s="141"/>
      <c r="S115" s="141"/>
      <c r="T115" s="141"/>
      <c r="U115" s="141"/>
      <c r="V115" s="141"/>
      <c r="W115" s="141"/>
      <c r="X115" s="141"/>
      <c r="Y115" s="141"/>
      <c r="Z115" s="141"/>
      <c r="AA115" s="31"/>
      <c r="AB115" s="31"/>
      <c r="AC115" s="31"/>
      <c r="AD115" s="31"/>
      <c r="AE115" s="31"/>
      <c r="AF115" s="31"/>
      <c r="AG115" s="31"/>
      <c r="AH115" s="31"/>
      <c r="AI115" s="31"/>
      <c r="AJ115" s="31"/>
      <c r="AK115" s="31"/>
      <c r="AL115" s="31"/>
    </row>
    <row r="116" spans="1:38" ht="12.75">
      <c r="A116" s="141" t="s">
        <v>833</v>
      </c>
      <c r="C116" s="141"/>
      <c r="D116" s="141"/>
      <c r="E116" s="141"/>
      <c r="F116" s="141"/>
      <c r="G116" s="141"/>
      <c r="H116" s="141"/>
      <c r="I116" s="141"/>
      <c r="J116" s="141"/>
      <c r="K116" s="141"/>
      <c r="L116" s="141"/>
      <c r="M116" s="141"/>
      <c r="N116" s="141"/>
      <c r="O116" s="141"/>
      <c r="P116" s="141"/>
      <c r="Q116" s="141"/>
      <c r="R116" s="141"/>
      <c r="S116" s="141"/>
      <c r="T116" s="141"/>
      <c r="U116" s="141"/>
      <c r="V116" s="141"/>
      <c r="W116" s="141"/>
      <c r="X116" s="141"/>
      <c r="Y116" s="141"/>
      <c r="Z116" s="141"/>
      <c r="AA116" s="31"/>
      <c r="AB116" s="31"/>
      <c r="AC116" s="31"/>
      <c r="AD116" s="31"/>
      <c r="AE116" s="31"/>
      <c r="AF116" s="31"/>
      <c r="AG116" s="31"/>
      <c r="AH116" s="31"/>
      <c r="AI116" s="31"/>
      <c r="AJ116" s="31"/>
      <c r="AK116" s="31"/>
      <c r="AL116" s="31"/>
    </row>
    <row r="117" spans="1:38" ht="12.75">
      <c r="A117" s="141" t="s">
        <v>834</v>
      </c>
      <c r="B117" s="35"/>
      <c r="C117" s="35"/>
    </row>
    <row r="118" spans="1:38" ht="12.75"/>
    <row r="119" spans="1:38" ht="12.75" customHeight="1">
      <c r="A119" s="141" t="s">
        <v>835</v>
      </c>
      <c r="B119" s="58"/>
      <c r="D119" s="39"/>
      <c r="E119" s="247"/>
      <c r="F119" s="247"/>
      <c r="J119" s="247"/>
      <c r="K119" s="39"/>
      <c r="P119" s="247"/>
      <c r="Q119" s="247"/>
      <c r="R119" s="247"/>
      <c r="S119" s="58"/>
      <c r="T119" s="58"/>
      <c r="U119" s="58"/>
      <c r="V119" s="58"/>
      <c r="W119" s="58"/>
      <c r="AL119" s="58"/>
    </row>
    <row r="120" spans="1:38" ht="12.75">
      <c r="A120" s="141" t="s">
        <v>836</v>
      </c>
      <c r="B120" s="58"/>
      <c r="P120" s="58"/>
      <c r="Q120" s="58"/>
      <c r="R120" s="58"/>
      <c r="S120" s="58"/>
      <c r="T120" s="58"/>
      <c r="U120" s="58"/>
      <c r="V120" s="58"/>
      <c r="W120" s="58"/>
      <c r="AL120" s="58"/>
    </row>
    <row r="121" spans="1:38" ht="12.75">
      <c r="A121" s="58"/>
      <c r="B121" s="58"/>
      <c r="P121" s="58"/>
      <c r="Q121" s="58"/>
      <c r="R121" s="58"/>
      <c r="S121" s="58"/>
      <c r="T121" s="58"/>
      <c r="U121" s="58"/>
      <c r="V121" s="58"/>
      <c r="W121" s="58"/>
      <c r="AL121" s="58"/>
    </row>
    <row r="122" spans="1:38" ht="12.75">
      <c r="A122" s="58"/>
      <c r="B122" s="58"/>
      <c r="C122" s="247" t="s">
        <v>194</v>
      </c>
      <c r="G122" s="1510"/>
      <c r="H122" s="1510"/>
      <c r="I122" s="247" t="s">
        <v>195</v>
      </c>
      <c r="L122" s="1510"/>
      <c r="M122" s="1510"/>
      <c r="N122" s="1510"/>
      <c r="O122" s="954" t="s">
        <v>1559</v>
      </c>
      <c r="S122" s="58"/>
      <c r="T122" s="58"/>
      <c r="U122" s="58"/>
      <c r="V122" s="58"/>
      <c r="W122" s="58"/>
      <c r="AL122" s="58"/>
    </row>
    <row r="123" spans="1:38" s="39" customFormat="1" ht="12.75">
      <c r="A123" s="247"/>
      <c r="B123" s="247"/>
      <c r="M123" s="333"/>
      <c r="Q123" s="247"/>
      <c r="R123" s="247"/>
      <c r="S123" s="247"/>
      <c r="T123" s="247"/>
      <c r="U123" s="247"/>
      <c r="V123" s="247"/>
      <c r="W123" s="247"/>
      <c r="AL123" s="247"/>
    </row>
    <row r="124" spans="1:38" ht="12.75">
      <c r="A124" s="58"/>
      <c r="B124" s="58"/>
      <c r="C124" s="1530"/>
      <c r="D124" s="1530"/>
      <c r="E124" s="1530"/>
      <c r="F124" s="1530"/>
      <c r="G124" s="1530"/>
      <c r="H124" s="1530"/>
      <c r="I124" s="1530"/>
      <c r="J124" s="1530"/>
      <c r="K124" s="1530"/>
      <c r="L124" s="333" t="s">
        <v>678</v>
      </c>
      <c r="S124" s="58"/>
      <c r="T124" s="58"/>
      <c r="U124" s="58"/>
      <c r="V124" s="58"/>
      <c r="W124" s="58"/>
      <c r="X124" s="58"/>
      <c r="Y124" s="58"/>
      <c r="AA124" s="58"/>
      <c r="AB124" s="58"/>
      <c r="AC124" s="58"/>
      <c r="AD124" s="58"/>
      <c r="AE124" s="58"/>
      <c r="AF124" s="58"/>
      <c r="AG124" s="58"/>
      <c r="AH124" s="58"/>
      <c r="AI124" s="58"/>
      <c r="AJ124" s="58"/>
      <c r="AK124" s="58"/>
      <c r="AL124" s="58"/>
    </row>
    <row r="125" spans="1:38" ht="12.75">
      <c r="A125" s="58"/>
      <c r="B125" s="58"/>
      <c r="S125" s="58"/>
      <c r="T125" s="58"/>
      <c r="U125" s="58"/>
      <c r="V125" s="58"/>
      <c r="W125" s="58"/>
      <c r="AL125" s="58"/>
    </row>
    <row r="126" spans="1:38" ht="12.75">
      <c r="X126" s="247" t="s">
        <v>679</v>
      </c>
      <c r="Y126" s="1510"/>
      <c r="Z126" s="1510"/>
      <c r="AA126" s="1510"/>
      <c r="AB126" s="1510"/>
      <c r="AC126" s="1510"/>
      <c r="AD126" s="1510"/>
      <c r="AE126" s="1510"/>
      <c r="AF126" s="1510"/>
      <c r="AG126" s="1510"/>
      <c r="AH126" s="1510"/>
      <c r="AI126" s="1510"/>
      <c r="AJ126" s="1510"/>
      <c r="AK126" s="1510"/>
    </row>
    <row r="127" spans="1:38" ht="12.75">
      <c r="A127" s="183"/>
      <c r="B127" s="183"/>
      <c r="R127" s="183"/>
      <c r="S127" s="183"/>
      <c r="T127" s="183"/>
      <c r="U127" s="183"/>
      <c r="V127" s="183"/>
      <c r="W127" s="183"/>
      <c r="X127" s="58"/>
      <c r="Y127" s="58"/>
      <c r="Z127" s="58" t="s">
        <v>680</v>
      </c>
      <c r="AA127" s="58"/>
      <c r="AB127" s="58"/>
      <c r="AC127" s="58"/>
      <c r="AD127" s="58"/>
      <c r="AE127" s="58"/>
      <c r="AF127" s="58"/>
      <c r="AG127" s="58"/>
      <c r="AH127" s="58"/>
      <c r="AI127" s="58"/>
      <c r="AJ127" s="58"/>
      <c r="AK127" s="58"/>
      <c r="AL127" s="183"/>
    </row>
    <row r="128" spans="1:38" ht="12.75">
      <c r="A128" s="721"/>
      <c r="B128" s="25"/>
      <c r="R128" s="25"/>
      <c r="S128" s="25"/>
      <c r="T128" s="25"/>
      <c r="U128" s="25"/>
      <c r="V128" s="25"/>
      <c r="W128" s="25"/>
      <c r="X128" s="58"/>
      <c r="AL128" s="721"/>
    </row>
    <row r="129" spans="1:38" ht="12.75">
      <c r="A129" s="721"/>
      <c r="B129" s="153"/>
      <c r="R129" s="274"/>
      <c r="S129" s="274"/>
      <c r="T129" s="274"/>
      <c r="U129" s="274"/>
      <c r="V129" s="274"/>
      <c r="W129" s="274"/>
      <c r="X129" s="58"/>
      <c r="Y129" s="1517"/>
      <c r="Z129" s="1517"/>
      <c r="AA129" s="1517"/>
      <c r="AB129" s="1517"/>
      <c r="AC129" s="1517"/>
      <c r="AD129" s="1517"/>
      <c r="AE129" s="1517"/>
      <c r="AF129" s="1517"/>
      <c r="AG129" s="1517"/>
      <c r="AH129" s="1517"/>
      <c r="AI129" s="1517"/>
      <c r="AJ129" s="1517"/>
      <c r="AK129" s="1517"/>
      <c r="AL129" s="721"/>
    </row>
    <row r="130" spans="1:38" ht="12.75">
      <c r="A130" s="182"/>
      <c r="B130" s="150"/>
      <c r="C130" s="274"/>
      <c r="R130" s="274"/>
      <c r="S130" s="274"/>
      <c r="T130" s="274"/>
      <c r="U130" s="274"/>
      <c r="V130" s="274"/>
      <c r="W130" s="274"/>
      <c r="X130" s="58"/>
      <c r="Y130" s="58"/>
      <c r="Z130" s="58" t="s">
        <v>681</v>
      </c>
      <c r="AA130" s="58"/>
      <c r="AB130" s="58"/>
      <c r="AC130" s="58"/>
      <c r="AD130" s="58"/>
      <c r="AE130" s="58"/>
      <c r="AF130" s="58"/>
      <c r="AG130" s="58"/>
      <c r="AH130" s="58"/>
      <c r="AI130" s="58"/>
      <c r="AJ130" s="58"/>
      <c r="AK130" s="58"/>
      <c r="AL130" s="182"/>
    </row>
    <row r="131" spans="1:38" ht="12.75" customHeight="1">
      <c r="A131" s="182"/>
      <c r="B131" s="25"/>
      <c r="C131" s="25"/>
      <c r="R131" s="25"/>
      <c r="S131" s="25"/>
      <c r="T131" s="25"/>
      <c r="U131" s="25"/>
      <c r="V131" s="25"/>
      <c r="W131" s="25"/>
      <c r="AL131" s="182"/>
    </row>
    <row r="132" spans="1:38" ht="12.75" customHeight="1">
      <c r="A132" s="182"/>
      <c r="B132" s="182"/>
      <c r="C132" s="182"/>
      <c r="D132" s="182"/>
      <c r="E132" s="25"/>
      <c r="F132" s="940"/>
      <c r="G132" s="940"/>
      <c r="H132" s="940"/>
      <c r="I132" s="940"/>
      <c r="J132" s="940"/>
      <c r="K132" s="940"/>
      <c r="L132" s="940"/>
      <c r="M132" s="940"/>
      <c r="N132" s="182"/>
      <c r="O132" s="25"/>
      <c r="P132" s="182"/>
      <c r="Q132" s="182"/>
      <c r="R132" s="25"/>
      <c r="S132" s="25"/>
      <c r="T132" s="25"/>
      <c r="U132" s="182"/>
      <c r="V132" s="182"/>
      <c r="W132" s="182"/>
      <c r="X132" s="182"/>
      <c r="Y132" s="1517"/>
      <c r="Z132" s="1517"/>
      <c r="AA132" s="1517"/>
      <c r="AB132" s="1517"/>
      <c r="AC132" s="1517"/>
      <c r="AD132" s="1517"/>
      <c r="AE132" s="1517"/>
      <c r="AF132" s="1517"/>
      <c r="AG132" s="1517"/>
      <c r="AH132" s="1517"/>
      <c r="AI132" s="1517"/>
      <c r="AJ132" s="1517"/>
      <c r="AK132" s="1517"/>
      <c r="AL132" s="182"/>
    </row>
    <row r="133" spans="1:38" ht="12.75" customHeight="1">
      <c r="A133" s="182"/>
      <c r="B133" s="25"/>
      <c r="C133" s="25"/>
      <c r="D133" s="25"/>
      <c r="E133" s="25"/>
      <c r="F133" s="25"/>
      <c r="G133" s="25"/>
      <c r="H133" s="25"/>
      <c r="I133" s="25"/>
      <c r="J133" s="25"/>
      <c r="K133" s="25"/>
      <c r="L133" s="25"/>
      <c r="M133" s="25"/>
      <c r="N133" s="25"/>
      <c r="O133" s="25"/>
      <c r="P133" s="25"/>
      <c r="Q133" s="25"/>
      <c r="R133" s="25"/>
      <c r="S133" s="25"/>
      <c r="T133" s="25"/>
      <c r="U133" s="25"/>
      <c r="V133" s="25"/>
      <c r="W133" s="182"/>
      <c r="X133" s="182"/>
      <c r="Y133" s="182"/>
      <c r="Z133" s="58" t="s">
        <v>682</v>
      </c>
      <c r="AA133" s="182"/>
      <c r="AB133" s="182"/>
      <c r="AC133" s="182"/>
      <c r="AD133" s="182"/>
      <c r="AE133" s="182"/>
      <c r="AF133" s="182"/>
      <c r="AG133" s="182"/>
      <c r="AH133" s="182"/>
      <c r="AI133" s="182"/>
      <c r="AJ133" s="182"/>
      <c r="AK133" s="182"/>
      <c r="AL133" s="182"/>
    </row>
    <row r="134" spans="1:38" s="743" customFormat="1" ht="12.75" customHeight="1">
      <c r="A134" s="182"/>
      <c r="B134" s="182"/>
      <c r="C134" s="182"/>
      <c r="D134" s="182"/>
      <c r="E134" s="182"/>
      <c r="F134" s="25"/>
      <c r="G134" s="183"/>
      <c r="H134" s="183"/>
      <c r="I134" s="183"/>
      <c r="J134" s="183"/>
      <c r="K134" s="183"/>
      <c r="L134" s="183"/>
      <c r="M134" s="183"/>
      <c r="N134" s="183"/>
      <c r="O134" s="182"/>
      <c r="P134" s="182"/>
      <c r="Q134" s="25"/>
      <c r="R134" s="182"/>
      <c r="S134" s="182"/>
      <c r="T134" s="182"/>
      <c r="U134" s="182"/>
      <c r="V134" s="182"/>
      <c r="W134" s="182"/>
      <c r="X134" s="182"/>
      <c r="Y134" s="182"/>
      <c r="Z134" s="182"/>
      <c r="AA134" s="182"/>
      <c r="AB134" s="182"/>
      <c r="AC134" s="182"/>
      <c r="AD134" s="182"/>
      <c r="AE134" s="182"/>
      <c r="AF134" s="182"/>
      <c r="AG134" s="182"/>
      <c r="AH134" s="182"/>
      <c r="AI134" s="182"/>
      <c r="AJ134" s="182"/>
      <c r="AK134" s="182"/>
      <c r="AL134" s="182"/>
    </row>
    <row r="135" spans="1:38" s="743" customFormat="1" ht="12.75" customHeight="1">
      <c r="A135" s="182"/>
      <c r="B135" s="25"/>
      <c r="C135" s="25"/>
      <c r="D135" s="25"/>
      <c r="E135" s="25"/>
      <c r="F135" s="25"/>
      <c r="G135" s="25"/>
      <c r="H135" s="25"/>
      <c r="I135" s="25"/>
      <c r="J135" s="25"/>
      <c r="K135" s="25"/>
      <c r="L135" s="25"/>
      <c r="M135" s="182"/>
      <c r="N135" s="182"/>
      <c r="O135" s="183"/>
      <c r="P135" s="25"/>
      <c r="Q135" s="25"/>
      <c r="R135" s="25"/>
      <c r="S135" s="25"/>
      <c r="T135" s="25"/>
      <c r="U135" s="25"/>
      <c r="V135" s="25"/>
      <c r="W135" s="25"/>
      <c r="X135" s="25"/>
      <c r="Y135" s="25"/>
      <c r="Z135" s="25"/>
      <c r="AA135" s="25"/>
      <c r="AB135" s="25"/>
      <c r="AC135" s="25"/>
      <c r="AD135" s="25"/>
      <c r="AE135" s="25"/>
      <c r="AF135" s="25"/>
      <c r="AG135" s="25"/>
      <c r="AH135" s="25"/>
      <c r="AI135" s="25"/>
      <c r="AJ135" s="25"/>
      <c r="AK135" s="182"/>
      <c r="AL135" s="182"/>
    </row>
    <row r="136" spans="1:38" s="743" customFormat="1" ht="12.75" customHeight="1">
      <c r="A136" s="182"/>
      <c r="B136" s="182"/>
      <c r="C136" s="25"/>
      <c r="D136" s="183"/>
      <c r="E136" s="183"/>
      <c r="F136" s="183"/>
      <c r="G136" s="183"/>
      <c r="H136" s="183"/>
      <c r="I136" s="183"/>
      <c r="J136" s="183"/>
      <c r="K136" s="183"/>
      <c r="L136" s="182"/>
      <c r="M136" s="25"/>
      <c r="N136" s="25"/>
      <c r="O136" s="25"/>
      <c r="P136" s="183"/>
      <c r="Q136" s="183"/>
      <c r="R136" s="183"/>
      <c r="S136" s="183"/>
      <c r="T136" s="183"/>
      <c r="U136" s="183"/>
      <c r="V136" s="183"/>
      <c r="W136" s="183"/>
      <c r="X136" s="183"/>
      <c r="Y136" s="183"/>
      <c r="Z136" s="183"/>
      <c r="AA136" s="183"/>
      <c r="AB136" s="183"/>
      <c r="AC136" s="183"/>
      <c r="AD136" s="183"/>
      <c r="AE136" s="183"/>
      <c r="AF136" s="183"/>
      <c r="AG136" s="183"/>
      <c r="AH136" s="183"/>
      <c r="AI136" s="183"/>
      <c r="AJ136" s="183"/>
      <c r="AK136" s="182"/>
      <c r="AL136" s="182"/>
    </row>
    <row r="137" spans="1:38" s="743" customFormat="1" ht="12.75" customHeight="1">
      <c r="A137" s="182"/>
      <c r="B137" s="182"/>
      <c r="C137" s="25"/>
      <c r="D137" s="25"/>
      <c r="E137" s="25"/>
      <c r="F137" s="25"/>
      <c r="G137" s="25"/>
      <c r="H137" s="25"/>
      <c r="I137" s="183"/>
      <c r="J137" s="183"/>
      <c r="K137" s="183"/>
      <c r="L137" s="183"/>
      <c r="M137" s="183"/>
      <c r="N137" s="183"/>
      <c r="O137" s="183"/>
      <c r="P137" s="183"/>
      <c r="Q137" s="183"/>
      <c r="R137" s="183"/>
      <c r="S137" s="183"/>
      <c r="T137" s="183"/>
      <c r="U137" s="183"/>
      <c r="V137" s="183"/>
      <c r="W137" s="183"/>
      <c r="X137" s="183"/>
      <c r="Y137" s="183"/>
      <c r="Z137" s="183"/>
      <c r="AA137" s="183"/>
      <c r="AB137" s="183"/>
      <c r="AC137" s="183"/>
      <c r="AD137" s="183"/>
      <c r="AE137" s="183"/>
      <c r="AF137" s="183"/>
      <c r="AG137" s="183"/>
      <c r="AH137" s="183"/>
      <c r="AI137" s="183"/>
      <c r="AJ137" s="183"/>
      <c r="AK137" s="182"/>
      <c r="AL137" s="182"/>
    </row>
    <row r="138" spans="1:38" s="743" customFormat="1" ht="12.75" customHeight="1">
      <c r="A138" s="182"/>
      <c r="B138" s="183"/>
      <c r="C138" s="183"/>
      <c r="D138" s="183"/>
      <c r="E138" s="183"/>
      <c r="F138" s="183"/>
      <c r="G138" s="183"/>
      <c r="H138" s="183"/>
      <c r="I138" s="183"/>
      <c r="J138" s="183"/>
      <c r="K138" s="183"/>
      <c r="L138" s="183"/>
      <c r="M138" s="183"/>
      <c r="N138" s="183"/>
      <c r="O138" s="183"/>
      <c r="P138" s="183"/>
      <c r="Q138" s="183"/>
      <c r="R138" s="183"/>
      <c r="S138" s="183"/>
      <c r="T138" s="183"/>
      <c r="U138" s="183"/>
      <c r="V138" s="183"/>
      <c r="W138" s="183"/>
      <c r="X138" s="183"/>
      <c r="Y138" s="183"/>
      <c r="Z138" s="183"/>
      <c r="AA138" s="183"/>
      <c r="AB138" s="183"/>
      <c r="AC138" s="183"/>
      <c r="AD138" s="183"/>
      <c r="AE138" s="183"/>
      <c r="AF138" s="183"/>
      <c r="AG138" s="183"/>
      <c r="AH138" s="183"/>
      <c r="AI138" s="183"/>
      <c r="AJ138" s="183"/>
      <c r="AK138" s="182"/>
      <c r="AL138" s="182"/>
    </row>
    <row r="139" spans="1:38" s="743" customFormat="1" ht="12.75" customHeight="1">
      <c r="A139" s="182"/>
      <c r="B139" s="183"/>
      <c r="C139" s="183"/>
      <c r="D139" s="183"/>
      <c r="E139" s="183"/>
      <c r="F139" s="183"/>
      <c r="G139" s="183"/>
      <c r="H139" s="183"/>
      <c r="I139" s="183"/>
      <c r="J139" s="183"/>
      <c r="K139" s="183"/>
      <c r="L139" s="183"/>
      <c r="M139" s="183"/>
      <c r="N139" s="183"/>
      <c r="O139" s="183"/>
      <c r="P139" s="183"/>
      <c r="Q139" s="183"/>
      <c r="R139" s="183"/>
      <c r="S139" s="184"/>
      <c r="T139" s="929"/>
      <c r="U139" s="929"/>
      <c r="V139" s="929"/>
      <c r="W139" s="929"/>
      <c r="X139" s="929"/>
      <c r="Y139" s="929"/>
      <c r="Z139" s="929"/>
      <c r="AA139" s="929"/>
      <c r="AB139" s="929"/>
      <c r="AC139" s="929"/>
      <c r="AD139" s="929"/>
      <c r="AE139" s="929"/>
      <c r="AF139" s="929"/>
      <c r="AG139" s="929"/>
      <c r="AH139" s="929"/>
      <c r="AI139" s="929"/>
      <c r="AJ139" s="929"/>
      <c r="AK139" s="182"/>
      <c r="AL139" s="182"/>
    </row>
    <row r="140" spans="1:38" s="743" customFormat="1" ht="12.75" customHeight="1">
      <c r="A140" s="182"/>
      <c r="B140" s="930"/>
      <c r="C140" s="929"/>
      <c r="D140" s="929"/>
      <c r="E140" s="929"/>
      <c r="F140" s="929"/>
      <c r="G140" s="929"/>
      <c r="H140" s="929"/>
      <c r="I140" s="929"/>
      <c r="J140" s="929"/>
      <c r="K140" s="929"/>
      <c r="L140" s="929"/>
      <c r="M140" s="929"/>
      <c r="N140" s="929"/>
      <c r="O140" s="929"/>
      <c r="P140" s="929"/>
      <c r="Q140" s="929"/>
      <c r="R140" s="929"/>
      <c r="S140" s="929"/>
      <c r="T140" s="929"/>
      <c r="U140" s="929"/>
      <c r="V140" s="929"/>
      <c r="W140" s="929"/>
      <c r="X140" s="929"/>
      <c r="Y140" s="929"/>
      <c r="Z140" s="929"/>
      <c r="AA140" s="929"/>
      <c r="AB140" s="929"/>
      <c r="AC140" s="929"/>
      <c r="AD140" s="929"/>
      <c r="AE140" s="929"/>
      <c r="AF140" s="929"/>
      <c r="AG140" s="929"/>
      <c r="AH140" s="929"/>
      <c r="AI140" s="929"/>
      <c r="AJ140" s="929"/>
      <c r="AK140" s="182"/>
      <c r="AL140" s="182"/>
    </row>
    <row r="141" spans="1:38" s="743" customFormat="1" ht="12.75" customHeight="1">
      <c r="A141" s="182"/>
      <c r="B141" s="930"/>
      <c r="C141" s="929"/>
      <c r="D141" s="929"/>
      <c r="E141" s="929"/>
      <c r="F141" s="929"/>
      <c r="G141" s="929"/>
      <c r="H141" s="929"/>
      <c r="I141" s="929"/>
      <c r="J141" s="929"/>
      <c r="K141" s="929"/>
      <c r="L141" s="929"/>
      <c r="M141" s="929"/>
      <c r="N141" s="929"/>
      <c r="O141" s="929"/>
      <c r="P141" s="929"/>
      <c r="Q141" s="929"/>
      <c r="R141" s="929"/>
      <c r="S141" s="929"/>
      <c r="T141" s="929"/>
      <c r="U141" s="929"/>
      <c r="V141" s="929"/>
      <c r="W141" s="929"/>
      <c r="X141" s="929"/>
      <c r="Y141" s="929"/>
      <c r="Z141" s="929"/>
      <c r="AA141" s="929"/>
      <c r="AB141" s="929"/>
      <c r="AC141" s="929"/>
      <c r="AD141" s="929"/>
      <c r="AE141" s="929"/>
      <c r="AF141" s="929"/>
      <c r="AG141" s="929"/>
      <c r="AH141" s="929"/>
      <c r="AI141" s="929"/>
      <c r="AJ141" s="929"/>
      <c r="AK141" s="182"/>
      <c r="AL141" s="182"/>
    </row>
    <row r="142" spans="1:38" s="743" customFormat="1" ht="12.75" customHeight="1">
      <c r="A142" s="182"/>
      <c r="B142" s="930"/>
      <c r="C142" s="931"/>
      <c r="D142" s="931"/>
      <c r="E142" s="931"/>
      <c r="F142" s="931"/>
      <c r="G142" s="931"/>
      <c r="H142" s="931"/>
      <c r="I142" s="931"/>
      <c r="J142" s="931"/>
      <c r="K142" s="931"/>
      <c r="L142" s="931"/>
      <c r="M142" s="931"/>
      <c r="N142" s="931"/>
      <c r="O142" s="931"/>
      <c r="P142" s="931"/>
      <c r="Q142" s="931"/>
      <c r="R142" s="931"/>
      <c r="S142" s="931"/>
      <c r="T142" s="931"/>
      <c r="U142" s="931"/>
      <c r="V142" s="931"/>
      <c r="W142" s="931"/>
      <c r="X142" s="931"/>
      <c r="Y142" s="931"/>
      <c r="Z142" s="931"/>
      <c r="AA142" s="931"/>
      <c r="AB142" s="931"/>
      <c r="AC142" s="931"/>
      <c r="AD142" s="931"/>
      <c r="AE142" s="931"/>
      <c r="AF142" s="931"/>
      <c r="AG142" s="931"/>
      <c r="AH142" s="931"/>
      <c r="AI142" s="931"/>
      <c r="AJ142" s="931"/>
      <c r="AK142" s="182"/>
      <c r="AL142" s="182"/>
    </row>
    <row r="143" spans="1:38" s="743" customFormat="1" ht="12.75" customHeight="1">
      <c r="A143" s="182"/>
      <c r="B143" s="25"/>
      <c r="C143" s="25"/>
      <c r="D143" s="931"/>
      <c r="E143" s="931"/>
      <c r="F143" s="931"/>
      <c r="G143" s="931"/>
      <c r="H143" s="931"/>
      <c r="I143" s="931"/>
      <c r="J143" s="931"/>
      <c r="K143" s="931"/>
      <c r="L143" s="931"/>
      <c r="M143" s="931"/>
      <c r="N143" s="931"/>
      <c r="O143" s="931"/>
      <c r="P143" s="931"/>
      <c r="Q143" s="931"/>
      <c r="R143" s="931"/>
      <c r="S143" s="931"/>
      <c r="T143" s="931"/>
      <c r="U143" s="931"/>
      <c r="V143" s="931"/>
      <c r="W143" s="931"/>
      <c r="X143" s="931"/>
      <c r="Y143" s="931"/>
      <c r="Z143" s="931"/>
      <c r="AA143" s="931"/>
      <c r="AB143" s="931"/>
      <c r="AC143" s="931"/>
      <c r="AD143" s="931"/>
      <c r="AE143" s="931"/>
      <c r="AF143" s="931"/>
      <c r="AG143" s="931"/>
      <c r="AH143" s="931"/>
      <c r="AI143" s="931"/>
      <c r="AJ143" s="931"/>
      <c r="AK143" s="182"/>
      <c r="AL143" s="182"/>
    </row>
    <row r="144" spans="1:38" s="743" customFormat="1" ht="12.75" customHeight="1">
      <c r="A144" s="182"/>
      <c r="B144" s="932"/>
      <c r="C144" s="931"/>
      <c r="D144" s="931"/>
      <c r="E144" s="931"/>
      <c r="F144" s="931"/>
      <c r="G144" s="931"/>
      <c r="H144" s="931"/>
      <c r="I144" s="931"/>
      <c r="J144" s="931"/>
      <c r="K144" s="182"/>
      <c r="L144" s="182"/>
      <c r="M144" s="182"/>
      <c r="N144" s="182"/>
      <c r="O144" s="182"/>
      <c r="P144" s="182"/>
      <c r="Q144" s="182"/>
      <c r="R144" s="182"/>
      <c r="S144" s="182"/>
      <c r="T144" s="182"/>
      <c r="U144" s="182"/>
      <c r="V144" s="182"/>
      <c r="W144" s="182"/>
      <c r="X144" s="182"/>
      <c r="Y144" s="182"/>
      <c r="Z144" s="182"/>
      <c r="AA144" s="182"/>
      <c r="AB144" s="182"/>
      <c r="AC144" s="182"/>
      <c r="AD144" s="182"/>
      <c r="AE144" s="182"/>
      <c r="AF144" s="182"/>
      <c r="AG144" s="182"/>
      <c r="AH144" s="182"/>
      <c r="AI144" s="931"/>
      <c r="AJ144" s="931"/>
      <c r="AK144" s="182"/>
      <c r="AL144" s="182"/>
    </row>
    <row r="145" spans="1:59" s="743" customFormat="1" ht="12.75" customHeight="1">
      <c r="A145" s="182"/>
      <c r="B145" s="183"/>
      <c r="C145" s="931"/>
      <c r="D145" s="931"/>
      <c r="E145" s="931"/>
      <c r="F145" s="931"/>
      <c r="G145" s="931"/>
      <c r="H145" s="931"/>
      <c r="I145" s="931"/>
      <c r="J145" s="931"/>
      <c r="K145" s="182"/>
      <c r="L145" s="182"/>
      <c r="M145" s="182"/>
      <c r="N145" s="182"/>
      <c r="O145" s="182"/>
      <c r="P145" s="182"/>
      <c r="Q145" s="182"/>
      <c r="R145" s="182"/>
      <c r="S145" s="182"/>
      <c r="T145" s="182"/>
      <c r="U145" s="182"/>
      <c r="V145" s="182"/>
      <c r="W145" s="182"/>
      <c r="X145" s="182"/>
      <c r="Y145" s="182"/>
      <c r="Z145" s="182"/>
      <c r="AA145" s="182"/>
      <c r="AB145" s="182"/>
      <c r="AC145" s="182"/>
      <c r="AD145" s="182"/>
      <c r="AE145" s="182"/>
      <c r="AF145" s="182"/>
      <c r="AG145" s="182"/>
      <c r="AH145" s="182"/>
      <c r="AI145" s="931"/>
      <c r="AJ145" s="931"/>
      <c r="AK145" s="182"/>
      <c r="AL145" s="182"/>
    </row>
    <row r="146" spans="1:59" s="743" customFormat="1" ht="12.75" customHeight="1">
      <c r="A146" s="182"/>
      <c r="B146" s="25"/>
      <c r="C146" s="25"/>
      <c r="D146" s="931"/>
      <c r="E146" s="931"/>
      <c r="F146" s="931"/>
      <c r="G146" s="931"/>
      <c r="H146" s="931"/>
      <c r="I146" s="931"/>
      <c r="J146" s="931"/>
      <c r="K146" s="182"/>
      <c r="L146" s="182"/>
      <c r="M146" s="182"/>
      <c r="N146" s="182"/>
      <c r="O146" s="182"/>
      <c r="P146" s="182"/>
      <c r="Q146" s="182"/>
      <c r="R146" s="182"/>
      <c r="S146" s="182"/>
      <c r="T146" s="182"/>
      <c r="U146" s="182"/>
      <c r="V146" s="182"/>
      <c r="W146" s="182"/>
      <c r="X146" s="182"/>
      <c r="Y146" s="182"/>
      <c r="Z146" s="182"/>
      <c r="AA146" s="182"/>
      <c r="AB146" s="182"/>
      <c r="AC146" s="182"/>
      <c r="AD146" s="182"/>
      <c r="AE146" s="182"/>
      <c r="AF146" s="182"/>
      <c r="AG146" s="182"/>
      <c r="AH146" s="182"/>
      <c r="AI146" s="931"/>
      <c r="AJ146" s="931"/>
      <c r="AK146" s="182"/>
      <c r="AL146" s="182"/>
    </row>
    <row r="147" spans="1:59" s="743" customFormat="1" ht="12.75" customHeight="1">
      <c r="A147" s="182"/>
      <c r="B147" s="932"/>
      <c r="C147" s="25"/>
      <c r="D147" s="182"/>
      <c r="E147" s="182"/>
      <c r="F147" s="182"/>
      <c r="G147" s="182"/>
      <c r="H147" s="182"/>
      <c r="I147" s="182"/>
      <c r="J147" s="182"/>
      <c r="K147" s="182"/>
      <c r="L147" s="182"/>
      <c r="M147" s="182"/>
      <c r="N147" s="182"/>
      <c r="O147" s="182"/>
      <c r="P147" s="182"/>
      <c r="Q147" s="182"/>
      <c r="R147" s="182"/>
      <c r="S147" s="182"/>
      <c r="T147" s="182"/>
      <c r="U147" s="182"/>
      <c r="V147" s="182"/>
      <c r="W147" s="182"/>
      <c r="X147" s="182"/>
      <c r="Y147" s="182"/>
      <c r="Z147" s="182"/>
      <c r="AA147" s="182"/>
      <c r="AB147" s="182"/>
      <c r="AC147" s="182"/>
      <c r="AD147" s="182"/>
      <c r="AE147" s="182"/>
      <c r="AF147" s="182"/>
      <c r="AG147" s="182"/>
      <c r="AH147" s="182"/>
      <c r="AI147" s="182"/>
      <c r="AJ147" s="182"/>
      <c r="AK147" s="182"/>
      <c r="AL147" s="182"/>
    </row>
    <row r="148" spans="1:59" s="743" customFormat="1" ht="12.75" customHeight="1">
      <c r="A148" s="182"/>
      <c r="B148" s="182"/>
      <c r="C148" s="25"/>
      <c r="D148" s="182"/>
      <c r="E148" s="182"/>
      <c r="F148" s="182"/>
      <c r="G148" s="182"/>
      <c r="H148" s="182"/>
      <c r="I148" s="182"/>
      <c r="J148" s="182"/>
      <c r="K148" s="182"/>
      <c r="L148" s="182"/>
      <c r="M148" s="182"/>
      <c r="N148" s="182"/>
      <c r="O148" s="182"/>
      <c r="P148" s="182"/>
      <c r="Q148" s="182"/>
      <c r="R148" s="182"/>
      <c r="S148" s="182"/>
      <c r="T148" s="182"/>
      <c r="U148" s="182"/>
      <c r="V148" s="182"/>
      <c r="W148" s="182"/>
      <c r="X148" s="182"/>
      <c r="Y148" s="182"/>
      <c r="Z148" s="182"/>
      <c r="AA148" s="182"/>
      <c r="AB148" s="182"/>
      <c r="AC148" s="182"/>
      <c r="AD148" s="182"/>
      <c r="AE148" s="182"/>
      <c r="AF148" s="182"/>
      <c r="AG148" s="182"/>
      <c r="AH148" s="182"/>
      <c r="AI148" s="182"/>
      <c r="AJ148" s="182"/>
      <c r="AK148" s="182"/>
      <c r="AL148" s="182"/>
    </row>
    <row r="149" spans="1:59" s="743" customFormat="1" ht="12.75" customHeight="1">
      <c r="A149" s="182"/>
      <c r="B149" s="182"/>
      <c r="C149" s="25"/>
      <c r="D149" s="182"/>
      <c r="E149" s="182"/>
      <c r="F149" s="25"/>
      <c r="G149" s="25"/>
      <c r="H149" s="25"/>
      <c r="I149" s="25"/>
      <c r="J149" s="25"/>
      <c r="K149" s="25"/>
      <c r="L149" s="25"/>
      <c r="M149" s="25"/>
      <c r="N149" s="25"/>
      <c r="O149" s="25"/>
      <c r="P149" s="25"/>
      <c r="Q149" s="25"/>
      <c r="R149" s="25"/>
      <c r="S149" s="25"/>
      <c r="T149" s="25"/>
      <c r="U149" s="182"/>
      <c r="V149" s="182"/>
      <c r="W149" s="182"/>
      <c r="X149" s="182"/>
      <c r="Y149" s="182"/>
      <c r="Z149" s="182"/>
      <c r="AA149" s="182"/>
      <c r="AB149" s="182"/>
      <c r="AC149" s="182"/>
      <c r="AD149" s="182"/>
      <c r="AE149" s="182"/>
      <c r="AF149" s="182"/>
      <c r="AG149" s="182"/>
      <c r="AH149" s="182"/>
      <c r="AI149" s="182"/>
      <c r="AJ149" s="182"/>
      <c r="AK149" s="182"/>
      <c r="AL149" s="182"/>
    </row>
    <row r="150" spans="1:59" s="743" customFormat="1" ht="12.75" customHeight="1">
      <c r="A150" s="182"/>
      <c r="B150" s="182"/>
      <c r="C150" s="25"/>
      <c r="D150" s="182"/>
      <c r="E150" s="182"/>
      <c r="F150" s="1526"/>
      <c r="G150" s="1526"/>
      <c r="H150" s="1526"/>
      <c r="I150" s="1526"/>
      <c r="J150" s="1526"/>
      <c r="K150" s="1526"/>
      <c r="L150" s="1526"/>
      <c r="M150" s="1526"/>
      <c r="N150" s="1526"/>
      <c r="O150" s="1526"/>
      <c r="P150" s="1526"/>
      <c r="Q150" s="1526"/>
      <c r="R150" s="1526"/>
      <c r="S150" s="1526"/>
      <c r="T150" s="1526"/>
      <c r="U150" s="182"/>
      <c r="V150" s="182"/>
      <c r="W150" s="182"/>
      <c r="X150" s="182"/>
      <c r="Y150" s="182"/>
      <c r="Z150" s="182"/>
      <c r="AA150" s="182"/>
      <c r="AB150" s="182"/>
      <c r="AC150" s="182"/>
      <c r="AD150" s="182"/>
      <c r="AE150" s="182"/>
      <c r="AF150" s="182"/>
      <c r="AG150" s="182"/>
      <c r="AH150" s="182"/>
      <c r="AI150" s="182"/>
      <c r="AJ150" s="182"/>
      <c r="AK150" s="182"/>
      <c r="AL150" s="182"/>
    </row>
    <row r="151" spans="1:59" ht="12.75" customHeight="1">
      <c r="A151" s="182"/>
      <c r="B151" s="182"/>
      <c r="C151" s="25"/>
      <c r="D151" s="182"/>
      <c r="E151" s="182"/>
      <c r="F151" s="4"/>
      <c r="G151" s="4"/>
      <c r="H151" s="4"/>
      <c r="I151" s="4"/>
      <c r="J151" s="4"/>
      <c r="K151" s="4"/>
      <c r="L151" s="4"/>
      <c r="M151" s="4"/>
      <c r="N151" s="4"/>
      <c r="O151" s="4"/>
      <c r="P151" s="4"/>
      <c r="Q151" s="4"/>
      <c r="R151" s="4"/>
      <c r="S151" s="4"/>
      <c r="T151" s="4"/>
      <c r="U151" s="182"/>
      <c r="V151" s="182"/>
      <c r="W151" s="182"/>
      <c r="X151" s="182"/>
      <c r="Y151" s="182"/>
      <c r="Z151" s="182"/>
      <c r="AA151" s="182"/>
      <c r="AB151" s="182"/>
      <c r="AC151" s="182"/>
      <c r="AD151" s="182"/>
      <c r="AE151" s="182"/>
      <c r="AF151" s="182"/>
      <c r="AG151" s="182"/>
      <c r="AH151" s="182"/>
      <c r="AI151" s="182"/>
      <c r="AJ151" s="182"/>
      <c r="AK151" s="182"/>
      <c r="AL151" s="182"/>
    </row>
    <row r="152" spans="1:59" ht="12.75" customHeight="1">
      <c r="K152" s="3"/>
      <c r="L152" s="3"/>
      <c r="M152" s="3"/>
      <c r="N152" s="3"/>
      <c r="O152" s="3"/>
      <c r="P152" s="3"/>
      <c r="Q152" s="3"/>
      <c r="R152" s="3"/>
      <c r="S152" s="3"/>
      <c r="T152" s="3"/>
      <c r="U152" s="3"/>
      <c r="V152" s="3"/>
      <c r="W152" s="3"/>
      <c r="X152" s="3"/>
      <c r="Y152" s="3"/>
      <c r="Z152" s="3"/>
      <c r="AA152" s="3"/>
      <c r="AB152" s="3"/>
    </row>
    <row r="153" spans="1:59" ht="12.75">
      <c r="D153" s="32" t="s">
        <v>696</v>
      </c>
      <c r="F153" s="32"/>
      <c r="G153" s="32"/>
      <c r="H153" s="32"/>
      <c r="I153" s="32"/>
      <c r="J153" s="32"/>
      <c r="K153" s="32"/>
      <c r="L153" s="32"/>
      <c r="M153" s="32"/>
      <c r="N153" s="32"/>
      <c r="O153" s="1098" t="s">
        <v>1647</v>
      </c>
      <c r="P153" s="1235"/>
      <c r="Q153" s="1235"/>
      <c r="R153" s="1235"/>
      <c r="S153" s="1235"/>
      <c r="T153" s="1235"/>
      <c r="U153" s="1235"/>
      <c r="V153" s="1235"/>
      <c r="W153" s="1235"/>
      <c r="X153" s="1235"/>
      <c r="Y153" s="1235"/>
      <c r="Z153" s="1235"/>
      <c r="AA153" s="1235"/>
      <c r="AB153" s="1235"/>
      <c r="AC153" s="1235"/>
      <c r="AD153" s="1235"/>
      <c r="AE153" s="1235"/>
      <c r="AF153" s="1235"/>
      <c r="AG153" s="1235"/>
      <c r="AH153" s="1235"/>
    </row>
    <row r="154" spans="1:59" ht="12.75" customHeight="1">
      <c r="D154" s="483" t="s">
        <v>476</v>
      </c>
      <c r="F154" s="32"/>
      <c r="G154" s="32"/>
      <c r="H154" s="32"/>
      <c r="I154" s="32"/>
      <c r="J154" s="32"/>
      <c r="K154" s="32"/>
      <c r="L154" s="32"/>
      <c r="M154" s="32"/>
      <c r="N154" s="32"/>
      <c r="O154" s="1130" t="s">
        <v>1784</v>
      </c>
      <c r="P154" s="1105"/>
      <c r="Q154" s="1105"/>
      <c r="R154" s="1105"/>
      <c r="S154" s="1105"/>
      <c r="T154" s="1105"/>
      <c r="U154" s="1105"/>
      <c r="V154" s="1105"/>
      <c r="W154" s="1105"/>
      <c r="X154" s="1105"/>
      <c r="Y154" s="1105"/>
      <c r="Z154" s="1105"/>
      <c r="AA154" s="1105"/>
      <c r="AB154" s="1105"/>
      <c r="AC154" s="1105"/>
      <c r="AD154" s="1105"/>
      <c r="AE154" s="1105"/>
      <c r="AF154" s="1105"/>
      <c r="AG154" s="1105"/>
      <c r="AH154" s="1105"/>
      <c r="AM154" s="25"/>
    </row>
    <row r="155" spans="1:59" ht="12.75">
      <c r="D155" s="13" t="s">
        <v>478</v>
      </c>
      <c r="F155" s="13"/>
      <c r="G155" s="13"/>
      <c r="H155" s="13"/>
      <c r="I155" s="13"/>
      <c r="J155" s="13"/>
      <c r="K155" s="13"/>
      <c r="L155" s="13"/>
      <c r="M155" s="13"/>
      <c r="N155" s="13"/>
      <c r="O155" s="1521" t="s">
        <v>477</v>
      </c>
      <c r="P155" s="1521"/>
      <c r="Q155" s="1521"/>
      <c r="R155" s="1521"/>
      <c r="S155" s="1521"/>
      <c r="T155" s="1521"/>
      <c r="U155" s="1521"/>
      <c r="V155" s="1521"/>
      <c r="W155" s="1521"/>
      <c r="X155" s="1521"/>
      <c r="Y155" s="1521"/>
      <c r="Z155" s="1521"/>
      <c r="AA155" s="1521"/>
      <c r="AB155" s="1521"/>
      <c r="AC155" s="1521"/>
      <c r="AD155" s="1521"/>
      <c r="AE155" s="1521"/>
      <c r="AF155" s="1521"/>
      <c r="AG155" s="1521"/>
      <c r="AH155" s="1521"/>
      <c r="AM155" s="25"/>
    </row>
    <row r="156" spans="1:59" ht="12.75">
      <c r="D156" s="32" t="s">
        <v>335</v>
      </c>
      <c r="F156" s="32"/>
      <c r="G156" s="32"/>
      <c r="H156" s="32"/>
      <c r="I156" s="32"/>
      <c r="J156" s="32"/>
      <c r="K156" s="32"/>
      <c r="L156" s="32"/>
      <c r="M156" s="32"/>
      <c r="N156" s="32"/>
      <c r="O156" s="1098" t="s">
        <v>1785</v>
      </c>
      <c r="P156" s="1100"/>
      <c r="Q156" s="1100"/>
      <c r="R156" s="1100"/>
      <c r="S156" s="1100"/>
      <c r="T156" s="1100"/>
      <c r="U156" s="1100"/>
      <c r="V156" s="1100"/>
      <c r="W156" s="1100"/>
      <c r="X156" s="1100"/>
      <c r="Y156" s="1100"/>
      <c r="Z156" s="1100"/>
      <c r="AA156" s="1100"/>
      <c r="AB156" s="1100"/>
      <c r="AC156" s="1100"/>
      <c r="AD156" s="1100"/>
      <c r="AE156" s="1100"/>
      <c r="AF156" s="1100"/>
      <c r="AG156" s="1100"/>
      <c r="AH156" s="1100"/>
      <c r="BG156" s="12" t="s">
        <v>329</v>
      </c>
    </row>
    <row r="157" spans="1:59" ht="12.75">
      <c r="D157" s="32" t="s">
        <v>336</v>
      </c>
      <c r="F157" s="32"/>
      <c r="G157" s="32"/>
      <c r="H157" s="32"/>
      <c r="I157" s="32"/>
      <c r="J157" s="32"/>
      <c r="K157" s="32"/>
      <c r="L157" s="32"/>
      <c r="M157" s="32"/>
      <c r="N157" s="32"/>
      <c r="O157" s="1098" t="s">
        <v>1647</v>
      </c>
      <c r="P157" s="1235"/>
      <c r="Q157" s="1235"/>
      <c r="R157" s="1235"/>
      <c r="S157" s="1235"/>
      <c r="T157" s="1235"/>
      <c r="U157" s="1235"/>
      <c r="V157" s="1235"/>
      <c r="W157" s="1235"/>
      <c r="X157" s="1235"/>
      <c r="Y157" s="14"/>
      <c r="Z157" s="14"/>
      <c r="AA157" s="14"/>
      <c r="AB157" s="14"/>
      <c r="AC157" s="14"/>
      <c r="AD157" s="14"/>
      <c r="AE157" s="14"/>
      <c r="AF157" s="14"/>
      <c r="BA157" s="36" t="s">
        <v>687</v>
      </c>
      <c r="BG157" s="12" t="s">
        <v>523</v>
      </c>
    </row>
    <row r="158" spans="1:59" ht="12.75">
      <c r="D158" s="32" t="s">
        <v>337</v>
      </c>
      <c r="F158" s="32"/>
      <c r="G158" s="32"/>
      <c r="H158" s="32"/>
      <c r="I158" s="32"/>
      <c r="J158" s="32"/>
      <c r="K158" s="32"/>
      <c r="L158" s="32"/>
      <c r="M158" s="32"/>
      <c r="N158" s="32"/>
      <c r="O158" s="1331">
        <v>92805</v>
      </c>
      <c r="P158" s="1331"/>
      <c r="Q158" s="1331"/>
      <c r="R158" s="1331"/>
      <c r="S158" s="15"/>
      <c r="T158" s="15"/>
      <c r="U158" s="15"/>
      <c r="V158" s="15"/>
      <c r="W158" s="15"/>
      <c r="X158" s="15"/>
      <c r="Y158" s="15"/>
      <c r="Z158" s="15"/>
      <c r="AA158" s="15"/>
      <c r="AB158" s="15"/>
      <c r="AC158" s="15"/>
      <c r="AD158" s="15"/>
      <c r="AE158" s="15"/>
      <c r="AF158" s="15"/>
      <c r="BA158" s="36" t="s">
        <v>688</v>
      </c>
      <c r="BG158" s="12" t="s">
        <v>524</v>
      </c>
    </row>
    <row r="159" spans="1:59" ht="12.75">
      <c r="D159" s="32" t="s">
        <v>338</v>
      </c>
      <c r="F159" s="32"/>
      <c r="G159" s="32"/>
      <c r="H159" s="32"/>
      <c r="I159" s="32"/>
      <c r="J159" s="32"/>
      <c r="K159" s="32"/>
      <c r="L159" s="32"/>
      <c r="M159" s="32"/>
      <c r="N159" s="32"/>
      <c r="O159" s="1126" t="s">
        <v>1786</v>
      </c>
      <c r="P159" s="1330"/>
      <c r="Q159" s="1330"/>
      <c r="R159" s="1330"/>
      <c r="S159" s="1330"/>
      <c r="T159" s="1330"/>
      <c r="V159" s="149" t="s">
        <v>287</v>
      </c>
      <c r="W159" s="1332"/>
      <c r="X159" s="1332"/>
      <c r="Y159" s="16"/>
      <c r="Z159" s="16"/>
      <c r="AA159" s="16"/>
      <c r="AB159" s="16"/>
      <c r="AC159" s="16"/>
      <c r="AD159" s="16"/>
      <c r="AE159" s="16"/>
      <c r="AF159" s="16"/>
      <c r="BA159" s="36" t="s">
        <v>363</v>
      </c>
      <c r="BG159" s="12" t="s">
        <v>525</v>
      </c>
    </row>
    <row r="160" spans="1:59" ht="12.75">
      <c r="D160" s="32" t="s">
        <v>339</v>
      </c>
      <c r="F160" s="32"/>
      <c r="G160" s="32"/>
      <c r="H160" s="32"/>
      <c r="I160" s="32"/>
      <c r="J160" s="32"/>
      <c r="K160" s="32"/>
      <c r="L160" s="32"/>
      <c r="M160" s="32"/>
      <c r="N160" s="32"/>
      <c r="O160" s="1330"/>
      <c r="P160" s="1330"/>
      <c r="Q160" s="1330"/>
      <c r="R160" s="1330"/>
      <c r="S160" s="1330"/>
      <c r="T160" s="1330"/>
      <c r="U160" s="16"/>
      <c r="V160" s="16"/>
      <c r="W160" s="16"/>
      <c r="X160" s="16"/>
      <c r="Y160" s="16"/>
      <c r="Z160" s="16"/>
      <c r="AA160" s="16"/>
      <c r="AB160" s="16"/>
      <c r="AC160" s="16"/>
      <c r="AD160" s="16"/>
      <c r="AE160" s="16"/>
      <c r="AF160" s="16"/>
      <c r="BA160" s="36" t="s">
        <v>714</v>
      </c>
      <c r="BG160" s="12" t="s">
        <v>526</v>
      </c>
    </row>
    <row r="161" spans="1:59" ht="12.75">
      <c r="D161" s="32" t="s">
        <v>340</v>
      </c>
      <c r="F161" s="32"/>
      <c r="G161" s="32"/>
      <c r="H161" s="32"/>
      <c r="I161" s="32"/>
      <c r="J161" s="32"/>
      <c r="K161" s="32"/>
      <c r="L161" s="32"/>
      <c r="M161" s="32"/>
      <c r="N161" s="32"/>
      <c r="O161" s="1523" t="s">
        <v>1787</v>
      </c>
      <c r="P161" s="1523"/>
      <c r="Q161" s="1523"/>
      <c r="R161" s="1523"/>
      <c r="S161" s="1523"/>
      <c r="T161" s="1523"/>
      <c r="U161" s="1523"/>
      <c r="V161" s="1523"/>
      <c r="W161" s="1523"/>
      <c r="X161" s="1523"/>
      <c r="Y161" s="1523"/>
      <c r="Z161" s="1523"/>
      <c r="AA161" s="1523"/>
      <c r="AB161" s="1523"/>
      <c r="AC161" s="1523"/>
      <c r="AD161" s="1523"/>
      <c r="AE161" s="1523"/>
      <c r="AF161" s="1523"/>
      <c r="AG161" s="1523"/>
      <c r="AH161" s="1523"/>
      <c r="AW161" s="12" t="s">
        <v>723</v>
      </c>
      <c r="BA161" s="36" t="s">
        <v>715</v>
      </c>
      <c r="BG161" s="12" t="s">
        <v>527</v>
      </c>
    </row>
    <row r="162" spans="1:59" ht="12.75">
      <c r="D162" s="244"/>
      <c r="E162" s="39"/>
      <c r="F162" s="244"/>
      <c r="G162" s="244"/>
      <c r="H162" s="244"/>
      <c r="I162" s="244"/>
      <c r="J162" s="244"/>
      <c r="K162" s="244"/>
      <c r="L162" s="244"/>
      <c r="M162" s="244"/>
      <c r="N162" s="244"/>
      <c r="O162" s="250"/>
      <c r="P162" s="250"/>
      <c r="Q162" s="250"/>
      <c r="R162" s="250"/>
      <c r="S162" s="250"/>
      <c r="T162" s="250"/>
      <c r="U162" s="250"/>
      <c r="V162" s="250"/>
      <c r="W162" s="250"/>
      <c r="X162" s="250"/>
      <c r="Y162" s="250"/>
      <c r="Z162" s="250"/>
      <c r="AA162" s="250"/>
      <c r="AB162" s="250"/>
      <c r="AC162" s="250"/>
      <c r="AD162" s="250"/>
      <c r="AE162" s="250"/>
      <c r="AF162" s="250"/>
      <c r="AG162" s="250"/>
      <c r="AH162" s="250"/>
      <c r="AI162" s="39"/>
      <c r="AJ162" s="39"/>
      <c r="AK162" s="39"/>
      <c r="AL162" s="39"/>
      <c r="AW162" s="12" t="s">
        <v>592</v>
      </c>
      <c r="BA162" s="36" t="s">
        <v>716</v>
      </c>
      <c r="BG162" s="12" t="s">
        <v>528</v>
      </c>
    </row>
    <row r="163" spans="1:59" ht="12.75">
      <c r="C163" s="144" t="s">
        <v>88</v>
      </c>
      <c r="D163" s="244" t="s">
        <v>89</v>
      </c>
      <c r="E163" s="39"/>
      <c r="F163" s="244"/>
      <c r="G163" s="244"/>
      <c r="H163" s="244"/>
      <c r="I163" s="244"/>
      <c r="J163" s="244"/>
      <c r="K163" s="244"/>
      <c r="L163" s="244"/>
      <c r="M163" s="244"/>
      <c r="N163" s="244"/>
      <c r="O163" s="250"/>
      <c r="P163" s="250"/>
      <c r="Q163" s="250"/>
      <c r="R163" s="250"/>
      <c r="S163" s="250"/>
      <c r="T163" s="250"/>
      <c r="U163" s="250"/>
      <c r="V163" s="250"/>
      <c r="W163" s="250"/>
      <c r="X163" s="250"/>
      <c r="Y163" s="250"/>
      <c r="Z163" s="250"/>
      <c r="AA163" s="250"/>
      <c r="AB163" s="250"/>
      <c r="AC163" s="250"/>
      <c r="AD163" s="250"/>
      <c r="AE163" s="250"/>
      <c r="AF163" s="250"/>
      <c r="AG163" s="250"/>
      <c r="AH163" s="250"/>
      <c r="AI163" s="39"/>
      <c r="AJ163" s="39"/>
      <c r="AK163" s="39"/>
      <c r="AL163" s="39"/>
      <c r="BA163" s="36" t="s">
        <v>717</v>
      </c>
      <c r="BG163" s="12" t="s">
        <v>529</v>
      </c>
    </row>
    <row r="164" spans="1:59" ht="12.75">
      <c r="C164" s="144"/>
      <c r="D164" s="1516" t="s">
        <v>1510</v>
      </c>
      <c r="E164" s="1516"/>
      <c r="F164" s="1516"/>
      <c r="G164" s="1516"/>
      <c r="H164" s="1516"/>
      <c r="I164" s="1516"/>
      <c r="J164" s="1516"/>
      <c r="K164" s="1516"/>
      <c r="L164" s="1516"/>
      <c r="M164" s="1516"/>
      <c r="N164" s="1516"/>
      <c r="O164" s="1516"/>
      <c r="P164" s="1516"/>
      <c r="Q164" s="1516"/>
      <c r="R164" s="1516"/>
      <c r="S164" s="1516"/>
      <c r="T164" s="1516"/>
      <c r="U164" s="1516"/>
      <c r="V164" s="1516"/>
      <c r="W164" s="1516"/>
      <c r="X164" s="1516"/>
      <c r="Y164" s="1516"/>
      <c r="Z164" s="1516"/>
      <c r="AA164" s="1516"/>
      <c r="AB164" s="1516"/>
      <c r="AC164" s="1516"/>
      <c r="AD164" s="1516"/>
      <c r="AE164" s="1516"/>
      <c r="AF164" s="1516"/>
      <c r="AG164" s="1516"/>
      <c r="AH164" s="1516"/>
      <c r="AI164" s="39"/>
      <c r="AJ164" s="39"/>
      <c r="AK164" s="39"/>
      <c r="AL164" s="39"/>
      <c r="BA164" s="36" t="s">
        <v>718</v>
      </c>
      <c r="BG164" s="12" t="s">
        <v>530</v>
      </c>
    </row>
    <row r="165" spans="1:59" ht="12.75">
      <c r="C165" s="144"/>
      <c r="D165" s="251"/>
      <c r="E165" s="252"/>
      <c r="F165" s="251"/>
      <c r="G165" s="251"/>
      <c r="H165" s="251"/>
      <c r="I165" s="251"/>
      <c r="J165" s="251"/>
      <c r="K165" s="251"/>
      <c r="L165" s="251"/>
      <c r="M165" s="251"/>
      <c r="N165" s="251"/>
      <c r="O165" s="253"/>
      <c r="P165" s="253"/>
      <c r="Q165" s="253"/>
      <c r="R165" s="253"/>
      <c r="S165" s="253"/>
      <c r="T165" s="253"/>
      <c r="U165" s="253"/>
      <c r="V165" s="253"/>
      <c r="W165" s="253"/>
      <c r="X165" s="253"/>
      <c r="Y165" s="253"/>
      <c r="Z165" s="253"/>
      <c r="AA165" s="250"/>
      <c r="AB165" s="250"/>
      <c r="AC165" s="250"/>
      <c r="AD165" s="250"/>
      <c r="AE165" s="250"/>
      <c r="AF165" s="250"/>
      <c r="AG165" s="250"/>
      <c r="AH165" s="250"/>
      <c r="AI165" s="39"/>
      <c r="AJ165" s="39"/>
      <c r="AK165" s="39"/>
      <c r="AL165" s="39"/>
      <c r="BA165" s="36" t="s">
        <v>719</v>
      </c>
      <c r="BG165" s="12" t="s">
        <v>531</v>
      </c>
    </row>
    <row r="166" spans="1:59" ht="12.75">
      <c r="B166" s="50"/>
      <c r="C166" s="144"/>
      <c r="D166" s="251"/>
      <c r="E166" s="252"/>
      <c r="F166" s="251"/>
      <c r="G166" s="251"/>
      <c r="H166" s="251"/>
      <c r="I166" s="251"/>
      <c r="J166" s="251"/>
      <c r="K166" s="251"/>
      <c r="L166" s="251"/>
      <c r="M166" s="251"/>
      <c r="N166" s="251"/>
      <c r="O166" s="253"/>
      <c r="P166" s="253"/>
      <c r="Q166" s="253"/>
      <c r="R166" s="253"/>
      <c r="S166" s="253"/>
      <c r="T166" s="253"/>
      <c r="U166" s="253"/>
      <c r="V166" s="253"/>
      <c r="W166" s="253"/>
      <c r="X166" s="253"/>
      <c r="Y166" s="253"/>
      <c r="Z166" s="253"/>
      <c r="AA166" s="250"/>
      <c r="AB166" s="250"/>
      <c r="AC166" s="250"/>
      <c r="AD166" s="250"/>
      <c r="AE166" s="250"/>
      <c r="AF166" s="250"/>
      <c r="AG166" s="250"/>
      <c r="AH166" s="250"/>
      <c r="AI166" s="39"/>
      <c r="AJ166" s="39"/>
      <c r="AK166" s="39"/>
      <c r="AL166" s="39"/>
      <c r="BA166" s="36" t="s">
        <v>721</v>
      </c>
      <c r="BG166" s="12" t="s">
        <v>532</v>
      </c>
    </row>
    <row r="167" spans="1:59" ht="12.75">
      <c r="B167" s="50"/>
      <c r="C167" s="144"/>
      <c r="D167" s="251"/>
      <c r="E167" s="252"/>
      <c r="F167" s="251"/>
      <c r="G167" s="251"/>
      <c r="H167" s="251"/>
      <c r="I167" s="251"/>
      <c r="J167" s="251"/>
      <c r="K167" s="251"/>
      <c r="L167" s="251"/>
      <c r="M167" s="251"/>
      <c r="N167" s="251"/>
      <c r="O167" s="253"/>
      <c r="P167" s="253"/>
      <c r="Q167" s="253"/>
      <c r="R167" s="253"/>
      <c r="S167" s="253"/>
      <c r="T167" s="253"/>
      <c r="U167" s="253"/>
      <c r="V167" s="253"/>
      <c r="W167" s="253"/>
      <c r="X167" s="253"/>
      <c r="Y167" s="253"/>
      <c r="Z167" s="253"/>
      <c r="AA167" s="250"/>
      <c r="AB167" s="250"/>
      <c r="AC167" s="250"/>
      <c r="AD167" s="250"/>
      <c r="AE167" s="250"/>
      <c r="AF167" s="250"/>
      <c r="AG167" s="250"/>
      <c r="AH167" s="250"/>
      <c r="AI167" s="39"/>
      <c r="AJ167" s="39"/>
      <c r="AK167" s="39"/>
      <c r="AL167" s="39"/>
      <c r="BA167" s="36" t="s">
        <v>724</v>
      </c>
      <c r="BG167" s="12" t="s">
        <v>533</v>
      </c>
    </row>
    <row r="168" spans="1:59" ht="12.75">
      <c r="D168" s="244"/>
      <c r="E168" s="39"/>
      <c r="F168" s="244"/>
      <c r="G168" s="244"/>
      <c r="H168" s="244"/>
      <c r="I168" s="244"/>
      <c r="J168" s="244"/>
      <c r="K168" s="244"/>
      <c r="L168" s="244"/>
      <c r="M168" s="244"/>
      <c r="N168" s="244"/>
      <c r="O168" s="250"/>
      <c r="P168" s="250"/>
      <c r="Q168" s="250"/>
      <c r="R168" s="250"/>
      <c r="S168" s="250"/>
      <c r="T168" s="250"/>
      <c r="U168" s="250"/>
      <c r="V168" s="250"/>
      <c r="W168" s="250"/>
      <c r="X168" s="250"/>
      <c r="Y168" s="250"/>
      <c r="Z168" s="250"/>
      <c r="AA168" s="250"/>
      <c r="AB168" s="250"/>
      <c r="AC168" s="250"/>
      <c r="AD168" s="250"/>
      <c r="AE168" s="250"/>
      <c r="AF168" s="250"/>
      <c r="AG168" s="250"/>
      <c r="AH168" s="250"/>
      <c r="AI168" s="39"/>
      <c r="AJ168" s="39"/>
      <c r="AK168" s="39"/>
      <c r="AL168" s="39"/>
      <c r="BA168" s="36" t="s">
        <v>725</v>
      </c>
      <c r="BG168" s="12" t="s">
        <v>534</v>
      </c>
    </row>
    <row r="169" spans="1:59" ht="12.75">
      <c r="A169" s="1276" t="s">
        <v>586</v>
      </c>
      <c r="B169" s="1276"/>
      <c r="C169" s="1276"/>
      <c r="D169" s="1276"/>
      <c r="E169" s="1276"/>
      <c r="F169" s="1276"/>
      <c r="G169" s="1276"/>
      <c r="H169" s="1276"/>
      <c r="I169" s="1276"/>
      <c r="J169" s="1276"/>
      <c r="K169" s="1276"/>
      <c r="L169" s="1276"/>
      <c r="M169" s="1276"/>
      <c r="N169" s="1276"/>
      <c r="O169" s="1276"/>
      <c r="P169" s="1276"/>
      <c r="Q169" s="1276"/>
      <c r="R169" s="1276"/>
      <c r="S169" s="1276"/>
      <c r="T169" s="1276"/>
      <c r="U169" s="1276"/>
      <c r="V169" s="1276"/>
      <c r="W169" s="1276"/>
      <c r="X169" s="1276"/>
      <c r="Y169" s="1276"/>
      <c r="Z169" s="1276"/>
      <c r="AA169" s="1276"/>
      <c r="AB169" s="1276"/>
      <c r="AC169" s="1276"/>
      <c r="AD169" s="1276"/>
      <c r="AE169" s="1276"/>
      <c r="AF169" s="1276"/>
      <c r="AG169" s="1276"/>
      <c r="AH169" s="1276"/>
      <c r="AI169" s="1276"/>
      <c r="AJ169" s="1276"/>
      <c r="AK169" s="1276"/>
      <c r="AL169" s="1276"/>
      <c r="BA169" s="36" t="s">
        <v>727</v>
      </c>
      <c r="BG169" s="12" t="s">
        <v>535</v>
      </c>
    </row>
    <row r="170" spans="1:59" ht="13.5" thickBot="1">
      <c r="A170" s="1277"/>
      <c r="B170" s="1277"/>
      <c r="C170" s="1277"/>
      <c r="D170" s="1277"/>
      <c r="E170" s="1277"/>
      <c r="F170" s="1277"/>
      <c r="G170" s="1277"/>
      <c r="H170" s="1277"/>
      <c r="I170" s="1277"/>
      <c r="J170" s="1277"/>
      <c r="K170" s="1277"/>
      <c r="L170" s="1277"/>
      <c r="M170" s="1277"/>
      <c r="N170" s="1277"/>
      <c r="O170" s="1277"/>
      <c r="P170" s="1277"/>
      <c r="Q170" s="1277"/>
      <c r="R170" s="1277"/>
      <c r="S170" s="1277"/>
      <c r="T170" s="1277"/>
      <c r="U170" s="1277"/>
      <c r="V170" s="1277"/>
      <c r="W170" s="1277"/>
      <c r="X170" s="1277"/>
      <c r="Y170" s="1277"/>
      <c r="Z170" s="1277"/>
      <c r="AA170" s="1277"/>
      <c r="AB170" s="1277"/>
      <c r="AC170" s="1277"/>
      <c r="AD170" s="1277"/>
      <c r="AE170" s="1277"/>
      <c r="AF170" s="1277"/>
      <c r="AG170" s="1277"/>
      <c r="AH170" s="1277"/>
      <c r="AI170" s="1277"/>
      <c r="AJ170" s="1277"/>
      <c r="AK170" s="1277"/>
      <c r="AL170" s="1277"/>
      <c r="BA170" s="36" t="s">
        <v>728</v>
      </c>
      <c r="BG170" s="12" t="s">
        <v>536</v>
      </c>
    </row>
    <row r="171" spans="1:59" ht="12.75" customHeight="1" thickTop="1">
      <c r="A171" s="25"/>
      <c r="B171" s="25"/>
      <c r="C171" s="25"/>
      <c r="D171" s="25"/>
      <c r="E171" s="25"/>
      <c r="F171" s="25"/>
      <c r="G171" s="3"/>
      <c r="H171" s="25"/>
      <c r="AK171" s="3"/>
      <c r="AL171" s="3"/>
      <c r="BA171" s="36" t="s">
        <v>226</v>
      </c>
      <c r="BG171" s="12" t="s">
        <v>537</v>
      </c>
    </row>
    <row r="172" spans="1:59" ht="12.75">
      <c r="A172" s="37" t="s">
        <v>341</v>
      </c>
      <c r="C172" s="37" t="s">
        <v>342</v>
      </c>
      <c r="D172" s="3"/>
      <c r="E172" s="3"/>
      <c r="F172" s="3"/>
      <c r="G172" s="3"/>
      <c r="H172" s="3"/>
      <c r="I172" s="3"/>
      <c r="T172" s="3"/>
      <c r="U172" s="3"/>
      <c r="V172" s="3"/>
      <c r="W172" s="3"/>
      <c r="X172" s="3"/>
      <c r="Y172" s="3"/>
      <c r="Z172" s="3"/>
      <c r="AA172" s="3"/>
      <c r="AB172" s="3"/>
      <c r="AC172" s="3"/>
      <c r="AD172" s="3"/>
      <c r="AE172" s="3"/>
      <c r="AF172" s="3"/>
      <c r="AH172" s="3"/>
      <c r="AJ172" s="3"/>
      <c r="AK172" s="3"/>
      <c r="AL172" s="3"/>
      <c r="BA172" s="36" t="s">
        <v>228</v>
      </c>
      <c r="BG172" s="12" t="s">
        <v>538</v>
      </c>
    </row>
    <row r="173" spans="1:59" ht="12.75">
      <c r="A173" s="25"/>
      <c r="C173" s="38"/>
      <c r="D173" s="39" t="s">
        <v>343</v>
      </c>
      <c r="J173" s="1513" t="s">
        <v>403</v>
      </c>
      <c r="K173" s="1513"/>
      <c r="L173" s="1513"/>
      <c r="M173" s="1513"/>
      <c r="N173" s="1513"/>
      <c r="O173" s="1513"/>
      <c r="P173" s="1513"/>
      <c r="Q173" s="1513"/>
      <c r="R173" s="1513"/>
      <c r="S173" s="1513"/>
      <c r="U173" s="40"/>
      <c r="X173" s="40"/>
      <c r="AF173" s="25"/>
      <c r="AH173" s="25"/>
      <c r="AJ173" s="3"/>
      <c r="AK173" s="3"/>
      <c r="AL173" s="3"/>
      <c r="BA173" s="36" t="s">
        <v>229</v>
      </c>
      <c r="BG173" s="12" t="s">
        <v>539</v>
      </c>
    </row>
    <row r="174" spans="1:59" ht="12.75">
      <c r="A174" s="25"/>
      <c r="C174" s="38"/>
      <c r="D174" s="58" t="s">
        <v>1458</v>
      </c>
      <c r="E174" s="25"/>
      <c r="F174" s="25"/>
      <c r="G174" s="25"/>
      <c r="H174" s="25"/>
      <c r="I174" s="25"/>
      <c r="J174" s="1100" t="s">
        <v>1648</v>
      </c>
      <c r="K174" s="1100"/>
      <c r="L174" s="1100"/>
      <c r="M174" s="1100"/>
      <c r="N174" s="1100"/>
      <c r="O174" s="1100"/>
      <c r="P174" s="1100"/>
      <c r="Q174" s="1100"/>
      <c r="R174" s="1100"/>
      <c r="S174" s="1100"/>
      <c r="T174" s="1100"/>
      <c r="U174" s="1100"/>
      <c r="V174" s="1100"/>
      <c r="W174" s="1100"/>
      <c r="X174" s="1100"/>
      <c r="Y174" s="1100"/>
      <c r="Z174" s="1100"/>
      <c r="AA174" s="3"/>
      <c r="AH174" s="25"/>
      <c r="AJ174" s="3"/>
      <c r="AK174" s="3"/>
      <c r="AL174" s="3"/>
      <c r="BA174" s="36" t="s">
        <v>231</v>
      </c>
      <c r="BG174" s="12" t="s">
        <v>540</v>
      </c>
    </row>
    <row r="175" spans="1:59" ht="12.75">
      <c r="A175" s="25"/>
      <c r="C175" s="13"/>
      <c r="D175" s="58" t="s">
        <v>344</v>
      </c>
      <c r="F175" s="743"/>
      <c r="G175" s="743"/>
      <c r="H175" s="743"/>
      <c r="I175" s="743"/>
      <c r="J175" s="743"/>
      <c r="K175" s="743"/>
      <c r="L175" s="743"/>
      <c r="M175" s="743"/>
      <c r="N175" s="743"/>
      <c r="O175" s="42"/>
      <c r="Q175" s="25"/>
      <c r="R175" s="25"/>
      <c r="T175" s="743"/>
      <c r="U175" s="1101" t="s">
        <v>723</v>
      </c>
      <c r="V175" s="1101"/>
      <c r="Z175" s="25"/>
      <c r="AC175" s="25"/>
      <c r="AD175" s="25"/>
      <c r="AE175" s="25"/>
      <c r="AF175" s="25"/>
      <c r="AH175" s="25"/>
      <c r="AJ175" s="3"/>
      <c r="AK175" s="3"/>
      <c r="AL175" s="3"/>
      <c r="BA175" s="36" t="s">
        <v>232</v>
      </c>
      <c r="BG175" s="12" t="s">
        <v>541</v>
      </c>
    </row>
    <row r="176" spans="1:59" ht="12.75">
      <c r="A176" s="25"/>
      <c r="C176" s="13"/>
      <c r="D176" s="41"/>
      <c r="E176" s="743" t="s">
        <v>325</v>
      </c>
      <c r="F176" s="743"/>
      <c r="G176" s="743"/>
      <c r="H176" s="743"/>
      <c r="I176" s="743"/>
      <c r="J176" s="743"/>
      <c r="K176" s="743"/>
      <c r="L176" s="743"/>
      <c r="M176" s="743"/>
      <c r="N176" s="743"/>
      <c r="O176" s="42"/>
      <c r="P176" s="25" t="s">
        <v>326</v>
      </c>
      <c r="Q176" s="25"/>
      <c r="R176" s="25"/>
      <c r="S176" s="25" t="s">
        <v>327</v>
      </c>
      <c r="T176" s="743"/>
      <c r="U176" s="1509"/>
      <c r="V176" s="1509"/>
      <c r="W176" s="4" t="s">
        <v>328</v>
      </c>
      <c r="X176" s="1520"/>
      <c r="Y176" s="1520"/>
      <c r="AC176" s="25"/>
      <c r="AD176" s="25"/>
      <c r="AE176" s="25"/>
      <c r="AF176" s="25"/>
      <c r="AH176" s="25"/>
      <c r="AJ176" s="3"/>
      <c r="AK176" s="3"/>
      <c r="AL176" s="3"/>
      <c r="BA176" s="36" t="s">
        <v>234</v>
      </c>
      <c r="BG176" s="12" t="s">
        <v>542</v>
      </c>
    </row>
    <row r="177" spans="1:59" s="743" customFormat="1" ht="12.75">
      <c r="A177" s="25"/>
      <c r="B177" s="12"/>
      <c r="C177" s="43"/>
      <c r="D177" s="25" t="s">
        <v>265</v>
      </c>
      <c r="E177" s="12"/>
      <c r="F177" s="12"/>
      <c r="G177" s="12"/>
      <c r="H177" s="12"/>
      <c r="I177" s="12"/>
      <c r="J177" s="12"/>
      <c r="K177" s="12"/>
      <c r="L177" s="12"/>
      <c r="M177" s="25"/>
      <c r="N177" s="12"/>
      <c r="O177" s="12"/>
      <c r="P177" s="12"/>
      <c r="Q177" s="12"/>
      <c r="R177" s="1101" t="s">
        <v>592</v>
      </c>
      <c r="S177" s="1101"/>
      <c r="T177" s="3"/>
      <c r="V177" s="12"/>
      <c r="W177" s="3"/>
      <c r="X177" s="3"/>
      <c r="Y177" s="3"/>
      <c r="AD177" s="25"/>
      <c r="AF177" s="25"/>
      <c r="AH177" s="25"/>
      <c r="AJ177" s="705"/>
      <c r="AK177" s="705"/>
      <c r="AL177" s="705"/>
      <c r="BA177" s="36" t="s">
        <v>235</v>
      </c>
      <c r="BG177" s="743" t="s">
        <v>543</v>
      </c>
    </row>
    <row r="178" spans="1:59" s="743" customFormat="1" ht="12.75">
      <c r="A178" s="25"/>
      <c r="B178" s="12"/>
      <c r="C178" s="43"/>
      <c r="D178" s="58" t="s">
        <v>1459</v>
      </c>
      <c r="E178" s="12"/>
      <c r="F178" s="12"/>
      <c r="G178" s="12"/>
      <c r="H178" s="12"/>
      <c r="I178" s="12"/>
      <c r="J178" s="12"/>
      <c r="K178" s="12"/>
      <c r="L178" s="12"/>
      <c r="M178" s="12"/>
      <c r="N178" s="12"/>
      <c r="P178" s="25"/>
      <c r="R178" s="12"/>
      <c r="S178" s="12"/>
      <c r="T178" s="12"/>
      <c r="U178" s="12"/>
      <c r="V178" s="12"/>
      <c r="W178" s="12"/>
      <c r="X178" s="12"/>
      <c r="Y178" s="12"/>
      <c r="AA178" s="25" t="s">
        <v>326</v>
      </c>
      <c r="AC178" s="25"/>
      <c r="AD178" s="25" t="s">
        <v>327</v>
      </c>
      <c r="AF178" s="1099"/>
      <c r="AG178" s="1099"/>
      <c r="AH178" s="4" t="s">
        <v>328</v>
      </c>
      <c r="AI178" s="1123"/>
      <c r="AJ178" s="1123"/>
      <c r="AK178" s="1123"/>
      <c r="AL178" s="705"/>
      <c r="BA178" s="36" t="s">
        <v>236</v>
      </c>
      <c r="BG178" s="743" t="s">
        <v>58</v>
      </c>
    </row>
    <row r="179" spans="1:59" s="743" customFormat="1" ht="12.75">
      <c r="A179" s="25"/>
      <c r="B179" s="12"/>
      <c r="C179" s="43"/>
      <c r="AL179" s="705"/>
      <c r="BA179" s="36" t="s">
        <v>237</v>
      </c>
      <c r="BG179" s="743" t="s">
        <v>59</v>
      </c>
    </row>
    <row r="180" spans="1:59" s="743" customFormat="1" ht="12.75">
      <c r="A180" s="25"/>
      <c r="B180" s="12"/>
      <c r="C180" s="43"/>
      <c r="D180" s="705" t="s">
        <v>479</v>
      </c>
      <c r="E180" s="25"/>
      <c r="X180" s="1101" t="s">
        <v>592</v>
      </c>
      <c r="Y180" s="1101"/>
      <c r="Z180" s="911"/>
      <c r="AK180" s="705"/>
      <c r="AL180" s="705"/>
      <c r="BA180" s="36" t="s">
        <v>239</v>
      </c>
      <c r="BG180" s="743" t="s">
        <v>60</v>
      </c>
    </row>
    <row r="181" spans="1:59" s="743" customFormat="1" ht="12.95" customHeight="1">
      <c r="A181" s="25"/>
      <c r="B181" s="12"/>
      <c r="C181" s="44"/>
      <c r="E181" s="7" t="s">
        <v>1086</v>
      </c>
      <c r="Z181" s="25"/>
      <c r="AA181" s="25"/>
      <c r="AJ181" s="705"/>
      <c r="AK181" s="705"/>
      <c r="AL181" s="705"/>
      <c r="BA181" s="36" t="s">
        <v>240</v>
      </c>
      <c r="BG181" s="743" t="s">
        <v>61</v>
      </c>
    </row>
    <row r="182" spans="1:59" ht="12.75">
      <c r="A182" s="25"/>
      <c r="C182" s="44"/>
      <c r="D182" s="7"/>
      <c r="AD182" s="743"/>
      <c r="AE182" s="25"/>
      <c r="AF182" s="25"/>
      <c r="AG182" s="743"/>
      <c r="AJ182" s="3"/>
      <c r="AK182" s="3"/>
      <c r="AL182" s="3"/>
      <c r="BA182" s="36" t="s">
        <v>241</v>
      </c>
      <c r="BG182" s="12" t="s">
        <v>65</v>
      </c>
    </row>
    <row r="183" spans="1:59" ht="12.75">
      <c r="A183" s="25"/>
      <c r="C183" s="44"/>
      <c r="D183" s="519"/>
      <c r="E183" s="57"/>
      <c r="G183" s="25"/>
      <c r="H183" s="25"/>
      <c r="I183" s="25"/>
      <c r="J183" s="25"/>
      <c r="R183" s="743"/>
      <c r="S183" s="25"/>
      <c r="W183" s="25"/>
      <c r="Z183" s="25"/>
      <c r="AA183" s="25"/>
      <c r="AE183" s="25"/>
      <c r="AF183" s="25"/>
      <c r="AH183" s="25"/>
      <c r="AJ183" s="3"/>
      <c r="AK183" s="3"/>
      <c r="AL183" s="3"/>
      <c r="BA183" s="36" t="s">
        <v>243</v>
      </c>
      <c r="BG183" s="12" t="s">
        <v>66</v>
      </c>
    </row>
    <row r="184" spans="1:59" ht="12.75">
      <c r="A184" s="3"/>
      <c r="C184" s="25"/>
      <c r="D184" s="25"/>
      <c r="E184" s="25"/>
      <c r="F184" s="25"/>
      <c r="G184" s="25"/>
      <c r="H184" s="25"/>
      <c r="I184" s="25"/>
      <c r="J184" s="25"/>
      <c r="S184" s="25"/>
      <c r="T184" s="25"/>
      <c r="Z184" s="25"/>
      <c r="AA184" s="25"/>
      <c r="AD184" s="25"/>
      <c r="AE184" s="25"/>
      <c r="AF184" s="25"/>
      <c r="AH184" s="25"/>
      <c r="AJ184" s="3"/>
      <c r="AK184" s="3"/>
      <c r="AL184" s="3"/>
      <c r="AM184" s="25" t="s">
        <v>638</v>
      </c>
      <c r="BA184" s="36" t="s">
        <v>245</v>
      </c>
      <c r="BG184" s="12" t="s">
        <v>67</v>
      </c>
    </row>
    <row r="185" spans="1:59" ht="12.75">
      <c r="A185" s="37" t="s">
        <v>627</v>
      </c>
      <c r="C185" s="37" t="s">
        <v>628</v>
      </c>
      <c r="D185" s="3"/>
      <c r="E185" s="3"/>
      <c r="F185" s="3"/>
      <c r="G185" s="3"/>
      <c r="H185" s="3"/>
      <c r="I185" s="3"/>
      <c r="J185" s="3"/>
      <c r="K185" s="3"/>
      <c r="L185" s="3"/>
      <c r="M185" s="3"/>
      <c r="N185" s="3"/>
      <c r="O185" s="3"/>
      <c r="P185" s="3"/>
      <c r="W185" s="25"/>
      <c r="X185" s="25"/>
      <c r="Y185" s="25"/>
      <c r="Z185" s="25"/>
      <c r="AD185" s="3"/>
      <c r="AE185" s="3"/>
      <c r="AF185" s="3"/>
      <c r="AH185" s="3"/>
      <c r="AJ185" s="3"/>
      <c r="AK185" s="3"/>
      <c r="AL185" s="3"/>
      <c r="AM185" s="25" t="s">
        <v>639</v>
      </c>
      <c r="BA185" s="36" t="s">
        <v>246</v>
      </c>
      <c r="BG185" s="12" t="s">
        <v>68</v>
      </c>
    </row>
    <row r="186" spans="1:59" ht="12.75">
      <c r="A186" s="25"/>
      <c r="C186" s="45"/>
      <c r="D186" s="25" t="s">
        <v>629</v>
      </c>
      <c r="E186" s="25"/>
      <c r="F186" s="25"/>
      <c r="G186" s="25"/>
      <c r="H186" s="25"/>
      <c r="I186" s="1102" t="str">
        <f>H18</f>
        <v>Hermosa Village Phase II</v>
      </c>
      <c r="J186" s="1102"/>
      <c r="K186" s="1102"/>
      <c r="L186" s="1102"/>
      <c r="M186" s="1102"/>
      <c r="N186" s="1102"/>
      <c r="O186" s="1102"/>
      <c r="P186" s="1102"/>
      <c r="Q186" s="1102"/>
      <c r="R186" s="1102"/>
      <c r="S186" s="1102"/>
      <c r="T186" s="1102"/>
      <c r="U186" s="1102"/>
      <c r="V186" s="1102"/>
      <c r="W186" s="1102"/>
      <c r="X186" s="1102"/>
      <c r="Y186" s="1102"/>
      <c r="Z186" s="1102"/>
      <c r="AA186" s="1102"/>
      <c r="AB186" s="1102"/>
      <c r="AC186" s="1102"/>
      <c r="AD186" s="1102"/>
      <c r="AE186" s="1102"/>
      <c r="AF186" s="25"/>
      <c r="AH186" s="25"/>
      <c r="AJ186" s="3"/>
      <c r="AK186" s="3"/>
      <c r="AL186" s="3"/>
      <c r="BA186" s="36" t="s">
        <v>247</v>
      </c>
      <c r="BG186" s="12" t="s">
        <v>69</v>
      </c>
    </row>
    <row r="187" spans="1:59" ht="12.75">
      <c r="A187" s="25"/>
      <c r="C187" s="45"/>
      <c r="D187" s="25" t="s">
        <v>630</v>
      </c>
      <c r="E187" s="25"/>
      <c r="F187" s="25"/>
      <c r="G187" s="25"/>
      <c r="H187" s="25"/>
      <c r="I187" s="1125" t="s">
        <v>1649</v>
      </c>
      <c r="J187" s="1125"/>
      <c r="K187" s="1125"/>
      <c r="L187" s="1125"/>
      <c r="M187" s="1125"/>
      <c r="N187" s="1125"/>
      <c r="O187" s="1125"/>
      <c r="P187" s="1125"/>
      <c r="Q187" s="1125"/>
      <c r="R187" s="1125"/>
      <c r="S187" s="1125"/>
      <c r="T187" s="1125"/>
      <c r="U187" s="1125"/>
      <c r="V187" s="1125"/>
      <c r="W187" s="1125"/>
      <c r="X187" s="1125"/>
      <c r="Y187" s="1125"/>
      <c r="Z187" s="1125"/>
      <c r="AA187" s="1125"/>
      <c r="AB187" s="1125"/>
      <c r="AC187" s="1125"/>
      <c r="AD187" s="1125"/>
      <c r="AE187" s="1125"/>
      <c r="AF187" s="25"/>
      <c r="AH187" s="25"/>
      <c r="AJ187" s="3"/>
      <c r="AK187" s="3"/>
      <c r="AL187" s="3"/>
      <c r="BA187" s="36" t="s">
        <v>248</v>
      </c>
      <c r="BG187" s="12" t="s">
        <v>70</v>
      </c>
    </row>
    <row r="188" spans="1:59" ht="12.75">
      <c r="A188" s="25"/>
      <c r="C188" s="45"/>
      <c r="D188" s="25"/>
      <c r="E188" s="25" t="s">
        <v>175</v>
      </c>
      <c r="F188" s="25"/>
      <c r="G188" s="25"/>
      <c r="H188" s="25"/>
      <c r="I188" s="25"/>
      <c r="J188" s="25"/>
      <c r="K188" s="25"/>
      <c r="L188" s="25"/>
      <c r="M188" s="25"/>
      <c r="N188" s="25"/>
      <c r="O188" s="25"/>
      <c r="P188" s="25"/>
      <c r="S188" s="25"/>
      <c r="T188" s="25"/>
      <c r="AF188" s="25"/>
      <c r="AH188" s="25"/>
      <c r="AJ188" s="3"/>
      <c r="AK188" s="3"/>
      <c r="AL188" s="3"/>
      <c r="BA188" s="36" t="s">
        <v>250</v>
      </c>
      <c r="BG188" s="12" t="s">
        <v>71</v>
      </c>
    </row>
    <row r="189" spans="1:59" ht="12.75">
      <c r="A189" s="25"/>
      <c r="C189" s="45"/>
      <c r="D189" s="25"/>
      <c r="E189" s="1336"/>
      <c r="F189" s="1336"/>
      <c r="G189" s="1336"/>
      <c r="H189" s="1336"/>
      <c r="I189" s="1336"/>
      <c r="J189" s="1336"/>
      <c r="K189" s="1336"/>
      <c r="L189" s="1336"/>
      <c r="M189" s="1336"/>
      <c r="N189" s="1336"/>
      <c r="O189" s="1336"/>
      <c r="P189" s="1336"/>
      <c r="Q189" s="1336"/>
      <c r="R189" s="1336"/>
      <c r="S189" s="1336"/>
      <c r="T189" s="1336"/>
      <c r="U189" s="1336"/>
      <c r="V189" s="1336"/>
      <c r="W189" s="1336"/>
      <c r="X189" s="1336"/>
      <c r="Y189" s="1336"/>
      <c r="Z189" s="1336"/>
      <c r="AA189" s="1336"/>
      <c r="AB189" s="1336"/>
      <c r="AC189" s="1336"/>
      <c r="AD189" s="1336"/>
      <c r="AE189" s="1336"/>
      <c r="AF189" s="25"/>
      <c r="AH189" s="25"/>
      <c r="AJ189" s="3"/>
      <c r="AK189" s="3"/>
      <c r="AL189" s="3"/>
      <c r="AP189" s="12" t="s">
        <v>329</v>
      </c>
      <c r="BA189" s="36" t="s">
        <v>251</v>
      </c>
      <c r="BG189" s="12" t="s">
        <v>72</v>
      </c>
    </row>
    <row r="190" spans="1:59" ht="12.75">
      <c r="A190" s="25"/>
      <c r="C190" s="45"/>
      <c r="D190" s="25"/>
      <c r="E190" s="1337"/>
      <c r="F190" s="1337"/>
      <c r="G190" s="1337"/>
      <c r="H190" s="1337"/>
      <c r="I190" s="1337"/>
      <c r="J190" s="1337"/>
      <c r="K190" s="1337"/>
      <c r="L190" s="1337"/>
      <c r="M190" s="1337"/>
      <c r="N190" s="1337"/>
      <c r="O190" s="1337"/>
      <c r="P190" s="1337"/>
      <c r="Q190" s="1337"/>
      <c r="R190" s="1337"/>
      <c r="S190" s="1337"/>
      <c r="T190" s="1337"/>
      <c r="U190" s="1337"/>
      <c r="V190" s="1337"/>
      <c r="W190" s="1337"/>
      <c r="X190" s="1337"/>
      <c r="Y190" s="1337"/>
      <c r="Z190" s="1337"/>
      <c r="AA190" s="1337"/>
      <c r="AB190" s="1337"/>
      <c r="AC190" s="1337"/>
      <c r="AD190" s="1337"/>
      <c r="AE190" s="1337"/>
      <c r="AF190" s="25"/>
      <c r="AH190" s="25"/>
      <c r="AJ190" s="3"/>
      <c r="AK190" s="3"/>
      <c r="AL190" s="3"/>
      <c r="AP190" s="12" t="s">
        <v>1194</v>
      </c>
      <c r="BA190" s="36" t="s">
        <v>686</v>
      </c>
      <c r="BG190" s="12" t="s">
        <v>73</v>
      </c>
    </row>
    <row r="191" spans="1:59" ht="12.75">
      <c r="A191" s="25"/>
      <c r="C191" s="45"/>
      <c r="D191" s="25" t="s">
        <v>631</v>
      </c>
      <c r="E191" s="25"/>
      <c r="I191" s="1100" t="s">
        <v>1647</v>
      </c>
      <c r="J191" s="1100"/>
      <c r="K191" s="1100"/>
      <c r="L191" s="1100"/>
      <c r="M191" s="1100"/>
      <c r="N191" s="1100"/>
      <c r="O191" s="1100"/>
      <c r="P191" s="1100"/>
      <c r="Q191" s="25" t="s">
        <v>633</v>
      </c>
      <c r="T191" s="1100" t="s">
        <v>69</v>
      </c>
      <c r="U191" s="1100"/>
      <c r="V191" s="1100"/>
      <c r="W191" s="1100"/>
      <c r="X191" s="1100"/>
      <c r="Y191" s="1100"/>
      <c r="Z191" s="1100"/>
      <c r="AA191" s="1100"/>
      <c r="AB191" s="1100"/>
      <c r="AC191" s="1100"/>
      <c r="AD191" s="1100"/>
      <c r="AE191" s="1100"/>
      <c r="AH191" s="25"/>
      <c r="AJ191" s="3"/>
      <c r="AK191" s="3"/>
      <c r="AL191" s="3"/>
      <c r="AP191" s="12" t="s">
        <v>1195</v>
      </c>
      <c r="BA191" s="36" t="s">
        <v>743</v>
      </c>
      <c r="BG191" s="12" t="s">
        <v>789</v>
      </c>
    </row>
    <row r="192" spans="1:59" ht="12.75">
      <c r="A192" s="25"/>
      <c r="C192" s="46"/>
      <c r="D192" s="25" t="s">
        <v>634</v>
      </c>
      <c r="E192" s="25"/>
      <c r="F192" s="25"/>
      <c r="G192" s="25"/>
      <c r="I192" s="1125">
        <v>92802</v>
      </c>
      <c r="J192" s="1125"/>
      <c r="K192" s="1125"/>
      <c r="L192" s="1125"/>
      <c r="M192" s="1125"/>
      <c r="N192" s="1125"/>
      <c r="O192" s="25" t="s">
        <v>636</v>
      </c>
      <c r="P192" s="25"/>
      <c r="Q192" s="25"/>
      <c r="R192" s="25"/>
      <c r="S192" s="25"/>
      <c r="T192" s="1512">
        <v>875.05</v>
      </c>
      <c r="U192" s="1512"/>
      <c r="V192" s="1512"/>
      <c r="W192" s="1512"/>
      <c r="X192" s="1512"/>
      <c r="Y192" s="1512"/>
      <c r="Z192" s="1512"/>
      <c r="AA192" s="1512"/>
      <c r="AB192" s="1512"/>
      <c r="AC192" s="1512"/>
      <c r="AD192" s="1512"/>
      <c r="AE192" s="1512"/>
      <c r="AF192" s="25"/>
      <c r="AH192" s="25"/>
      <c r="AJ192" s="3"/>
      <c r="AK192" s="3"/>
      <c r="AL192" s="3"/>
      <c r="AP192" s="12" t="s">
        <v>1196</v>
      </c>
      <c r="BA192" s="36" t="s">
        <v>744</v>
      </c>
      <c r="BG192" s="12" t="s">
        <v>790</v>
      </c>
    </row>
    <row r="193" spans="1:66" ht="12.75">
      <c r="A193" s="25"/>
      <c r="C193" s="46"/>
      <c r="D193" s="25" t="s">
        <v>509</v>
      </c>
      <c r="E193" s="25"/>
      <c r="F193" s="25"/>
      <c r="G193" s="25"/>
      <c r="H193" s="25"/>
      <c r="I193" s="25"/>
      <c r="J193" s="25"/>
      <c r="K193" s="25"/>
      <c r="L193" s="25"/>
      <c r="M193" s="25"/>
      <c r="N193" s="1335" t="s">
        <v>1757</v>
      </c>
      <c r="O193" s="1336"/>
      <c r="P193" s="1336"/>
      <c r="Q193" s="1336"/>
      <c r="R193" s="1336"/>
      <c r="S193" s="1336"/>
      <c r="T193" s="1336"/>
      <c r="U193" s="1336"/>
      <c r="V193" s="1336"/>
      <c r="W193" s="1336"/>
      <c r="X193" s="1336"/>
      <c r="Y193" s="1336"/>
      <c r="Z193" s="1336"/>
      <c r="AA193" s="1336"/>
      <c r="AB193" s="1336"/>
      <c r="AC193" s="1336"/>
      <c r="AD193" s="1336"/>
      <c r="AE193" s="1336"/>
      <c r="AF193" s="25"/>
      <c r="AH193" s="25"/>
      <c r="AJ193" s="3"/>
      <c r="AK193" s="3"/>
      <c r="AL193" s="3"/>
      <c r="AP193" s="12" t="s">
        <v>1197</v>
      </c>
      <c r="BA193" s="36" t="s">
        <v>745</v>
      </c>
      <c r="BG193" s="12" t="s">
        <v>791</v>
      </c>
    </row>
    <row r="194" spans="1:66" ht="12.75">
      <c r="A194" s="25"/>
      <c r="C194" s="46"/>
      <c r="D194" s="25"/>
      <c r="E194" s="25"/>
      <c r="F194" s="25"/>
      <c r="G194" s="25"/>
      <c r="H194" s="25"/>
      <c r="I194" s="25"/>
      <c r="J194" s="25"/>
      <c r="K194" s="25"/>
      <c r="L194" s="25"/>
      <c r="M194" s="174"/>
      <c r="N194" s="1337"/>
      <c r="O194" s="1337"/>
      <c r="P194" s="1337"/>
      <c r="Q194" s="1337"/>
      <c r="R194" s="1337"/>
      <c r="S194" s="1337"/>
      <c r="T194" s="1337"/>
      <c r="U194" s="1337"/>
      <c r="V194" s="1337"/>
      <c r="W194" s="1337"/>
      <c r="X194" s="1337"/>
      <c r="Y194" s="1337"/>
      <c r="Z194" s="1337"/>
      <c r="AA194" s="1337"/>
      <c r="AB194" s="1337"/>
      <c r="AC194" s="1337"/>
      <c r="AD194" s="1337"/>
      <c r="AE194" s="1337"/>
      <c r="AF194" s="25"/>
      <c r="AH194" s="25"/>
      <c r="AJ194" s="3"/>
      <c r="AK194" s="3"/>
      <c r="AL194" s="3"/>
      <c r="AP194" s="12" t="s">
        <v>1198</v>
      </c>
      <c r="BA194" s="36" t="s">
        <v>746</v>
      </c>
      <c r="BG194" s="12" t="s">
        <v>792</v>
      </c>
    </row>
    <row r="195" spans="1:66" ht="12.75">
      <c r="A195" s="25"/>
      <c r="C195" s="46"/>
      <c r="D195" s="25" t="s">
        <v>354</v>
      </c>
      <c r="E195" s="25"/>
      <c r="F195" s="25"/>
      <c r="G195" s="25"/>
      <c r="H195" s="25"/>
      <c r="I195" s="25"/>
      <c r="J195" s="25"/>
      <c r="K195" s="25"/>
      <c r="L195" s="25"/>
      <c r="M195" s="25"/>
      <c r="N195" s="25"/>
      <c r="O195" s="25"/>
      <c r="P195" s="25"/>
      <c r="Q195" s="25"/>
      <c r="R195" s="25"/>
      <c r="T195" s="1101" t="s">
        <v>723</v>
      </c>
      <c r="U195" s="1101"/>
      <c r="W195" s="25" t="s">
        <v>739</v>
      </c>
      <c r="X195" s="25"/>
      <c r="Y195" s="25"/>
      <c r="Z195" s="25"/>
      <c r="AA195" s="25"/>
      <c r="AB195" s="25"/>
      <c r="AC195" s="25"/>
      <c r="AD195" s="25"/>
      <c r="AE195" s="25"/>
      <c r="AF195" s="25"/>
      <c r="AG195" s="25"/>
      <c r="AH195" s="1101">
        <v>46</v>
      </c>
      <c r="AI195" s="1101"/>
      <c r="AJ195" s="3"/>
      <c r="AK195" s="3"/>
      <c r="AL195" s="3"/>
      <c r="BA195" s="36" t="s">
        <v>257</v>
      </c>
      <c r="BG195" s="12" t="s">
        <v>793</v>
      </c>
    </row>
    <row r="196" spans="1:66" ht="12.75" customHeight="1">
      <c r="A196" s="25"/>
      <c r="C196" s="46"/>
      <c r="D196" s="25" t="s">
        <v>418</v>
      </c>
      <c r="E196" s="25"/>
      <c r="F196" s="25"/>
      <c r="G196" s="25"/>
      <c r="H196" s="25"/>
      <c r="I196" s="25"/>
      <c r="J196" s="25"/>
      <c r="K196" s="25"/>
      <c r="L196" s="25"/>
      <c r="M196" s="25"/>
      <c r="N196" s="25"/>
      <c r="O196" s="25"/>
      <c r="P196" s="25"/>
      <c r="Q196" s="25"/>
      <c r="R196" s="25"/>
      <c r="T196" s="1236" t="s">
        <v>723</v>
      </c>
      <c r="U196" s="1236"/>
      <c r="W196" s="25" t="s">
        <v>740</v>
      </c>
      <c r="X196" s="25"/>
      <c r="Y196" s="25"/>
      <c r="Z196" s="25"/>
      <c r="AA196" s="25"/>
      <c r="AB196" s="25"/>
      <c r="AC196" s="25"/>
      <c r="AD196" s="25"/>
      <c r="AE196" s="25"/>
      <c r="AF196" s="25"/>
      <c r="AG196" s="25"/>
      <c r="AH196" s="1101">
        <v>65</v>
      </c>
      <c r="AI196" s="1101"/>
      <c r="AJ196" s="3"/>
      <c r="AK196" s="3"/>
      <c r="AL196" s="3"/>
      <c r="AP196" s="706" t="s">
        <v>329</v>
      </c>
      <c r="AQ196" s="704"/>
      <c r="BA196" s="36" t="s">
        <v>258</v>
      </c>
      <c r="BG196" s="12" t="s">
        <v>74</v>
      </c>
    </row>
    <row r="197" spans="1:66" s="51" customFormat="1" ht="12.75" customHeight="1">
      <c r="A197" s="25"/>
      <c r="B197" s="12"/>
      <c r="C197" s="46"/>
      <c r="D197" s="182" t="s">
        <v>176</v>
      </c>
      <c r="E197" s="25"/>
      <c r="F197" s="25"/>
      <c r="G197" s="25"/>
      <c r="H197" s="25"/>
      <c r="I197" s="25"/>
      <c r="J197" s="25"/>
      <c r="K197" s="25"/>
      <c r="L197" s="25"/>
      <c r="M197" s="25"/>
      <c r="N197" s="25"/>
      <c r="O197" s="25"/>
      <c r="P197" s="25"/>
      <c r="Q197" s="25"/>
      <c r="R197" s="25"/>
      <c r="S197" s="12"/>
      <c r="T197" s="1236" t="s">
        <v>723</v>
      </c>
      <c r="U197" s="1236"/>
      <c r="V197" s="12"/>
      <c r="W197" s="25" t="s">
        <v>741</v>
      </c>
      <c r="X197" s="25"/>
      <c r="Y197" s="25"/>
      <c r="Z197" s="25"/>
      <c r="AA197" s="25"/>
      <c r="AB197" s="25"/>
      <c r="AC197" s="25"/>
      <c r="AD197" s="25"/>
      <c r="AE197" s="25"/>
      <c r="AF197" s="25"/>
      <c r="AG197" s="25"/>
      <c r="AH197" s="1101">
        <v>29</v>
      </c>
      <c r="AI197" s="1101"/>
      <c r="AJ197" s="3"/>
      <c r="AK197" s="3"/>
      <c r="AL197" s="3"/>
      <c r="AM197" s="52"/>
      <c r="AN197" s="52"/>
      <c r="AO197" s="21"/>
      <c r="AP197" s="711" t="s">
        <v>970</v>
      </c>
      <c r="AQ197" s="704"/>
      <c r="AR197" s="21"/>
      <c r="AS197" s="21"/>
      <c r="BA197" s="36" t="s">
        <v>259</v>
      </c>
      <c r="BB197" s="12"/>
      <c r="BC197" s="12"/>
      <c r="BD197" s="12"/>
      <c r="BE197" s="12"/>
      <c r="BF197" s="12"/>
      <c r="BG197" s="12" t="s">
        <v>75</v>
      </c>
      <c r="BH197" s="12"/>
      <c r="BI197" s="53"/>
    </row>
    <row r="198" spans="1:66" s="51" customFormat="1" ht="12.75" customHeight="1">
      <c r="A198" s="25"/>
      <c r="B198" s="12"/>
      <c r="C198" s="46"/>
      <c r="D198" s="182" t="s">
        <v>1467</v>
      </c>
      <c r="E198" s="25"/>
      <c r="F198" s="25"/>
      <c r="G198" s="25"/>
      <c r="H198" s="25"/>
      <c r="I198" s="25"/>
      <c r="J198" s="25"/>
      <c r="K198" s="25"/>
      <c r="L198" s="25"/>
      <c r="M198" s="25"/>
      <c r="N198" s="25"/>
      <c r="O198" s="25"/>
      <c r="P198" s="25"/>
      <c r="Q198" s="25"/>
      <c r="R198" s="25"/>
      <c r="S198" s="12"/>
      <c r="T198" s="12"/>
      <c r="U198" s="12"/>
      <c r="V198" s="12"/>
      <c r="W198" s="25"/>
      <c r="X198" s="25"/>
      <c r="Y198" s="1236" t="s">
        <v>723</v>
      </c>
      <c r="Z198" s="1236"/>
      <c r="AA198" s="25"/>
      <c r="AB198" s="25"/>
      <c r="AC198" s="25"/>
      <c r="AD198" s="25"/>
      <c r="AE198" s="25"/>
      <c r="AF198" s="25"/>
      <c r="AG198" s="25"/>
      <c r="AJ198" s="3"/>
      <c r="AK198" s="3"/>
      <c r="AL198" s="3"/>
      <c r="AM198" s="52"/>
      <c r="AN198" s="52"/>
      <c r="AO198" s="21"/>
      <c r="AP198" s="710" t="s">
        <v>969</v>
      </c>
      <c r="AQ198" s="707"/>
      <c r="AR198" s="21"/>
      <c r="AS198" s="21"/>
      <c r="BA198" s="36" t="s">
        <v>757</v>
      </c>
      <c r="BB198" s="12"/>
      <c r="BC198" s="12"/>
      <c r="BD198" s="12"/>
      <c r="BE198" s="12"/>
      <c r="BF198" s="12"/>
      <c r="BG198" s="12" t="s">
        <v>205</v>
      </c>
      <c r="BH198" s="12"/>
    </row>
    <row r="199" spans="1:66" s="51" customFormat="1" ht="12.75">
      <c r="A199" s="25"/>
      <c r="B199" s="12"/>
      <c r="C199" s="46"/>
      <c r="D199" s="3" t="s">
        <v>738</v>
      </c>
      <c r="E199" s="25"/>
      <c r="F199" s="25"/>
      <c r="G199" s="25"/>
      <c r="H199" s="25"/>
      <c r="I199" s="25"/>
      <c r="J199" s="25"/>
      <c r="K199" s="25"/>
      <c r="L199" s="25"/>
      <c r="M199" s="25"/>
      <c r="N199" s="25"/>
      <c r="O199" s="25"/>
      <c r="P199" s="25"/>
      <c r="Q199" s="25"/>
      <c r="R199" s="25"/>
      <c r="S199" s="39"/>
      <c r="T199" s="243"/>
      <c r="U199" s="243"/>
      <c r="V199" s="39"/>
      <c r="W199" s="25"/>
      <c r="X199" s="25"/>
      <c r="Y199" s="25"/>
      <c r="Z199" s="25"/>
      <c r="AA199" s="25"/>
      <c r="AB199" s="25"/>
      <c r="AC199" s="25"/>
      <c r="AD199" s="25"/>
      <c r="AE199" s="25"/>
      <c r="AF199" s="25"/>
      <c r="AG199" s="3"/>
      <c r="AH199" s="243"/>
      <c r="AI199" s="243"/>
      <c r="AJ199" s="3"/>
      <c r="AK199" s="3"/>
      <c r="AL199" s="3"/>
      <c r="AM199" s="52"/>
      <c r="AN199" s="52"/>
      <c r="AO199" s="21"/>
      <c r="AP199" s="710" t="s">
        <v>1221</v>
      </c>
      <c r="AQ199" s="707"/>
      <c r="AR199" s="21"/>
      <c r="AS199" s="21"/>
      <c r="BA199" s="36" t="s">
        <v>758</v>
      </c>
      <c r="BB199" s="53"/>
      <c r="BC199" s="54"/>
      <c r="BD199" s="54"/>
      <c r="BE199" s="54"/>
      <c r="BF199" s="54"/>
      <c r="BG199" s="54" t="s">
        <v>206</v>
      </c>
      <c r="BH199" s="12"/>
      <c r="BI199" s="56"/>
      <c r="BJ199" s="56"/>
      <c r="BK199" s="56"/>
      <c r="BL199" s="56"/>
      <c r="BM199" s="56"/>
      <c r="BN199" s="56"/>
    </row>
    <row r="200" spans="1:66" ht="12.75" customHeight="1">
      <c r="A200" s="25"/>
      <c r="C200" s="46"/>
      <c r="D200" s="343" t="s">
        <v>1026</v>
      </c>
      <c r="E200" s="25"/>
      <c r="F200" s="25"/>
      <c r="G200" s="25"/>
      <c r="H200" s="25"/>
      <c r="I200" s="25"/>
      <c r="J200" s="25"/>
      <c r="K200" s="25"/>
      <c r="L200" s="25"/>
      <c r="M200" s="25"/>
      <c r="N200" s="25"/>
      <c r="O200" s="25"/>
      <c r="P200" s="25"/>
      <c r="Q200" s="25"/>
      <c r="R200" s="25"/>
      <c r="S200" s="39"/>
      <c r="T200" s="243"/>
      <c r="U200" s="243"/>
      <c r="V200" s="39"/>
      <c r="W200" s="343" t="s">
        <v>1025</v>
      </c>
      <c r="X200" s="25"/>
      <c r="Y200" s="25"/>
      <c r="Z200" s="25"/>
      <c r="AA200" s="25"/>
      <c r="AB200" s="25"/>
      <c r="AC200" s="25"/>
      <c r="AD200" s="25"/>
      <c r="AE200" s="25"/>
      <c r="AF200" s="25"/>
      <c r="AG200" s="3"/>
      <c r="AH200" s="243"/>
      <c r="AI200" s="243"/>
      <c r="AJ200" s="3"/>
      <c r="AK200" s="3"/>
      <c r="AL200" s="3"/>
      <c r="AP200" s="708" t="s">
        <v>662</v>
      </c>
      <c r="AQ200" s="707"/>
      <c r="BA200" s="36" t="s">
        <v>759</v>
      </c>
      <c r="BB200" s="51"/>
      <c r="BC200" s="54"/>
      <c r="BD200" s="54"/>
      <c r="BE200" s="54"/>
      <c r="BF200" s="54"/>
      <c r="BG200" s="54" t="s">
        <v>207</v>
      </c>
    </row>
    <row r="201" spans="1:66" ht="12.75" customHeight="1">
      <c r="A201" s="25"/>
      <c r="C201" s="46"/>
      <c r="Q201" s="25"/>
      <c r="R201" s="25"/>
      <c r="S201" s="39"/>
      <c r="T201" s="3"/>
      <c r="U201" s="3"/>
      <c r="V201" s="3"/>
      <c r="W201" s="25"/>
      <c r="Y201" s="25"/>
      <c r="AA201" s="3"/>
      <c r="AB201" s="25"/>
      <c r="AC201" s="25"/>
      <c r="AD201" s="25"/>
      <c r="AE201" s="25"/>
      <c r="AF201" s="25"/>
      <c r="AG201" s="25"/>
      <c r="AI201" s="25"/>
      <c r="AJ201" s="3"/>
      <c r="AK201" s="3"/>
      <c r="AL201" s="3"/>
      <c r="AP201" s="708" t="s">
        <v>1222</v>
      </c>
      <c r="AQ201" s="704"/>
      <c r="BA201" s="36" t="s">
        <v>760</v>
      </c>
      <c r="BB201" s="51"/>
      <c r="BC201" s="54"/>
      <c r="BD201" s="54"/>
      <c r="BE201" s="54"/>
      <c r="BF201" s="55"/>
      <c r="BG201" s="55" t="s">
        <v>208</v>
      </c>
    </row>
    <row r="202" spans="1:66" ht="12.75" customHeight="1">
      <c r="A202" s="37" t="s">
        <v>637</v>
      </c>
      <c r="C202" s="37" t="s">
        <v>143</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P202" s="705" t="s">
        <v>1223</v>
      </c>
      <c r="AQ202" s="704"/>
      <c r="BA202" s="36" t="s">
        <v>761</v>
      </c>
      <c r="BG202" s="55" t="s">
        <v>209</v>
      </c>
      <c r="BH202" s="51"/>
    </row>
    <row r="203" spans="1:66" ht="12.75" customHeight="1">
      <c r="A203" s="25"/>
      <c r="C203" s="25"/>
      <c r="D203" s="1102" t="s">
        <v>417</v>
      </c>
      <c r="E203" s="1102"/>
      <c r="F203" s="1102"/>
      <c r="G203" s="1102"/>
      <c r="H203" s="1102"/>
      <c r="I203" s="1102"/>
      <c r="J203" s="1102"/>
      <c r="K203" s="1102"/>
      <c r="L203" s="1102"/>
      <c r="M203" s="1102"/>
      <c r="P203" s="1507">
        <f>M26</f>
        <v>991467.5</v>
      </c>
      <c r="Q203" s="1333"/>
      <c r="R203" s="1333"/>
      <c r="S203" s="1333"/>
      <c r="T203" s="1333"/>
      <c r="U203" s="1333"/>
      <c r="V203" s="25"/>
      <c r="W203" s="25"/>
      <c r="X203" s="25"/>
      <c r="Y203" s="25"/>
      <c r="Z203" s="25"/>
      <c r="AA203" s="25"/>
      <c r="AB203" s="25"/>
      <c r="AC203" s="25"/>
      <c r="AD203" s="25"/>
      <c r="AE203" s="25"/>
      <c r="AF203" s="25"/>
      <c r="AG203" s="25"/>
      <c r="AH203" s="25"/>
      <c r="AI203" s="25"/>
      <c r="AJ203" s="3"/>
      <c r="AK203" s="3"/>
      <c r="AL203" s="3"/>
      <c r="AP203" s="708" t="s">
        <v>661</v>
      </c>
      <c r="AQ203" s="704"/>
      <c r="BA203" s="36" t="s">
        <v>762</v>
      </c>
      <c r="BG203" s="55" t="s">
        <v>210</v>
      </c>
      <c r="BH203" s="51"/>
    </row>
    <row r="204" spans="1:66" ht="12.75">
      <c r="A204" s="25"/>
      <c r="C204" s="45"/>
      <c r="D204" s="1334" t="s">
        <v>1533</v>
      </c>
      <c r="E204" s="1102"/>
      <c r="F204" s="1102"/>
      <c r="G204" s="1102"/>
      <c r="H204" s="1102"/>
      <c r="I204" s="1102"/>
      <c r="J204" s="1102"/>
      <c r="K204" s="1102"/>
      <c r="L204" s="1102"/>
      <c r="M204" s="1102"/>
      <c r="P204" s="1333">
        <f>M27</f>
        <v>0</v>
      </c>
      <c r="Q204" s="1333"/>
      <c r="R204" s="1333"/>
      <c r="S204" s="1333"/>
      <c r="T204" s="1333"/>
      <c r="U204" s="1333"/>
      <c r="V204" s="47"/>
      <c r="W204" s="25" t="s">
        <v>1534</v>
      </c>
      <c r="X204" s="25"/>
      <c r="Y204" s="25"/>
      <c r="Z204" s="25"/>
      <c r="AA204" s="25"/>
      <c r="AB204" s="25"/>
      <c r="AC204" s="25"/>
      <c r="AD204" s="25"/>
      <c r="AE204" s="25"/>
      <c r="AF204" s="1101" t="s">
        <v>723</v>
      </c>
      <c r="AG204" s="1101"/>
      <c r="AH204" s="25"/>
      <c r="AI204" s="25"/>
      <c r="AJ204" s="3"/>
      <c r="AK204" s="3"/>
      <c r="AL204" s="3"/>
      <c r="AP204" s="708" t="s">
        <v>1178</v>
      </c>
      <c r="AQ204" s="704"/>
      <c r="BA204" s="36" t="s">
        <v>763</v>
      </c>
      <c r="BG204" s="55" t="s">
        <v>211</v>
      </c>
      <c r="BH204" s="56"/>
    </row>
    <row r="205" spans="1:66" ht="12.75">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5"/>
      <c r="AA205" s="25"/>
      <c r="AB205" s="25"/>
      <c r="AD205" s="25"/>
      <c r="AE205" s="25"/>
      <c r="AF205" s="25"/>
      <c r="AH205" s="25"/>
      <c r="AJ205" s="3"/>
      <c r="AK205" s="3"/>
      <c r="AL205" s="3"/>
      <c r="AP205" s="709" t="s">
        <v>1224</v>
      </c>
      <c r="AQ205" s="704"/>
      <c r="BA205" s="36" t="s">
        <v>116</v>
      </c>
      <c r="BG205" s="55" t="s">
        <v>187</v>
      </c>
    </row>
    <row r="206" spans="1:66" ht="12.75">
      <c r="A206" s="49" t="s">
        <v>640</v>
      </c>
      <c r="C206" s="49" t="s">
        <v>598</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P206" s="710" t="s">
        <v>1477</v>
      </c>
      <c r="AQ206" s="704"/>
      <c r="BA206" s="36" t="s">
        <v>117</v>
      </c>
      <c r="BG206" s="55" t="s">
        <v>212</v>
      </c>
    </row>
    <row r="207" spans="1:66" ht="12.75">
      <c r="A207" s="25"/>
      <c r="C207" s="45"/>
      <c r="D207" s="1235" t="s">
        <v>1788</v>
      </c>
      <c r="E207" s="1235"/>
      <c r="F207" s="1235"/>
      <c r="G207" s="1235"/>
      <c r="H207" s="1235"/>
      <c r="I207" s="1235"/>
      <c r="J207" s="1235"/>
      <c r="K207" s="1235"/>
      <c r="L207" s="1235"/>
      <c r="M207" s="1235"/>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P207" s="705" t="s">
        <v>1225</v>
      </c>
      <c r="AQ207" s="704"/>
      <c r="BA207" s="36" t="s">
        <v>50</v>
      </c>
      <c r="BG207" s="55" t="s">
        <v>213</v>
      </c>
    </row>
    <row r="208" spans="1:66" ht="12.75">
      <c r="T208" s="25"/>
      <c r="U208" s="25"/>
      <c r="V208" s="25"/>
      <c r="W208" s="25"/>
      <c r="X208" s="25"/>
      <c r="Y208" s="25"/>
      <c r="Z208" s="25"/>
      <c r="AA208" s="25"/>
      <c r="AB208" s="25"/>
      <c r="AC208" s="25"/>
      <c r="AD208" s="25"/>
      <c r="AE208" s="25"/>
      <c r="AF208" s="25"/>
      <c r="AH208" s="25"/>
      <c r="AJ208" s="3"/>
      <c r="AK208" s="3"/>
      <c r="AL208" s="3"/>
      <c r="AP208" s="708" t="s">
        <v>713</v>
      </c>
      <c r="AQ208" s="704"/>
      <c r="BA208" s="36" t="s">
        <v>51</v>
      </c>
      <c r="BG208" s="55" t="s">
        <v>214</v>
      </c>
    </row>
    <row r="209" spans="1:59" ht="12.75">
      <c r="A209" s="50" t="s">
        <v>641</v>
      </c>
      <c r="C209" s="50" t="s">
        <v>420</v>
      </c>
      <c r="AA209" s="25"/>
      <c r="AB209" s="25"/>
      <c r="AC209" s="25"/>
      <c r="AD209" s="25"/>
      <c r="AE209" s="25"/>
      <c r="AF209" s="25"/>
      <c r="AJ209" s="3"/>
      <c r="AK209" s="3"/>
      <c r="AL209" s="3"/>
      <c r="BA209" s="36" t="s">
        <v>52</v>
      </c>
      <c r="BG209" s="55" t="s">
        <v>215</v>
      </c>
    </row>
    <row r="210" spans="1:59" ht="12.75">
      <c r="C210" s="45"/>
      <c r="D210" s="1235" t="s">
        <v>1195</v>
      </c>
      <c r="E210" s="1235"/>
      <c r="F210" s="1235"/>
      <c r="G210" s="1235"/>
      <c r="H210" s="1235"/>
      <c r="I210" s="1235"/>
      <c r="J210" s="1235"/>
      <c r="K210" s="1235"/>
      <c r="L210" s="1235"/>
      <c r="M210" s="1235"/>
      <c r="N210" s="12" t="s">
        <v>1518</v>
      </c>
      <c r="O210" s="743"/>
      <c r="P210" s="743"/>
      <c r="Q210" s="743"/>
      <c r="R210" s="743"/>
      <c r="S210" s="743"/>
      <c r="T210" s="743"/>
      <c r="U210" s="743"/>
      <c r="V210" s="743"/>
      <c r="W210" s="743"/>
      <c r="X210" s="743"/>
      <c r="Y210" s="743"/>
      <c r="Z210" s="743"/>
      <c r="AH210" s="1101"/>
      <c r="AI210" s="1101"/>
      <c r="AJ210" s="3"/>
      <c r="AK210" s="3"/>
      <c r="AL210" s="3"/>
      <c r="AP210" s="496" t="s">
        <v>329</v>
      </c>
      <c r="BA210" s="36" t="s">
        <v>53</v>
      </c>
      <c r="BG210" s="55" t="s">
        <v>216</v>
      </c>
    </row>
    <row r="211" spans="1:59" ht="12.75">
      <c r="D211" s="35" t="s">
        <v>1009</v>
      </c>
      <c r="AG211" s="3"/>
      <c r="AJ211" s="3"/>
      <c r="AK211" s="3"/>
      <c r="AL211" s="3"/>
      <c r="AP211" s="12" t="s">
        <v>573</v>
      </c>
      <c r="BA211" s="36" t="s">
        <v>136</v>
      </c>
      <c r="BG211" s="55" t="s">
        <v>137</v>
      </c>
    </row>
    <row r="212" spans="1:59" ht="12.75">
      <c r="D212" s="67"/>
      <c r="AG212" s="3"/>
      <c r="AJ212" s="3"/>
      <c r="AK212" s="3"/>
      <c r="AL212" s="3"/>
      <c r="AP212" s="12" t="s">
        <v>577</v>
      </c>
      <c r="BA212" s="36" t="s">
        <v>54</v>
      </c>
      <c r="BG212" s="55" t="s">
        <v>217</v>
      </c>
    </row>
    <row r="213" spans="1:59" s="39" customFormat="1" ht="12.75" customHeight="1">
      <c r="A213" s="525" t="s">
        <v>643</v>
      </c>
      <c r="C213" s="525" t="s">
        <v>1489</v>
      </c>
      <c r="D213" s="901"/>
      <c r="AG213" s="705"/>
      <c r="AJ213" s="705"/>
      <c r="AK213" s="705"/>
      <c r="AL213" s="705"/>
      <c r="AM213" s="247"/>
      <c r="AN213" s="247"/>
      <c r="AP213" s="39" t="s">
        <v>574</v>
      </c>
      <c r="BA213" s="36" t="s">
        <v>55</v>
      </c>
      <c r="BG213" s="55" t="s">
        <v>218</v>
      </c>
    </row>
    <row r="214" spans="1:59" ht="12.75">
      <c r="A214" s="50"/>
      <c r="C214" s="50"/>
      <c r="D214" s="7" t="s">
        <v>1125</v>
      </c>
      <c r="AG214" s="3"/>
      <c r="AJ214" s="3"/>
      <c r="AK214" s="3"/>
      <c r="AL214" s="3"/>
      <c r="AN214" s="58"/>
      <c r="AP214" s="12" t="s">
        <v>615</v>
      </c>
      <c r="BA214" s="36" t="s">
        <v>349</v>
      </c>
      <c r="BG214" s="55" t="s">
        <v>219</v>
      </c>
    </row>
    <row r="215" spans="1:59" ht="12.75">
      <c r="A215" s="50"/>
      <c r="C215" s="50"/>
      <c r="D215" s="1235" t="s">
        <v>661</v>
      </c>
      <c r="E215" s="1235"/>
      <c r="F215" s="1235"/>
      <c r="G215" s="1235"/>
      <c r="H215" s="1235"/>
      <c r="I215" s="1235"/>
      <c r="J215" s="1235"/>
      <c r="K215" s="1235"/>
      <c r="L215" s="1235"/>
      <c r="M215" s="1235"/>
      <c r="N215" s="1235"/>
      <c r="O215" s="1235"/>
      <c r="P215" s="1235"/>
      <c r="Q215" s="1235"/>
      <c r="R215" s="1235"/>
      <c r="S215" s="1235"/>
      <c r="T215" s="1235"/>
      <c r="U215" s="1235"/>
      <c r="V215" s="1235"/>
      <c r="W215" s="1235"/>
      <c r="X215" s="1235"/>
      <c r="Y215" s="1235"/>
      <c r="Z215" s="1235"/>
      <c r="AG215" s="3"/>
      <c r="AJ215" s="3"/>
      <c r="AK215" s="3"/>
      <c r="AL215" s="3"/>
      <c r="AN215" s="58"/>
      <c r="AP215" s="12" t="s">
        <v>575</v>
      </c>
    </row>
    <row r="216" spans="1:59" ht="12.75">
      <c r="A216" s="50"/>
      <c r="B216" s="51"/>
      <c r="C216" s="50"/>
      <c r="AG216" s="3"/>
      <c r="AJ216" s="3"/>
      <c r="AK216" s="3"/>
      <c r="AL216" s="3"/>
      <c r="AM216" s="58"/>
      <c r="AN216" s="58"/>
      <c r="AP216" s="12" t="s">
        <v>576</v>
      </c>
      <c r="BC216" s="61"/>
    </row>
    <row r="217" spans="1:59" ht="12.75">
      <c r="A217" s="1276" t="s">
        <v>587</v>
      </c>
      <c r="B217" s="1276"/>
      <c r="C217" s="1276"/>
      <c r="D217" s="1276"/>
      <c r="E217" s="1276"/>
      <c r="F217" s="1276"/>
      <c r="G217" s="1276"/>
      <c r="H217" s="1276"/>
      <c r="I217" s="1276"/>
      <c r="J217" s="1276"/>
      <c r="K217" s="1276"/>
      <c r="L217" s="1276"/>
      <c r="M217" s="1276"/>
      <c r="N217" s="1276"/>
      <c r="O217" s="1276"/>
      <c r="P217" s="1276"/>
      <c r="Q217" s="1276"/>
      <c r="R217" s="1276"/>
      <c r="S217" s="1276"/>
      <c r="T217" s="1276"/>
      <c r="U217" s="1276"/>
      <c r="V217" s="1276"/>
      <c r="W217" s="1276"/>
      <c r="X217" s="1276"/>
      <c r="Y217" s="1276"/>
      <c r="Z217" s="1276"/>
      <c r="AA217" s="1276"/>
      <c r="AB217" s="1276"/>
      <c r="AC217" s="1276"/>
      <c r="AD217" s="1276"/>
      <c r="AE217" s="1276"/>
      <c r="AF217" s="1276"/>
      <c r="AG217" s="1276"/>
      <c r="AH217" s="1276"/>
      <c r="AI217" s="1276"/>
      <c r="AJ217" s="1276"/>
      <c r="AK217" s="1276"/>
      <c r="AL217" s="1276"/>
      <c r="AN217" s="58"/>
      <c r="AO217" s="58"/>
      <c r="AP217" s="12" t="s">
        <v>409</v>
      </c>
      <c r="BD217" s="61"/>
    </row>
    <row r="218" spans="1:59" ht="13.5" thickBot="1">
      <c r="A218" s="1277"/>
      <c r="B218" s="1277"/>
      <c r="C218" s="1277"/>
      <c r="D218" s="1277"/>
      <c r="E218" s="1277"/>
      <c r="F218" s="1277"/>
      <c r="G218" s="1277"/>
      <c r="H218" s="1277"/>
      <c r="I218" s="1277"/>
      <c r="J218" s="1277"/>
      <c r="K218" s="1277"/>
      <c r="L218" s="1277"/>
      <c r="M218" s="1277"/>
      <c r="N218" s="1277"/>
      <c r="O218" s="1277"/>
      <c r="P218" s="1277"/>
      <c r="Q218" s="1277"/>
      <c r="R218" s="1277"/>
      <c r="S218" s="1277"/>
      <c r="T218" s="1277"/>
      <c r="U218" s="1277"/>
      <c r="V218" s="1277"/>
      <c r="W218" s="1277"/>
      <c r="X218" s="1277"/>
      <c r="Y218" s="1277"/>
      <c r="Z218" s="1277"/>
      <c r="AA218" s="1277"/>
      <c r="AB218" s="1277"/>
      <c r="AC218" s="1277"/>
      <c r="AD218" s="1277"/>
      <c r="AE218" s="1277"/>
      <c r="AF218" s="1277"/>
      <c r="AG218" s="1277"/>
      <c r="AH218" s="1277"/>
      <c r="AI218" s="1277"/>
      <c r="AJ218" s="1277"/>
      <c r="AK218" s="1277"/>
      <c r="AL218" s="1277"/>
      <c r="AM218" s="7"/>
      <c r="AN218" s="58"/>
      <c r="AO218" s="58"/>
      <c r="AP218" s="12" t="s">
        <v>319</v>
      </c>
      <c r="BD218" s="61"/>
    </row>
    <row r="219" spans="1:59" ht="13.5" thickTop="1">
      <c r="A219" s="25"/>
      <c r="B219" s="25"/>
      <c r="C219" s="25"/>
      <c r="D219" s="25"/>
      <c r="E219" s="25"/>
      <c r="F219" s="25"/>
      <c r="G219" s="3"/>
      <c r="H219" s="25"/>
      <c r="BB219" s="61"/>
    </row>
    <row r="220" spans="1:59" ht="12.75">
      <c r="A220" s="50" t="s">
        <v>341</v>
      </c>
      <c r="B220" s="50"/>
      <c r="C220" s="50" t="s">
        <v>1416</v>
      </c>
      <c r="D220" s="50"/>
      <c r="E220" s="7"/>
      <c r="F220" s="7"/>
      <c r="G220" s="7"/>
      <c r="H220" s="7"/>
      <c r="I220" s="7"/>
      <c r="J220" s="7"/>
      <c r="K220" s="7"/>
      <c r="L220" s="7"/>
      <c r="M220" s="7"/>
      <c r="N220" s="7"/>
      <c r="O220" s="7"/>
      <c r="P220" s="7"/>
      <c r="Q220" s="7"/>
      <c r="R220" s="7"/>
      <c r="S220" s="7"/>
      <c r="T220" s="7"/>
      <c r="U220" s="7"/>
      <c r="V220" s="7"/>
      <c r="W220" s="7"/>
      <c r="X220" s="7"/>
      <c r="Y220" s="7"/>
      <c r="Z220" s="7"/>
      <c r="AA220" s="7"/>
      <c r="AB220" s="7"/>
      <c r="AC220" s="7"/>
      <c r="AD220" s="7"/>
      <c r="AE220" s="7"/>
      <c r="AF220" s="7"/>
      <c r="AG220" s="7"/>
      <c r="AH220" s="7"/>
      <c r="AI220" s="57"/>
      <c r="AJ220" s="57"/>
      <c r="AM220" s="7"/>
      <c r="AO220" s="399" t="s">
        <v>585</v>
      </c>
      <c r="AT220" s="406">
        <f>IF(AND(AND($M$244="for profit",$M$252="for profit",$M$260="nonprofit")),2,0)</f>
        <v>0</v>
      </c>
      <c r="BB220" s="61"/>
    </row>
    <row r="221" spans="1:59" ht="12.75" customHeight="1">
      <c r="B221" s="30"/>
      <c r="D221" s="7" t="s">
        <v>658</v>
      </c>
      <c r="E221" s="30"/>
      <c r="F221" s="30"/>
      <c r="G221" s="30"/>
      <c r="H221" s="30"/>
      <c r="I221" s="30"/>
      <c r="J221" s="7"/>
      <c r="K221" s="7"/>
      <c r="L221" s="7"/>
      <c r="M221" s="7"/>
      <c r="N221" s="7"/>
      <c r="O221" s="7"/>
      <c r="P221" s="7"/>
      <c r="Q221" s="7"/>
      <c r="R221" s="7"/>
      <c r="S221" s="7"/>
      <c r="T221" s="7"/>
      <c r="U221" s="7"/>
      <c r="V221" s="7"/>
      <c r="W221" s="7"/>
      <c r="X221" s="7"/>
      <c r="Y221" s="7"/>
      <c r="Z221" s="7"/>
      <c r="AA221" s="7"/>
      <c r="AB221" s="7"/>
      <c r="AC221" s="7"/>
      <c r="AD221" s="7"/>
      <c r="AE221" s="7"/>
      <c r="AF221" s="7"/>
      <c r="AG221" s="7"/>
      <c r="AH221" s="7"/>
      <c r="AI221" s="1101" t="s">
        <v>642</v>
      </c>
      <c r="AJ221" s="1101"/>
      <c r="AL221" s="58"/>
      <c r="AN221" s="58"/>
      <c r="AO221" s="399" t="s">
        <v>585</v>
      </c>
      <c r="AT221" s="406">
        <f>IF(AND(AND($M$244="for profit",$M$252="nonprofit",$M$260="for profit")),2,0)</f>
        <v>0</v>
      </c>
      <c r="BD221" s="61"/>
    </row>
    <row r="222" spans="1:59" ht="12.75">
      <c r="B222" s="30"/>
      <c r="D222" s="7" t="s">
        <v>603</v>
      </c>
      <c r="E222" s="30"/>
      <c r="F222" s="30"/>
      <c r="G222" s="30"/>
      <c r="H222" s="30"/>
      <c r="I222" s="30"/>
      <c r="J222" s="7"/>
      <c r="K222" s="7"/>
      <c r="L222" s="7"/>
      <c r="M222" s="7"/>
      <c r="N222" s="7"/>
      <c r="O222" s="7"/>
      <c r="P222" s="7"/>
      <c r="Q222" s="7"/>
      <c r="R222" s="7"/>
      <c r="S222" s="7"/>
      <c r="T222" s="7"/>
      <c r="U222" s="7"/>
      <c r="V222" s="7"/>
      <c r="W222" s="7"/>
      <c r="X222" s="7"/>
      <c r="Y222" s="7"/>
      <c r="Z222" s="7"/>
      <c r="AA222" s="7"/>
      <c r="AB222" s="7"/>
      <c r="AC222" s="7"/>
      <c r="AD222" s="7"/>
      <c r="AE222" s="7"/>
      <c r="AF222" s="7"/>
      <c r="AG222" s="7"/>
      <c r="AH222" s="7"/>
      <c r="AI222" s="1101" t="s">
        <v>592</v>
      </c>
      <c r="AJ222" s="1101"/>
      <c r="AL222" s="58"/>
      <c r="AM222" s="7"/>
      <c r="AN222" s="58"/>
      <c r="AO222" s="400" t="s">
        <v>585</v>
      </c>
      <c r="AT222" s="406">
        <f>IF(AND(AND($M$244="nonprofit",$M$252="for profit",$M$260="for profit")),2,0)</f>
        <v>0</v>
      </c>
      <c r="BD222" s="61"/>
    </row>
    <row r="223" spans="1:59" ht="12.75">
      <c r="B223" s="30"/>
      <c r="D223" s="7" t="s">
        <v>174</v>
      </c>
      <c r="E223" s="30"/>
      <c r="F223" s="30"/>
      <c r="G223" s="30"/>
      <c r="H223" s="30"/>
      <c r="I223" s="30"/>
      <c r="J223" s="7"/>
      <c r="K223" s="7"/>
      <c r="L223" s="7"/>
      <c r="M223" s="7"/>
      <c r="N223" s="7"/>
      <c r="O223" s="7"/>
      <c r="P223" s="7"/>
      <c r="Q223" s="7"/>
      <c r="R223" s="7"/>
      <c r="S223" s="7"/>
      <c r="T223" s="7"/>
      <c r="U223" s="7"/>
      <c r="V223" s="7"/>
      <c r="W223" s="7"/>
      <c r="X223" s="7"/>
      <c r="Y223" s="7"/>
      <c r="Z223" s="7"/>
      <c r="AA223" s="7"/>
      <c r="AB223" s="7"/>
      <c r="AC223" s="7"/>
      <c r="AD223" s="7"/>
      <c r="AE223" s="7"/>
      <c r="AF223" s="7"/>
      <c r="AG223" s="7"/>
      <c r="AH223" s="7"/>
      <c r="AI223" s="1101" t="s">
        <v>642</v>
      </c>
      <c r="AJ223" s="1101"/>
      <c r="AL223" s="58"/>
      <c r="AN223" s="58"/>
      <c r="AO223" s="400" t="s">
        <v>585</v>
      </c>
      <c r="AT223" s="406">
        <f>IF(AND(AND($M$244="for profit",$M$252="nonprofit",$M$260="(select one)")),2,0)</f>
        <v>2</v>
      </c>
      <c r="BB223" s="61"/>
    </row>
    <row r="224" spans="1:59" ht="12.75">
      <c r="B224" s="30"/>
      <c r="D224" s="7" t="s">
        <v>313</v>
      </c>
      <c r="E224" s="30"/>
      <c r="F224" s="30"/>
      <c r="G224" s="30"/>
      <c r="H224" s="30"/>
      <c r="I224" s="30"/>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1101" t="s">
        <v>642</v>
      </c>
      <c r="AJ224" s="1101"/>
      <c r="AL224" s="58"/>
      <c r="AN224" s="58"/>
      <c r="AO224" s="400" t="s">
        <v>585</v>
      </c>
      <c r="AT224" s="405">
        <f>IF(AND(AND($M$244="nonprofit",$M$252="for profit",$M$260="(select one)")),2,0)</f>
        <v>0</v>
      </c>
      <c r="BB224" s="61"/>
    </row>
    <row r="225" spans="1:59" ht="12.75">
      <c r="B225" s="30"/>
      <c r="D225" s="7"/>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7"/>
      <c r="AJ225" s="7"/>
      <c r="AL225" s="58"/>
      <c r="AN225" s="58"/>
      <c r="AO225" s="401"/>
      <c r="AT225" s="404"/>
      <c r="BD225" s="61"/>
    </row>
    <row r="226" spans="1:59" ht="12.75">
      <c r="A226" s="50" t="s">
        <v>627</v>
      </c>
      <c r="B226" s="30"/>
      <c r="C226" s="50" t="s">
        <v>1417</v>
      </c>
      <c r="D226" s="7"/>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7"/>
      <c r="AJ226" s="7"/>
      <c r="AL226" s="58"/>
      <c r="AM226" s="7"/>
      <c r="AN226" s="58"/>
      <c r="AO226" s="344" t="s">
        <v>585</v>
      </c>
      <c r="AT226" s="406">
        <f>IF(AND(AND($M$244="nonprofit",$M$252="nonprofit",$M$260="for profit")),2,0)</f>
        <v>0</v>
      </c>
      <c r="BD226" s="61"/>
    </row>
    <row r="227" spans="1:59" ht="12.75">
      <c r="D227" s="57" t="s">
        <v>517</v>
      </c>
      <c r="E227" s="57"/>
      <c r="F227" s="57"/>
      <c r="G227" s="57"/>
      <c r="H227" s="57"/>
      <c r="I227" s="57"/>
      <c r="J227" s="57"/>
      <c r="K227" s="7"/>
      <c r="M227" s="1522" t="str">
        <f>H16</f>
        <v>Hermosa Village Phase II Housing Partners, L.P.</v>
      </c>
      <c r="N227" s="1522"/>
      <c r="O227" s="1522"/>
      <c r="P227" s="1522"/>
      <c r="Q227" s="1522"/>
      <c r="R227" s="1522"/>
      <c r="S227" s="1522"/>
      <c r="T227" s="1522"/>
      <c r="U227" s="1522"/>
      <c r="V227" s="1522"/>
      <c r="W227" s="1522"/>
      <c r="X227" s="1522"/>
      <c r="Y227" s="1522"/>
      <c r="Z227" s="1522"/>
      <c r="AA227" s="1522"/>
      <c r="AB227" s="1522"/>
      <c r="AC227" s="1522"/>
      <c r="AD227" s="1522"/>
      <c r="AE227" s="1522"/>
      <c r="AF227" s="1522"/>
      <c r="AG227" s="1522"/>
      <c r="AH227" s="1522"/>
      <c r="AI227" s="1522"/>
      <c r="AJ227" s="1522"/>
      <c r="AK227" s="1522"/>
      <c r="AO227" s="344" t="s">
        <v>585</v>
      </c>
      <c r="AT227" s="406">
        <f>IF(AND(AND($M$244="nonprofit",$M$252="for profit",$M$260="nonprofit")),2,0)</f>
        <v>0</v>
      </c>
    </row>
    <row r="228" spans="1:59" ht="12.75">
      <c r="D228" s="57" t="s">
        <v>92</v>
      </c>
      <c r="E228" s="57"/>
      <c r="F228" s="57"/>
      <c r="G228" s="57"/>
      <c r="H228" s="57"/>
      <c r="I228" s="57"/>
      <c r="J228" s="57"/>
      <c r="K228" s="7"/>
      <c r="M228" s="1098" t="s">
        <v>1657</v>
      </c>
      <c r="N228" s="1098"/>
      <c r="O228" s="1098"/>
      <c r="P228" s="1098"/>
      <c r="Q228" s="1098"/>
      <c r="R228" s="1098"/>
      <c r="S228" s="1098"/>
      <c r="T228" s="1098"/>
      <c r="U228" s="1098"/>
      <c r="V228" s="1098"/>
      <c r="W228" s="1098"/>
      <c r="X228" s="1098"/>
      <c r="Y228" s="1098"/>
      <c r="Z228" s="1098"/>
      <c r="AA228" s="1098"/>
      <c r="AB228" s="1098"/>
      <c r="AC228" s="1098"/>
      <c r="AD228" s="1098"/>
      <c r="AE228" s="1098"/>
      <c r="AM228" s="7"/>
      <c r="AO228" s="344" t="s">
        <v>585</v>
      </c>
      <c r="AT228" s="405">
        <f>IF(AND(AND($M$244="for profit",$M$252="nonprofit",$M$260="nonprofit")),2,0)</f>
        <v>0</v>
      </c>
      <c r="BB228" s="61"/>
    </row>
    <row r="229" spans="1:59" ht="12.75">
      <c r="D229" s="57" t="s">
        <v>631</v>
      </c>
      <c r="E229" s="57"/>
      <c r="M229" s="1098" t="s">
        <v>1650</v>
      </c>
      <c r="N229" s="1235"/>
      <c r="O229" s="1235"/>
      <c r="P229" s="1235"/>
      <c r="Q229" s="1235"/>
      <c r="R229" s="1235"/>
      <c r="S229" s="1235"/>
      <c r="T229" s="1235"/>
      <c r="V229" s="59" t="s">
        <v>93</v>
      </c>
      <c r="W229" s="1130" t="s">
        <v>1651</v>
      </c>
      <c r="X229" s="1105"/>
      <c r="Y229" s="57" t="s">
        <v>634</v>
      </c>
      <c r="AC229" s="1235">
        <v>92612</v>
      </c>
      <c r="AD229" s="1235"/>
      <c r="AE229" s="1235"/>
      <c r="AO229" s="402"/>
      <c r="AT229" s="403"/>
    </row>
    <row r="230" spans="1:59" ht="12.75">
      <c r="D230" s="60" t="s">
        <v>94</v>
      </c>
      <c r="E230" s="7"/>
      <c r="F230" s="7"/>
      <c r="G230" s="7"/>
      <c r="H230" s="7"/>
      <c r="I230" s="7"/>
      <c r="J230" s="7"/>
      <c r="K230" s="29"/>
      <c r="M230" s="1098" t="s">
        <v>1652</v>
      </c>
      <c r="N230" s="1235"/>
      <c r="O230" s="1235"/>
      <c r="P230" s="1235"/>
      <c r="Q230" s="1235"/>
      <c r="R230" s="1235"/>
      <c r="S230" s="1235"/>
      <c r="T230" s="1235"/>
      <c r="U230" s="1235"/>
      <c r="V230" s="1235"/>
      <c r="W230" s="1235"/>
      <c r="X230" s="1235"/>
      <c r="Y230" s="1235"/>
      <c r="Z230" s="1235"/>
      <c r="AA230" s="1235"/>
      <c r="AB230" s="1235"/>
      <c r="AC230" s="1235"/>
      <c r="AD230" s="1235"/>
      <c r="AE230" s="1235"/>
      <c r="AI230" s="7"/>
      <c r="AJ230" s="7"/>
      <c r="AK230" s="7"/>
      <c r="AL230" s="7"/>
      <c r="AM230" s="7"/>
      <c r="AO230" s="400" t="s">
        <v>584</v>
      </c>
      <c r="AT230" s="406">
        <f>IF(AND(AND($M$244="nonprofit",$M$252="nonprofit",$M$260="(select one)")),1,0)</f>
        <v>0</v>
      </c>
    </row>
    <row r="231" spans="1:59" ht="12.75">
      <c r="D231" s="60" t="s">
        <v>95</v>
      </c>
      <c r="E231" s="7"/>
      <c r="F231" s="7"/>
      <c r="M231" s="1103" t="s">
        <v>1653</v>
      </c>
      <c r="N231" s="1103"/>
      <c r="O231" s="1103"/>
      <c r="P231" s="1103"/>
      <c r="Q231" s="1103"/>
      <c r="R231" s="1103"/>
      <c r="S231" s="7" t="s">
        <v>220</v>
      </c>
      <c r="T231" s="7"/>
      <c r="U231" s="1105">
        <v>203</v>
      </c>
      <c r="V231" s="1105"/>
      <c r="W231" s="1105"/>
      <c r="X231" s="7" t="s">
        <v>96</v>
      </c>
      <c r="Z231" s="1103" t="s">
        <v>1654</v>
      </c>
      <c r="AA231" s="1103"/>
      <c r="AB231" s="1103"/>
      <c r="AC231" s="1103"/>
      <c r="AD231" s="1103"/>
      <c r="AE231" s="1103"/>
      <c r="AO231" s="400" t="s">
        <v>584</v>
      </c>
      <c r="AT231" s="406">
        <f>IF(AND(AND($M$244="nonprofit",$M$252="nonprofit",$M$260="nonprofit")),1,0)</f>
        <v>0</v>
      </c>
    </row>
    <row r="232" spans="1:59" ht="12.75">
      <c r="D232" s="60" t="s">
        <v>97</v>
      </c>
      <c r="E232" s="7"/>
      <c r="F232" s="7"/>
      <c r="M232" s="1514" t="s">
        <v>1655</v>
      </c>
      <c r="N232" s="1515"/>
      <c r="O232" s="1515"/>
      <c r="P232" s="1515"/>
      <c r="Q232" s="1515"/>
      <c r="R232" s="1515"/>
      <c r="S232" s="1515"/>
      <c r="T232" s="1515"/>
      <c r="U232" s="1515"/>
      <c r="V232" s="1515"/>
      <c r="W232" s="1515"/>
      <c r="X232" s="1515"/>
      <c r="Y232" s="1515"/>
      <c r="Z232" s="1515"/>
      <c r="AA232" s="1515"/>
      <c r="AB232" s="1515"/>
      <c r="AC232" s="1515"/>
      <c r="AD232" s="1515"/>
      <c r="AE232" s="1515"/>
      <c r="AF232" s="7"/>
      <c r="AG232" s="7"/>
      <c r="AH232" s="7"/>
      <c r="AI232" s="7"/>
      <c r="AJ232" s="7"/>
      <c r="AK232" s="7"/>
      <c r="AL232" s="7"/>
      <c r="AO232" s="400" t="s">
        <v>584</v>
      </c>
      <c r="AT232" s="406">
        <f>IF(AND(AND($M$244="nonprofit",$M$252="(select one)",$M$260="(select one)")),1,0)</f>
        <v>0</v>
      </c>
      <c r="BA232" s="61"/>
    </row>
    <row r="233" spans="1:59" ht="12.75">
      <c r="A233" s="50" t="s">
        <v>637</v>
      </c>
      <c r="C233" s="37" t="s">
        <v>572</v>
      </c>
      <c r="M233" s="1125" t="s">
        <v>575</v>
      </c>
      <c r="N233" s="1125"/>
      <c r="O233" s="1125"/>
      <c r="P233" s="1125"/>
      <c r="Q233" s="1125"/>
      <c r="R233" s="1125"/>
      <c r="S233" s="1125"/>
      <c r="T233" s="1125"/>
      <c r="U233" s="404" t="s">
        <v>1005</v>
      </c>
      <c r="V233" s="335"/>
      <c r="W233" s="335"/>
      <c r="X233" s="335"/>
      <c r="Y233" s="335"/>
      <c r="Z233" s="335"/>
      <c r="AA233" s="1278" t="s">
        <v>1668</v>
      </c>
      <c r="AB233" s="1279"/>
      <c r="AC233" s="1279"/>
      <c r="AD233" s="1279"/>
      <c r="AE233" s="1279"/>
      <c r="AF233" s="1279"/>
      <c r="AG233" s="1279"/>
      <c r="AH233" s="1279"/>
      <c r="AI233" s="1279"/>
      <c r="AJ233" s="1279"/>
      <c r="AK233" s="1279"/>
      <c r="AL233" s="58"/>
      <c r="AO233" s="400" t="s">
        <v>972</v>
      </c>
      <c r="AT233" s="406">
        <f>IF(AND(AND($M$244="for profit",$M$252="for profit",$M$260="(select one)")),3,0)</f>
        <v>0</v>
      </c>
    </row>
    <row r="234" spans="1:59" ht="12.75">
      <c r="D234" s="12" t="s">
        <v>578</v>
      </c>
      <c r="M234" s="1100" t="s">
        <v>642</v>
      </c>
      <c r="N234" s="1100"/>
      <c r="O234" s="1100"/>
      <c r="P234" s="1100"/>
      <c r="Q234" s="1100"/>
      <c r="R234" s="1100"/>
      <c r="S234" s="1100"/>
      <c r="T234" s="1100"/>
      <c r="U234" s="1100"/>
      <c r="V234" s="1100"/>
      <c r="W234" s="1100"/>
      <c r="X234" s="1100"/>
      <c r="Y234" s="1100"/>
      <c r="Z234" s="1100"/>
      <c r="AA234" s="1100"/>
      <c r="AB234" s="1100"/>
      <c r="AC234" s="1100"/>
      <c r="AD234" s="1100"/>
      <c r="AE234" s="1100"/>
      <c r="AF234" s="7"/>
      <c r="AG234" s="7"/>
      <c r="AH234" s="7"/>
      <c r="AI234" s="7"/>
      <c r="AJ234" s="7"/>
      <c r="AK234" s="58"/>
      <c r="AL234" s="58"/>
      <c r="AO234" s="400" t="s">
        <v>972</v>
      </c>
      <c r="AT234" s="406">
        <f>IF(AND(AND($M$244="for profit",$M$252="for profit",$M$260="for profit")),3,0)</f>
        <v>0</v>
      </c>
    </row>
    <row r="235" spans="1:59" ht="12.75">
      <c r="D235" s="60"/>
      <c r="K235" s="3"/>
      <c r="AO235" s="400" t="s">
        <v>972</v>
      </c>
      <c r="AT235" s="406">
        <f>IF(AND(AND($M$244="for profit",$M$252="(select one)",$M$260="(select one)")),3,0)</f>
        <v>0</v>
      </c>
    </row>
    <row r="236" spans="1:59" ht="12.75">
      <c r="A236" s="50" t="s">
        <v>640</v>
      </c>
      <c r="C236" s="50" t="s">
        <v>1424</v>
      </c>
      <c r="D236" s="60"/>
      <c r="K236" s="3"/>
      <c r="L236" s="14"/>
      <c r="M236" s="14"/>
      <c r="N236" s="14"/>
      <c r="AZ236" s="25"/>
      <c r="BA236" s="3"/>
      <c r="BB236" s="407"/>
      <c r="BC236" s="397"/>
      <c r="BD236" s="397"/>
      <c r="BE236" s="397"/>
      <c r="BF236" s="397"/>
      <c r="BG236" s="25"/>
    </row>
    <row r="237" spans="1:59" ht="12.75">
      <c r="D237" s="60"/>
      <c r="K237" s="3"/>
      <c r="L237" s="14"/>
      <c r="M237" s="14"/>
      <c r="N237" s="14"/>
      <c r="O237" s="14"/>
      <c r="P237" s="14"/>
      <c r="Q237" s="14"/>
      <c r="R237" s="14"/>
      <c r="S237" s="14"/>
      <c r="T237" s="14"/>
      <c r="U237" s="14"/>
      <c r="V237" s="14"/>
      <c r="W237" s="14"/>
      <c r="X237" s="14"/>
      <c r="Y237" s="14"/>
      <c r="Z237" s="14"/>
      <c r="AA237" s="14"/>
      <c r="AB237" s="14"/>
      <c r="AC237" s="14"/>
      <c r="AD237" s="14"/>
      <c r="AE237" s="7"/>
      <c r="AF237" s="7"/>
      <c r="AG237" s="7"/>
      <c r="AH237" s="7"/>
      <c r="AI237" s="7"/>
      <c r="AJ237" s="7"/>
      <c r="AK237" s="58"/>
      <c r="AL237" s="58"/>
      <c r="AT237" s="12">
        <f>SUM(AT220:AT235)</f>
        <v>2</v>
      </c>
      <c r="AZ237" s="25"/>
      <c r="BA237" s="3"/>
      <c r="BB237" s="3"/>
    </row>
    <row r="238" spans="1:59" ht="12.75">
      <c r="A238" s="29"/>
      <c r="B238" s="7"/>
      <c r="C238" s="139" t="s">
        <v>520</v>
      </c>
      <c r="D238" s="57" t="s">
        <v>579</v>
      </c>
      <c r="E238" s="57"/>
      <c r="F238" s="57"/>
      <c r="G238" s="57"/>
      <c r="H238" s="57"/>
      <c r="I238" s="57"/>
      <c r="J238" s="57"/>
      <c r="K238" s="57"/>
      <c r="L238" s="7"/>
      <c r="M238" s="1511" t="s">
        <v>1656</v>
      </c>
      <c r="N238" s="1511"/>
      <c r="O238" s="1511"/>
      <c r="P238" s="1511"/>
      <c r="Q238" s="1511"/>
      <c r="R238" s="1511"/>
      <c r="S238" s="1511"/>
      <c r="T238" s="1511"/>
      <c r="U238" s="1511"/>
      <c r="V238" s="1511"/>
      <c r="W238" s="1511"/>
      <c r="X238" s="1511"/>
      <c r="Y238" s="1511"/>
      <c r="Z238" s="1511"/>
      <c r="AA238" s="1511"/>
      <c r="AB238" s="1511"/>
      <c r="AC238" s="1511"/>
      <c r="AD238" s="1511"/>
      <c r="AE238" s="1511"/>
      <c r="AF238" s="1271" t="s">
        <v>1658</v>
      </c>
      <c r="AG238" s="1271"/>
      <c r="AH238" s="1271"/>
      <c r="AI238" s="1271"/>
      <c r="AJ238" s="1271"/>
      <c r="AK238" s="1271"/>
      <c r="AT238" s="12">
        <v>1</v>
      </c>
      <c r="AU238" s="12" t="s">
        <v>581</v>
      </c>
      <c r="AZ238" s="25"/>
      <c r="BA238" s="3"/>
      <c r="BB238" s="3"/>
    </row>
    <row r="239" spans="1:59" ht="12.75">
      <c r="A239" s="29"/>
      <c r="B239" s="7"/>
      <c r="C239" s="7"/>
      <c r="D239" s="57" t="s">
        <v>92</v>
      </c>
      <c r="E239" s="57"/>
      <c r="F239" s="57"/>
      <c r="G239" s="57"/>
      <c r="H239" s="57"/>
      <c r="I239" s="57"/>
      <c r="J239" s="57"/>
      <c r="K239" s="57"/>
      <c r="L239" s="7"/>
      <c r="M239" s="1098" t="s">
        <v>1657</v>
      </c>
      <c r="N239" s="1098"/>
      <c r="O239" s="1098"/>
      <c r="P239" s="1098"/>
      <c r="Q239" s="1098"/>
      <c r="R239" s="1098"/>
      <c r="S239" s="1098"/>
      <c r="T239" s="1098"/>
      <c r="U239" s="1098"/>
      <c r="V239" s="1098"/>
      <c r="W239" s="1098"/>
      <c r="X239" s="1098"/>
      <c r="Y239" s="1098"/>
      <c r="Z239" s="1098"/>
      <c r="AA239" s="1098"/>
      <c r="AB239" s="1098"/>
      <c r="AC239" s="1098"/>
      <c r="AD239" s="1098"/>
      <c r="AE239" s="1098"/>
      <c r="AF239" s="58" t="s">
        <v>1420</v>
      </c>
      <c r="AG239" s="743"/>
      <c r="AH239" s="743"/>
      <c r="AI239" s="743"/>
      <c r="AJ239" s="743"/>
      <c r="AK239" s="743"/>
      <c r="AL239" s="7"/>
      <c r="AT239" s="12">
        <v>2</v>
      </c>
      <c r="AU239" s="12" t="s">
        <v>615</v>
      </c>
      <c r="BA239" s="3"/>
      <c r="BB239" s="398" t="str">
        <f>VLOOKUP(AT237,AT238:AU240,2,FALSE)</f>
        <v>Joint Venture</v>
      </c>
    </row>
    <row r="240" spans="1:59" ht="12.75">
      <c r="A240" s="29"/>
      <c r="B240" s="7"/>
      <c r="C240" s="7"/>
      <c r="D240" s="57" t="s">
        <v>631</v>
      </c>
      <c r="E240" s="57"/>
      <c r="M240" s="1098" t="s">
        <v>1650</v>
      </c>
      <c r="N240" s="1235"/>
      <c r="O240" s="1235"/>
      <c r="P240" s="1235"/>
      <c r="Q240" s="1235"/>
      <c r="R240" s="1235"/>
      <c r="S240" s="1235"/>
      <c r="T240" s="1235"/>
      <c r="V240" s="59" t="s">
        <v>93</v>
      </c>
      <c r="W240" s="1130" t="s">
        <v>1651</v>
      </c>
      <c r="X240" s="1105"/>
      <c r="Y240" s="57" t="s">
        <v>634</v>
      </c>
      <c r="AC240" s="1235">
        <v>92612</v>
      </c>
      <c r="AD240" s="1235"/>
      <c r="AE240" s="1235"/>
      <c r="AF240" s="58" t="s">
        <v>1421</v>
      </c>
      <c r="AG240" s="743"/>
      <c r="AH240" s="743"/>
      <c r="AI240" s="743"/>
      <c r="AJ240" s="743"/>
      <c r="AK240" s="743"/>
      <c r="AN240" s="12" t="s">
        <v>329</v>
      </c>
      <c r="AT240" s="12">
        <v>3</v>
      </c>
      <c r="AU240" s="12" t="s">
        <v>583</v>
      </c>
      <c r="BA240" s="407"/>
      <c r="BB240" s="39"/>
    </row>
    <row r="241" spans="1:53" ht="12.75">
      <c r="A241" s="29"/>
      <c r="B241" s="7"/>
      <c r="C241" s="7"/>
      <c r="D241" s="60" t="s">
        <v>94</v>
      </c>
      <c r="E241" s="7"/>
      <c r="F241" s="7"/>
      <c r="G241" s="7"/>
      <c r="H241" s="7"/>
      <c r="I241" s="7"/>
      <c r="J241" s="7"/>
      <c r="K241" s="7"/>
      <c r="L241" s="29"/>
      <c r="M241" s="1098" t="s">
        <v>1652</v>
      </c>
      <c r="N241" s="1235"/>
      <c r="O241" s="1235"/>
      <c r="P241" s="1235"/>
      <c r="Q241" s="1235"/>
      <c r="R241" s="1235"/>
      <c r="S241" s="1235"/>
      <c r="T241" s="1235"/>
      <c r="U241" s="1235"/>
      <c r="V241" s="1235"/>
      <c r="W241" s="1235"/>
      <c r="X241" s="1235"/>
      <c r="Y241" s="1235"/>
      <c r="Z241" s="1235"/>
      <c r="AA241" s="1235"/>
      <c r="AB241" s="1235"/>
      <c r="AC241" s="1235"/>
      <c r="AD241" s="1235"/>
      <c r="AE241" s="1235"/>
      <c r="AH241" s="1603">
        <v>0.08</v>
      </c>
      <c r="AI241" s="1603"/>
      <c r="AJ241" s="1603"/>
      <c r="AK241" s="1603"/>
      <c r="AL241" s="7"/>
      <c r="AN241" s="7" t="s">
        <v>296</v>
      </c>
      <c r="BA241" s="61"/>
    </row>
    <row r="242" spans="1:53" ht="12.75">
      <c r="A242" s="29"/>
      <c r="B242" s="7"/>
      <c r="C242" s="7"/>
      <c r="D242" s="60" t="s">
        <v>95</v>
      </c>
      <c r="E242" s="7"/>
      <c r="F242" s="7"/>
      <c r="M242" s="1103" t="s">
        <v>1653</v>
      </c>
      <c r="N242" s="1103"/>
      <c r="O242" s="1103"/>
      <c r="P242" s="1103"/>
      <c r="Q242" s="1103"/>
      <c r="R242" s="1103"/>
      <c r="S242" s="7" t="s">
        <v>220</v>
      </c>
      <c r="T242" s="7"/>
      <c r="U242" s="1105">
        <v>203</v>
      </c>
      <c r="V242" s="1105"/>
      <c r="W242" s="1105"/>
      <c r="X242" s="7" t="s">
        <v>96</v>
      </c>
      <c r="Z242" s="1103" t="s">
        <v>1654</v>
      </c>
      <c r="AA242" s="1103"/>
      <c r="AB242" s="1103"/>
      <c r="AC242" s="1103"/>
      <c r="AD242" s="1103"/>
      <c r="AE242" s="1103"/>
      <c r="AN242" s="7" t="s">
        <v>186</v>
      </c>
      <c r="BA242" s="61"/>
    </row>
    <row r="243" spans="1:53" ht="12.75">
      <c r="A243" s="29"/>
      <c r="B243" s="7"/>
      <c r="C243" s="7"/>
      <c r="D243" s="60" t="s">
        <v>97</v>
      </c>
      <c r="E243" s="7"/>
      <c r="F243" s="7"/>
      <c r="M243" s="1514" t="s">
        <v>1655</v>
      </c>
      <c r="N243" s="1515"/>
      <c r="O243" s="1515"/>
      <c r="P243" s="1515"/>
      <c r="Q243" s="1515"/>
      <c r="R243" s="1515"/>
      <c r="S243" s="1515"/>
      <c r="T243" s="1515"/>
      <c r="U243" s="1515"/>
      <c r="V243" s="1515"/>
      <c r="W243" s="1515"/>
      <c r="X243" s="1515"/>
      <c r="Y243" s="1515"/>
      <c r="Z243" s="1515"/>
      <c r="AA243" s="1515"/>
      <c r="AB243" s="1515"/>
      <c r="AC243" s="1515"/>
      <c r="AD243" s="1515"/>
      <c r="AE243" s="1515"/>
      <c r="AG243" s="7"/>
      <c r="AH243" s="7"/>
      <c r="AI243" s="7"/>
      <c r="AJ243" s="7"/>
      <c r="AK243" s="7"/>
      <c r="AL243" s="7"/>
      <c r="BA243" s="61"/>
    </row>
    <row r="244" spans="1:53" ht="12.75">
      <c r="A244" s="23"/>
      <c r="B244" s="7"/>
      <c r="C244" s="139"/>
      <c r="D244" s="60" t="s">
        <v>582</v>
      </c>
      <c r="E244" s="7"/>
      <c r="F244" s="7"/>
      <c r="G244" s="7"/>
      <c r="H244" s="7"/>
      <c r="I244" s="7"/>
      <c r="J244" s="7"/>
      <c r="K244" s="7"/>
      <c r="L244" s="7"/>
      <c r="M244" s="1125" t="s">
        <v>583</v>
      </c>
      <c r="N244" s="1125"/>
      <c r="O244" s="1125"/>
      <c r="P244" s="1125"/>
      <c r="Q244" s="1125"/>
      <c r="R244" s="1125"/>
      <c r="S244" s="1125"/>
      <c r="T244" s="1125"/>
      <c r="U244" s="404" t="s">
        <v>1005</v>
      </c>
      <c r="V244" s="335"/>
      <c r="W244" s="335"/>
      <c r="X244" s="335"/>
      <c r="Y244" s="335"/>
      <c r="Z244" s="335"/>
      <c r="AA244" s="1278" t="s">
        <v>1668</v>
      </c>
      <c r="AB244" s="1279"/>
      <c r="AC244" s="1279"/>
      <c r="AD244" s="1279"/>
      <c r="AE244" s="1279"/>
      <c r="AF244" s="1279"/>
      <c r="AG244" s="1279"/>
      <c r="AH244" s="1279"/>
      <c r="AI244" s="1279"/>
      <c r="AJ244" s="1279"/>
      <c r="AK244" s="1279"/>
      <c r="BA244" s="61"/>
    </row>
    <row r="245" spans="1:53" ht="12.75">
      <c r="A245" s="29"/>
      <c r="B245" s="7"/>
      <c r="C245" s="7"/>
      <c r="D245" s="7"/>
      <c r="E245" s="7"/>
      <c r="F245" s="7"/>
      <c r="G245" s="7"/>
      <c r="H245" s="7"/>
      <c r="I245" s="7"/>
      <c r="J245" s="7"/>
      <c r="K245" s="7"/>
      <c r="L245" s="7"/>
      <c r="AG245" s="7"/>
      <c r="AH245" s="7"/>
      <c r="AI245" s="7"/>
      <c r="AJ245" s="57"/>
      <c r="BA245" s="61"/>
    </row>
    <row r="246" spans="1:53" ht="12.75">
      <c r="A246" s="102"/>
      <c r="B246" s="7"/>
      <c r="C246" s="139" t="s">
        <v>105</v>
      </c>
      <c r="D246" s="57" t="s">
        <v>1065</v>
      </c>
      <c r="E246" s="57"/>
      <c r="F246" s="57"/>
      <c r="G246" s="57"/>
      <c r="H246" s="57"/>
      <c r="I246" s="57"/>
      <c r="J246" s="57"/>
      <c r="K246" s="57"/>
      <c r="L246" s="7"/>
      <c r="M246" s="1511" t="s">
        <v>1758</v>
      </c>
      <c r="N246" s="1271"/>
      <c r="O246" s="1271"/>
      <c r="P246" s="1271"/>
      <c r="Q246" s="1271"/>
      <c r="R246" s="1271"/>
      <c r="S246" s="1271"/>
      <c r="T246" s="1271"/>
      <c r="U246" s="1271"/>
      <c r="V246" s="1271"/>
      <c r="W246" s="1271"/>
      <c r="X246" s="1271"/>
      <c r="Y246" s="1271"/>
      <c r="Z246" s="1271"/>
      <c r="AA246" s="1271"/>
      <c r="AB246" s="1271"/>
      <c r="AC246" s="1271"/>
      <c r="AD246" s="1271"/>
      <c r="AE246" s="1271"/>
      <c r="AF246" s="1271" t="s">
        <v>1659</v>
      </c>
      <c r="AG246" s="1271"/>
      <c r="AH246" s="1271"/>
      <c r="AI246" s="1271"/>
      <c r="AJ246" s="1271"/>
      <c r="AK246" s="1271"/>
      <c r="BA246" s="61"/>
    </row>
    <row r="247" spans="1:53" ht="12.75">
      <c r="A247" s="29"/>
      <c r="B247" s="7"/>
      <c r="C247" s="7"/>
      <c r="D247" s="57" t="s">
        <v>92</v>
      </c>
      <c r="E247" s="57"/>
      <c r="F247" s="57"/>
      <c r="G247" s="57"/>
      <c r="H247" s="57"/>
      <c r="I247" s="57"/>
      <c r="J247" s="57"/>
      <c r="K247" s="57"/>
      <c r="L247" s="7"/>
      <c r="M247" s="1098" t="s">
        <v>1661</v>
      </c>
      <c r="N247" s="1098"/>
      <c r="O247" s="1098"/>
      <c r="P247" s="1098"/>
      <c r="Q247" s="1098"/>
      <c r="R247" s="1098"/>
      <c r="S247" s="1098"/>
      <c r="T247" s="1098"/>
      <c r="U247" s="1098"/>
      <c r="V247" s="1098"/>
      <c r="W247" s="1098"/>
      <c r="X247" s="1098"/>
      <c r="Y247" s="1098"/>
      <c r="Z247" s="1098"/>
      <c r="AA247" s="1098"/>
      <c r="AB247" s="1098"/>
      <c r="AC247" s="1098"/>
      <c r="AD247" s="1098"/>
      <c r="AE247" s="1098"/>
      <c r="AF247" s="58" t="s">
        <v>1420</v>
      </c>
      <c r="AG247" s="743"/>
      <c r="AH247" s="743"/>
      <c r="AI247" s="743"/>
      <c r="AJ247" s="743"/>
      <c r="AK247" s="743"/>
      <c r="AL247" s="7"/>
      <c r="BA247" s="61"/>
    </row>
    <row r="248" spans="1:53" ht="12.75">
      <c r="A248" s="29"/>
      <c r="B248" s="7"/>
      <c r="C248" s="7"/>
      <c r="D248" s="57" t="s">
        <v>631</v>
      </c>
      <c r="E248" s="57"/>
      <c r="M248" s="1098" t="s">
        <v>1662</v>
      </c>
      <c r="N248" s="1098"/>
      <c r="O248" s="1098"/>
      <c r="P248" s="1098"/>
      <c r="Q248" s="1098"/>
      <c r="R248" s="1098"/>
      <c r="S248" s="1098"/>
      <c r="T248" s="1098"/>
      <c r="V248" s="59" t="s">
        <v>93</v>
      </c>
      <c r="W248" s="1130" t="s">
        <v>1651</v>
      </c>
      <c r="X248" s="1105"/>
      <c r="Y248" s="57" t="s">
        <v>634</v>
      </c>
      <c r="AC248" s="1235">
        <v>91730</v>
      </c>
      <c r="AD248" s="1235"/>
      <c r="AE248" s="1235"/>
      <c r="AF248" s="58" t="s">
        <v>1421</v>
      </c>
      <c r="AG248" s="743"/>
      <c r="AH248" s="743"/>
      <c r="AI248" s="743"/>
      <c r="AJ248" s="743"/>
      <c r="AK248" s="743"/>
    </row>
    <row r="249" spans="1:53" ht="12.75">
      <c r="A249" s="29"/>
      <c r="B249" s="7"/>
      <c r="C249" s="7"/>
      <c r="D249" s="60" t="s">
        <v>94</v>
      </c>
      <c r="E249" s="7"/>
      <c r="F249" s="7"/>
      <c r="G249" s="7"/>
      <c r="H249" s="7"/>
      <c r="I249" s="7"/>
      <c r="J249" s="7"/>
      <c r="K249" s="7"/>
      <c r="L249" s="29"/>
      <c r="M249" s="1098" t="s">
        <v>1663</v>
      </c>
      <c r="N249" s="1098"/>
      <c r="O249" s="1098"/>
      <c r="P249" s="1098"/>
      <c r="Q249" s="1098"/>
      <c r="R249" s="1098"/>
      <c r="S249" s="1098"/>
      <c r="T249" s="1098"/>
      <c r="U249" s="1098"/>
      <c r="V249" s="1098"/>
      <c r="W249" s="1098"/>
      <c r="X249" s="1098"/>
      <c r="Y249" s="1098"/>
      <c r="Z249" s="1098"/>
      <c r="AA249" s="1098"/>
      <c r="AB249" s="1098"/>
      <c r="AC249" s="1098"/>
      <c r="AD249" s="1098"/>
      <c r="AE249" s="1098"/>
      <c r="AF249" s="743"/>
      <c r="AG249" s="743"/>
      <c r="AH249" s="1603">
        <v>0.02</v>
      </c>
      <c r="AI249" s="1603"/>
      <c r="AJ249" s="1603"/>
      <c r="AK249" s="1603"/>
      <c r="AL249" s="7"/>
      <c r="BA249" s="61"/>
    </row>
    <row r="250" spans="1:53" ht="12.75">
      <c r="A250" s="29"/>
      <c r="B250" s="7"/>
      <c r="C250" s="7"/>
      <c r="D250" s="60" t="s">
        <v>95</v>
      </c>
      <c r="E250" s="7"/>
      <c r="F250" s="7"/>
      <c r="M250" s="1103" t="s">
        <v>1664</v>
      </c>
      <c r="N250" s="1104"/>
      <c r="O250" s="1104"/>
      <c r="P250" s="1104"/>
      <c r="Q250" s="1104"/>
      <c r="R250" s="1104"/>
      <c r="S250" s="7" t="s">
        <v>220</v>
      </c>
      <c r="T250" s="7"/>
      <c r="U250" s="1105"/>
      <c r="V250" s="1105"/>
      <c r="W250" s="1105"/>
      <c r="X250" s="7" t="s">
        <v>96</v>
      </c>
      <c r="Z250" s="1103" t="s">
        <v>1665</v>
      </c>
      <c r="AA250" s="1104"/>
      <c r="AB250" s="1104"/>
      <c r="AC250" s="1104"/>
      <c r="AD250" s="1104"/>
      <c r="AE250" s="1104"/>
      <c r="BA250" s="61"/>
    </row>
    <row r="251" spans="1:53" ht="12.75" customHeight="1">
      <c r="A251" s="29"/>
      <c r="B251" s="7"/>
      <c r="C251" s="7"/>
      <c r="D251" s="60" t="s">
        <v>97</v>
      </c>
      <c r="E251" s="7"/>
      <c r="F251" s="7"/>
      <c r="M251" s="1523" t="s">
        <v>1666</v>
      </c>
      <c r="N251" s="1523"/>
      <c r="O251" s="1523"/>
      <c r="P251" s="1523"/>
      <c r="Q251" s="1523"/>
      <c r="R251" s="1523"/>
      <c r="S251" s="1523"/>
      <c r="T251" s="1523"/>
      <c r="U251" s="1523"/>
      <c r="V251" s="1523"/>
      <c r="W251" s="1523"/>
      <c r="X251" s="1523"/>
      <c r="Y251" s="1523"/>
      <c r="Z251" s="1523"/>
      <c r="AA251" s="1523"/>
      <c r="AB251" s="1523"/>
      <c r="AC251" s="1523"/>
      <c r="AD251" s="1523"/>
      <c r="AE251" s="1523"/>
      <c r="AG251" s="7"/>
      <c r="AH251" s="7"/>
      <c r="AI251" s="7"/>
      <c r="AJ251" s="7"/>
      <c r="AK251" s="7"/>
      <c r="AL251" s="7"/>
      <c r="BA251" s="61"/>
    </row>
    <row r="252" spans="1:53" ht="12.75" customHeight="1">
      <c r="A252" s="23"/>
      <c r="B252" s="7"/>
      <c r="C252" s="139"/>
      <c r="D252" s="60" t="s">
        <v>582</v>
      </c>
      <c r="E252" s="7"/>
      <c r="F252" s="7"/>
      <c r="G252" s="7"/>
      <c r="H252" s="7"/>
      <c r="I252" s="7"/>
      <c r="J252" s="7"/>
      <c r="K252" s="7"/>
      <c r="L252" s="7"/>
      <c r="M252" s="1125" t="s">
        <v>581</v>
      </c>
      <c r="N252" s="1125"/>
      <c r="O252" s="1125"/>
      <c r="P252" s="1125"/>
      <c r="Q252" s="1125"/>
      <c r="R252" s="1125"/>
      <c r="S252" s="1125"/>
      <c r="T252" s="1125"/>
      <c r="U252" s="404" t="s">
        <v>1005</v>
      </c>
      <c r="V252" s="335"/>
      <c r="W252" s="335"/>
      <c r="X252" s="335"/>
      <c r="Y252" s="335"/>
      <c r="Z252" s="335"/>
      <c r="AA252" s="1278" t="s">
        <v>1660</v>
      </c>
      <c r="AB252" s="1279"/>
      <c r="AC252" s="1279"/>
      <c r="AD252" s="1279"/>
      <c r="AE252" s="1279"/>
      <c r="AF252" s="1279"/>
      <c r="AG252" s="1279"/>
      <c r="AH252" s="1279"/>
      <c r="AI252" s="1279"/>
      <c r="AJ252" s="1279"/>
      <c r="AK252" s="1279"/>
      <c r="AL252" s="58"/>
      <c r="BA252" s="61"/>
    </row>
    <row r="253" spans="1:53" ht="12.75" customHeight="1">
      <c r="A253" s="23"/>
      <c r="B253" s="7"/>
      <c r="C253" s="139"/>
      <c r="D253" s="60"/>
      <c r="E253" s="7"/>
      <c r="F253" s="7"/>
      <c r="G253" s="7"/>
      <c r="H253" s="7"/>
      <c r="I253" s="7"/>
      <c r="J253" s="7"/>
      <c r="K253" s="7"/>
      <c r="L253" s="133"/>
      <c r="M253" s="14"/>
      <c r="N253" s="14"/>
      <c r="O253" s="14"/>
      <c r="P253" s="14"/>
      <c r="Q253" s="14"/>
      <c r="R253" s="14"/>
      <c r="S253" s="14"/>
      <c r="T253" s="14"/>
      <c r="U253" s="263"/>
      <c r="V253" s="263"/>
      <c r="W253" s="263"/>
      <c r="X253" s="263"/>
      <c r="Y253" s="263"/>
      <c r="Z253" s="263"/>
      <c r="AA253" s="263"/>
      <c r="AB253" s="263"/>
      <c r="AC253" s="263"/>
      <c r="AD253" s="263"/>
      <c r="AE253" s="7"/>
      <c r="AF253" s="7"/>
      <c r="AG253" s="7"/>
      <c r="AH253" s="7"/>
      <c r="AI253" s="7"/>
      <c r="AJ253" s="7"/>
      <c r="AK253" s="7"/>
      <c r="AL253" s="58"/>
      <c r="BA253" s="61"/>
    </row>
    <row r="254" spans="1:53" ht="12.75" customHeight="1">
      <c r="A254" s="23"/>
      <c r="B254" s="7"/>
      <c r="C254" s="139" t="s">
        <v>971</v>
      </c>
      <c r="D254" s="57" t="s">
        <v>579</v>
      </c>
      <c r="E254" s="57"/>
      <c r="F254" s="57"/>
      <c r="G254" s="57"/>
      <c r="H254" s="57"/>
      <c r="I254" s="57"/>
      <c r="J254" s="57"/>
      <c r="K254" s="57"/>
      <c r="L254" s="7"/>
      <c r="M254" s="1271"/>
      <c r="N254" s="1271"/>
      <c r="O254" s="1271"/>
      <c r="P254" s="1271"/>
      <c r="Q254" s="1271"/>
      <c r="R254" s="1271"/>
      <c r="S254" s="1271"/>
      <c r="T254" s="1271"/>
      <c r="U254" s="1271"/>
      <c r="V254" s="1271"/>
      <c r="W254" s="1271"/>
      <c r="X254" s="1271"/>
      <c r="Y254" s="1271"/>
      <c r="Z254" s="1271"/>
      <c r="AA254" s="1271"/>
      <c r="AB254" s="1271"/>
      <c r="AC254" s="1271"/>
      <c r="AD254" s="1271"/>
      <c r="AE254" s="1271"/>
      <c r="AF254" s="1271" t="s">
        <v>329</v>
      </c>
      <c r="AG254" s="1271"/>
      <c r="AH254" s="1271"/>
      <c r="AI254" s="1271"/>
      <c r="AJ254" s="1271"/>
      <c r="AK254" s="1271"/>
      <c r="AL254" s="58"/>
      <c r="BA254" s="61"/>
    </row>
    <row r="255" spans="1:53" ht="12.75">
      <c r="A255" s="23"/>
      <c r="B255" s="7"/>
      <c r="C255" s="7"/>
      <c r="D255" s="57" t="s">
        <v>92</v>
      </c>
      <c r="E255" s="57"/>
      <c r="F255" s="57"/>
      <c r="G255" s="57"/>
      <c r="H255" s="57"/>
      <c r="I255" s="57"/>
      <c r="J255" s="57"/>
      <c r="K255" s="57"/>
      <c r="L255" s="7"/>
      <c r="M255" s="1235"/>
      <c r="N255" s="1235"/>
      <c r="O255" s="1235"/>
      <c r="P255" s="1235"/>
      <c r="Q255" s="1235"/>
      <c r="R255" s="1235"/>
      <c r="S255" s="1235"/>
      <c r="T255" s="1235"/>
      <c r="U255" s="1235"/>
      <c r="V255" s="1235"/>
      <c r="W255" s="1235"/>
      <c r="X255" s="1235"/>
      <c r="Y255" s="1235"/>
      <c r="Z255" s="1235"/>
      <c r="AA255" s="1235"/>
      <c r="AB255" s="1235"/>
      <c r="AC255" s="1235"/>
      <c r="AD255" s="1235"/>
      <c r="AE255" s="1235"/>
      <c r="AF255" s="58" t="s">
        <v>1420</v>
      </c>
      <c r="AG255" s="743"/>
      <c r="AH255" s="743"/>
      <c r="AI255" s="743"/>
      <c r="AJ255" s="743"/>
      <c r="AK255" s="743"/>
      <c r="AL255" s="58"/>
      <c r="BA255" s="61"/>
    </row>
    <row r="256" spans="1:53" ht="12.75">
      <c r="A256" s="23"/>
      <c r="B256" s="7"/>
      <c r="C256" s="7"/>
      <c r="D256" s="57" t="s">
        <v>631</v>
      </c>
      <c r="E256" s="57"/>
      <c r="M256" s="1235"/>
      <c r="N256" s="1235"/>
      <c r="O256" s="1235"/>
      <c r="P256" s="1235"/>
      <c r="Q256" s="1235"/>
      <c r="R256" s="1235"/>
      <c r="S256" s="1235"/>
      <c r="T256" s="1235"/>
      <c r="V256" s="59" t="s">
        <v>93</v>
      </c>
      <c r="W256" s="1105"/>
      <c r="X256" s="1105"/>
      <c r="Y256" s="57" t="s">
        <v>634</v>
      </c>
      <c r="AC256" s="1235"/>
      <c r="AD256" s="1235"/>
      <c r="AE256" s="1235"/>
      <c r="AF256" s="58" t="s">
        <v>1421</v>
      </c>
      <c r="AG256" s="743"/>
      <c r="AH256" s="743"/>
      <c r="AI256" s="743"/>
      <c r="AJ256" s="743"/>
      <c r="AK256" s="743"/>
      <c r="AL256" s="58"/>
      <c r="BA256" s="61"/>
    </row>
    <row r="257" spans="1:53" ht="12.75">
      <c r="A257" s="23"/>
      <c r="B257" s="7"/>
      <c r="C257" s="7"/>
      <c r="D257" s="60" t="s">
        <v>94</v>
      </c>
      <c r="E257" s="7"/>
      <c r="F257" s="7"/>
      <c r="G257" s="7"/>
      <c r="H257" s="7"/>
      <c r="I257" s="7"/>
      <c r="J257" s="7"/>
      <c r="K257" s="7"/>
      <c r="L257" s="29"/>
      <c r="M257" s="1235"/>
      <c r="N257" s="1235"/>
      <c r="O257" s="1235"/>
      <c r="P257" s="1235"/>
      <c r="Q257" s="1235"/>
      <c r="R257" s="1235"/>
      <c r="S257" s="1235"/>
      <c r="T257" s="1235"/>
      <c r="U257" s="1235"/>
      <c r="V257" s="1235"/>
      <c r="W257" s="1235"/>
      <c r="X257" s="1235"/>
      <c r="Y257" s="1235"/>
      <c r="Z257" s="1235"/>
      <c r="AA257" s="1235"/>
      <c r="AB257" s="1235"/>
      <c r="AC257" s="1235"/>
      <c r="AD257" s="1235"/>
      <c r="AE257" s="1235"/>
      <c r="AF257" s="743"/>
      <c r="AG257" s="743"/>
      <c r="AH257" s="1603"/>
      <c r="AI257" s="1603"/>
      <c r="AJ257" s="1603"/>
      <c r="AK257" s="1603"/>
      <c r="AL257" s="58"/>
      <c r="BA257" s="61"/>
    </row>
    <row r="258" spans="1:53" ht="12.75">
      <c r="A258" s="23"/>
      <c r="B258" s="7"/>
      <c r="C258" s="7"/>
      <c r="D258" s="60" t="s">
        <v>95</v>
      </c>
      <c r="E258" s="7"/>
      <c r="F258" s="7"/>
      <c r="M258" s="1104"/>
      <c r="N258" s="1104"/>
      <c r="O258" s="1104"/>
      <c r="P258" s="1104"/>
      <c r="Q258" s="1104"/>
      <c r="R258" s="1104"/>
      <c r="S258" s="7" t="s">
        <v>220</v>
      </c>
      <c r="T258" s="7"/>
      <c r="U258" s="1105"/>
      <c r="V258" s="1105"/>
      <c r="W258" s="1105"/>
      <c r="X258" s="7" t="s">
        <v>96</v>
      </c>
      <c r="Z258" s="1104"/>
      <c r="AA258" s="1104"/>
      <c r="AB258" s="1104"/>
      <c r="AC258" s="1104"/>
      <c r="AD258" s="1104"/>
      <c r="AE258" s="1104"/>
      <c r="AL258" s="58"/>
      <c r="BA258" s="61"/>
    </row>
    <row r="259" spans="1:53" ht="12.75">
      <c r="A259" s="23"/>
      <c r="B259" s="7"/>
      <c r="C259" s="7"/>
      <c r="D259" s="60" t="s">
        <v>97</v>
      </c>
      <c r="E259" s="7"/>
      <c r="F259" s="7"/>
      <c r="M259" s="1523"/>
      <c r="N259" s="1523"/>
      <c r="O259" s="1523"/>
      <c r="P259" s="1523"/>
      <c r="Q259" s="1523"/>
      <c r="R259" s="1523"/>
      <c r="S259" s="1523"/>
      <c r="T259" s="1523"/>
      <c r="U259" s="1523"/>
      <c r="V259" s="1523"/>
      <c r="W259" s="1523"/>
      <c r="X259" s="1523"/>
      <c r="Y259" s="1523"/>
      <c r="Z259" s="1523"/>
      <c r="AA259" s="1524"/>
      <c r="AB259" s="1524"/>
      <c r="AC259" s="1524"/>
      <c r="AD259" s="1524"/>
      <c r="AE259" s="1524"/>
      <c r="AG259" s="7"/>
      <c r="AH259" s="7"/>
      <c r="AI259" s="7"/>
      <c r="AJ259" s="7"/>
      <c r="AK259" s="7"/>
      <c r="AL259" s="58"/>
      <c r="BA259" s="61"/>
    </row>
    <row r="260" spans="1:53" ht="12.75">
      <c r="A260" s="23"/>
      <c r="B260" s="7"/>
      <c r="C260" s="139"/>
      <c r="D260" s="60" t="s">
        <v>582</v>
      </c>
      <c r="E260" s="7"/>
      <c r="F260" s="7"/>
      <c r="G260" s="7"/>
      <c r="H260" s="7"/>
      <c r="I260" s="7"/>
      <c r="J260" s="7"/>
      <c r="K260" s="7"/>
      <c r="L260" s="7"/>
      <c r="M260" s="1125" t="s">
        <v>329</v>
      </c>
      <c r="N260" s="1125"/>
      <c r="O260" s="1125"/>
      <c r="P260" s="1125"/>
      <c r="Q260" s="1125"/>
      <c r="R260" s="1125"/>
      <c r="S260" s="1125"/>
      <c r="T260" s="1125"/>
      <c r="U260" s="404" t="s">
        <v>1005</v>
      </c>
      <c r="V260" s="335"/>
      <c r="W260" s="335"/>
      <c r="X260" s="335"/>
      <c r="Y260" s="335"/>
      <c r="Z260" s="335"/>
      <c r="AA260" s="1525"/>
      <c r="AB260" s="1525"/>
      <c r="AC260" s="1525"/>
      <c r="AD260" s="1525"/>
      <c r="AE260" s="1525"/>
      <c r="AF260" s="1525"/>
      <c r="AG260" s="1525"/>
      <c r="AH260" s="1525"/>
      <c r="AI260" s="1525"/>
      <c r="AJ260" s="1525"/>
      <c r="AK260" s="1525"/>
      <c r="AL260" s="58"/>
      <c r="BA260" s="61"/>
    </row>
    <row r="261" spans="1:53" ht="12.75">
      <c r="A261" s="29"/>
      <c r="B261" s="7"/>
      <c r="C261" s="7"/>
      <c r="D261" s="60"/>
      <c r="E261" s="7"/>
      <c r="F261" s="7"/>
      <c r="J261" s="250"/>
      <c r="K261" s="263"/>
      <c r="L261" s="263"/>
      <c r="M261" s="263"/>
      <c r="N261" s="263"/>
      <c r="O261" s="263"/>
      <c r="P261" s="263"/>
      <c r="Q261" s="263"/>
      <c r="R261" s="263"/>
      <c r="S261" s="263"/>
      <c r="T261" s="263"/>
      <c r="U261" s="263"/>
      <c r="V261" s="263"/>
      <c r="W261" s="263"/>
      <c r="X261" s="263"/>
      <c r="Y261" s="263"/>
      <c r="AD261" s="80"/>
      <c r="AE261" s="80"/>
      <c r="BA261" s="61"/>
    </row>
    <row r="262" spans="1:53" ht="12.75">
      <c r="A262" s="137" t="s">
        <v>641</v>
      </c>
      <c r="B262" s="7"/>
      <c r="C262" s="50" t="s">
        <v>314</v>
      </c>
      <c r="D262" s="7"/>
      <c r="E262" s="7"/>
      <c r="F262" s="7"/>
      <c r="G262" s="7"/>
      <c r="H262" s="7"/>
      <c r="I262" s="7"/>
      <c r="J262" s="7"/>
      <c r="K262" s="7"/>
      <c r="L262" s="7"/>
      <c r="M262" s="150"/>
      <c r="N262" s="150"/>
      <c r="O262" s="150"/>
      <c r="P262" s="150"/>
      <c r="Q262" s="150"/>
      <c r="T262" s="1519" t="str">
        <f>BB239</f>
        <v>Joint Venture</v>
      </c>
      <c r="U262" s="1519"/>
      <c r="V262" s="1519"/>
      <c r="W262" s="1519"/>
      <c r="X262" s="1519"/>
      <c r="Z262" s="497" t="s">
        <v>1064</v>
      </c>
      <c r="AA262" s="498"/>
      <c r="AB262" s="498"/>
      <c r="AC262" s="498"/>
      <c r="AD262" s="165"/>
      <c r="AE262" s="165"/>
      <c r="AF262" s="165"/>
      <c r="AG262" s="165"/>
      <c r="AH262" s="165"/>
      <c r="AI262" s="165"/>
      <c r="AJ262" s="165"/>
      <c r="AK262" s="499"/>
      <c r="AL262" s="94"/>
      <c r="BA262" s="61"/>
    </row>
    <row r="263" spans="1:53" ht="12.75">
      <c r="A263" s="50"/>
      <c r="B263" s="7"/>
      <c r="C263" s="50"/>
      <c r="I263" s="7"/>
      <c r="J263" s="7"/>
      <c r="K263" s="7"/>
      <c r="L263" s="7"/>
      <c r="M263" s="150"/>
      <c r="N263" s="150"/>
      <c r="O263" s="150"/>
      <c r="P263" s="150"/>
      <c r="Q263" s="150"/>
      <c r="T263" s="7"/>
      <c r="U263" s="7"/>
      <c r="V263" s="7"/>
      <c r="W263" s="62"/>
      <c r="Z263" s="500" t="s">
        <v>890</v>
      </c>
      <c r="AA263" s="25"/>
      <c r="AB263" s="25"/>
      <c r="AC263" s="25"/>
      <c r="AD263" s="25"/>
      <c r="AE263" s="25"/>
      <c r="AF263" s="57"/>
      <c r="AG263" s="57"/>
      <c r="AH263" s="57"/>
      <c r="AI263" s="57"/>
      <c r="AJ263" s="57"/>
      <c r="AK263" s="25"/>
      <c r="AL263" s="101"/>
      <c r="BA263" s="61"/>
    </row>
    <row r="264" spans="1:53" ht="12.75">
      <c r="A264" s="50" t="s">
        <v>643</v>
      </c>
      <c r="B264" s="7"/>
      <c r="C264" s="50" t="s">
        <v>185</v>
      </c>
      <c r="D264" s="7"/>
      <c r="E264" s="7"/>
      <c r="F264" s="7"/>
      <c r="G264" s="7"/>
      <c r="H264" s="7"/>
      <c r="I264" s="7"/>
      <c r="J264" s="7"/>
      <c r="K264" s="7"/>
      <c r="L264" s="7"/>
      <c r="M264" s="7"/>
      <c r="N264" s="7"/>
      <c r="O264" s="7"/>
      <c r="P264" s="7"/>
      <c r="Q264" s="7"/>
      <c r="R264" s="7"/>
      <c r="S264" s="7"/>
      <c r="T264" s="7"/>
      <c r="U264" s="7"/>
      <c r="V264" s="7"/>
      <c r="W264" s="7"/>
      <c r="Z264" s="501" t="s">
        <v>1063</v>
      </c>
      <c r="AA264" s="80"/>
      <c r="AB264" s="80"/>
      <c r="AC264" s="80"/>
      <c r="AD264" s="80"/>
      <c r="AE264" s="80"/>
      <c r="AF264" s="163"/>
      <c r="AG264" s="163"/>
      <c r="AH264" s="163"/>
      <c r="AI264" s="163"/>
      <c r="AJ264" s="163"/>
      <c r="AK264" s="80"/>
      <c r="AL264" s="81"/>
      <c r="BA264" s="61"/>
    </row>
    <row r="265" spans="1:53" ht="12.75">
      <c r="A265" s="57"/>
      <c r="B265" s="63">
        <v>0</v>
      </c>
      <c r="D265" s="1235" t="s">
        <v>296</v>
      </c>
      <c r="E265" s="1235"/>
      <c r="F265" s="1235"/>
      <c r="G265" s="1235"/>
      <c r="H265" s="1235"/>
      <c r="J265" s="12" t="s">
        <v>295</v>
      </c>
      <c r="X265" s="1518" t="s">
        <v>642</v>
      </c>
      <c r="Y265" s="1441"/>
      <c r="Z265" s="1441"/>
      <c r="AA265" s="1441"/>
      <c r="AB265" s="1441"/>
      <c r="AC265" s="1441"/>
      <c r="BA265" s="61"/>
    </row>
    <row r="266" spans="1:53" ht="12.75" customHeight="1">
      <c r="A266" s="7"/>
      <c r="B266" s="29"/>
      <c r="D266" s="64" t="s">
        <v>297</v>
      </c>
      <c r="E266" s="7"/>
      <c r="F266" s="7"/>
      <c r="G266" s="7"/>
      <c r="H266" s="7"/>
      <c r="I266" s="7"/>
      <c r="J266" s="7"/>
      <c r="K266" s="7"/>
      <c r="L266" s="7"/>
      <c r="M266" s="7"/>
      <c r="N266" s="7"/>
      <c r="O266" s="7"/>
      <c r="P266" s="7"/>
      <c r="Q266" s="7"/>
      <c r="R266" s="7"/>
      <c r="S266" s="7"/>
      <c r="T266" s="7"/>
      <c r="U266" s="7"/>
      <c r="V266" s="7"/>
      <c r="W266" s="7"/>
      <c r="X266" s="7"/>
      <c r="Y266" s="7"/>
      <c r="Z266" s="7"/>
      <c r="AA266" s="7"/>
      <c r="AH266" s="7"/>
      <c r="AI266" s="7"/>
      <c r="AJ266" s="7"/>
      <c r="AK266" s="58"/>
      <c r="AL266" s="58"/>
      <c r="BA266" s="61"/>
    </row>
    <row r="267" spans="1:53" ht="12.75">
      <c r="A267" s="62"/>
      <c r="B267" s="62"/>
      <c r="C267" s="62"/>
      <c r="D267" s="62"/>
      <c r="E267" s="62"/>
      <c r="F267" s="62"/>
      <c r="G267" s="62"/>
      <c r="H267" s="62"/>
      <c r="I267" s="62"/>
      <c r="J267" s="62"/>
      <c r="K267" s="62"/>
      <c r="L267" s="62"/>
      <c r="M267" s="62"/>
      <c r="N267" s="62"/>
      <c r="O267" s="62"/>
      <c r="P267" s="62"/>
      <c r="Q267" s="62"/>
      <c r="R267" s="62"/>
      <c r="S267" s="62"/>
      <c r="T267" s="62"/>
      <c r="U267" s="60"/>
      <c r="V267" s="60"/>
      <c r="W267" s="63"/>
      <c r="X267" s="60"/>
      <c r="Y267" s="60"/>
      <c r="Z267" s="19"/>
      <c r="AA267" s="19"/>
      <c r="AB267" s="19"/>
      <c r="AC267" s="19"/>
      <c r="AD267" s="19"/>
      <c r="AE267" s="60"/>
      <c r="AK267" s="58"/>
      <c r="AL267" s="58"/>
      <c r="BA267" s="61"/>
    </row>
    <row r="268" spans="1:53" ht="12.75">
      <c r="A268" s="50" t="s">
        <v>514</v>
      </c>
      <c r="B268" s="50"/>
      <c r="C268" s="50" t="s">
        <v>673</v>
      </c>
      <c r="D268" s="7"/>
      <c r="E268" s="7"/>
      <c r="F268" s="7"/>
      <c r="G268" s="7"/>
      <c r="H268" s="7"/>
      <c r="I268" s="7"/>
      <c r="J268" s="7"/>
      <c r="K268" s="7"/>
      <c r="L268" s="7"/>
      <c r="M268" s="7"/>
      <c r="N268" s="7"/>
      <c r="O268" s="7"/>
      <c r="P268" s="7"/>
      <c r="Q268" s="7"/>
      <c r="R268" s="7"/>
      <c r="S268" s="7"/>
      <c r="T268" s="7"/>
      <c r="BA268" s="61"/>
    </row>
    <row r="269" spans="1:53" ht="12.75" customHeight="1">
      <c r="D269" s="57" t="s">
        <v>315</v>
      </c>
      <c r="E269" s="57"/>
      <c r="F269" s="57"/>
      <c r="G269" s="57"/>
      <c r="H269" s="57"/>
      <c r="I269" s="57"/>
      <c r="J269" s="57"/>
      <c r="K269" s="7"/>
      <c r="L269" s="1511" t="s">
        <v>1668</v>
      </c>
      <c r="M269" s="1511"/>
      <c r="N269" s="1511"/>
      <c r="O269" s="1511"/>
      <c r="P269" s="1511"/>
      <c r="Q269" s="1511"/>
      <c r="R269" s="1511"/>
      <c r="S269" s="1511"/>
      <c r="T269" s="1511"/>
      <c r="U269" s="1511"/>
      <c r="V269" s="1511"/>
      <c r="W269" s="1511"/>
      <c r="X269" s="1511"/>
      <c r="Y269" s="1511"/>
      <c r="Z269" s="1511"/>
      <c r="AA269" s="1511"/>
      <c r="AB269" s="1511"/>
      <c r="AC269" s="1511"/>
      <c r="AD269" s="1511"/>
      <c r="AE269" s="1511"/>
      <c r="AF269" s="1511"/>
      <c r="AG269" s="1511"/>
      <c r="AH269" s="1511"/>
      <c r="AI269" s="1511"/>
      <c r="AJ269" s="1511"/>
      <c r="AK269" s="58"/>
      <c r="AL269" s="58"/>
      <c r="BA269" s="61"/>
    </row>
    <row r="270" spans="1:53" ht="12.75" customHeight="1">
      <c r="D270" s="57" t="s">
        <v>92</v>
      </c>
      <c r="E270" s="57"/>
      <c r="F270" s="57"/>
      <c r="G270" s="57"/>
      <c r="H270" s="57"/>
      <c r="I270" s="57"/>
      <c r="J270" s="57"/>
      <c r="K270" s="7"/>
      <c r="L270" s="1098" t="s">
        <v>1657</v>
      </c>
      <c r="M270" s="1098"/>
      <c r="N270" s="1098"/>
      <c r="O270" s="1098"/>
      <c r="P270" s="1098"/>
      <c r="Q270" s="1098"/>
      <c r="R270" s="1098"/>
      <c r="S270" s="1098"/>
      <c r="T270" s="1098"/>
      <c r="U270" s="1098"/>
      <c r="V270" s="1098"/>
      <c r="W270" s="1098"/>
      <c r="X270" s="1098"/>
      <c r="Y270" s="1098"/>
      <c r="Z270" s="1098"/>
      <c r="AA270" s="1098"/>
      <c r="AB270" s="1098"/>
      <c r="AC270" s="1098"/>
      <c r="AD270" s="1098"/>
      <c r="AK270" s="58"/>
      <c r="AL270" s="58"/>
      <c r="BA270" s="61"/>
    </row>
    <row r="271" spans="1:53" ht="12.75">
      <c r="D271" s="57" t="s">
        <v>631</v>
      </c>
      <c r="E271" s="57"/>
      <c r="L271" s="1098" t="s">
        <v>1650</v>
      </c>
      <c r="M271" s="1235"/>
      <c r="N271" s="1235"/>
      <c r="O271" s="1235"/>
      <c r="P271" s="1235"/>
      <c r="Q271" s="1235"/>
      <c r="R271" s="1235"/>
      <c r="S271" s="1235"/>
      <c r="U271" s="59" t="s">
        <v>93</v>
      </c>
      <c r="V271" s="1130" t="s">
        <v>1651</v>
      </c>
      <c r="W271" s="1105"/>
      <c r="X271" s="57" t="s">
        <v>634</v>
      </c>
      <c r="AB271" s="1235">
        <v>92612</v>
      </c>
      <c r="AC271" s="1235"/>
      <c r="AD271" s="1235"/>
      <c r="AK271" s="58"/>
      <c r="AL271" s="58"/>
      <c r="BA271" s="61"/>
    </row>
    <row r="272" spans="1:53" ht="12.75">
      <c r="D272" s="60" t="s">
        <v>94</v>
      </c>
      <c r="E272" s="7"/>
      <c r="F272" s="7"/>
      <c r="G272" s="7"/>
      <c r="H272" s="7"/>
      <c r="I272" s="7"/>
      <c r="J272" s="7"/>
      <c r="K272" s="29"/>
      <c r="L272" s="1098" t="s">
        <v>1670</v>
      </c>
      <c r="M272" s="1235"/>
      <c r="N272" s="1235"/>
      <c r="O272" s="1235"/>
      <c r="P272" s="1235"/>
      <c r="Q272" s="1235"/>
      <c r="R272" s="1235"/>
      <c r="S272" s="1235"/>
      <c r="T272" s="1235"/>
      <c r="U272" s="1235"/>
      <c r="V272" s="1235"/>
      <c r="W272" s="1235"/>
      <c r="X272" s="1235"/>
      <c r="Y272" s="1235"/>
      <c r="Z272" s="1235"/>
      <c r="AA272" s="1235"/>
      <c r="AB272" s="1235"/>
      <c r="AC272" s="1235"/>
      <c r="AD272" s="1235"/>
      <c r="AI272" s="7"/>
      <c r="AJ272" s="7"/>
      <c r="AK272" s="58"/>
      <c r="AL272" s="58"/>
      <c r="BA272" s="61"/>
    </row>
    <row r="273" spans="1:53" ht="12.75">
      <c r="D273" s="60" t="s">
        <v>95</v>
      </c>
      <c r="E273" s="7"/>
      <c r="F273" s="7"/>
      <c r="L273" s="1103" t="s">
        <v>1653</v>
      </c>
      <c r="M273" s="1103"/>
      <c r="N273" s="1103"/>
      <c r="O273" s="1103"/>
      <c r="P273" s="1103"/>
      <c r="Q273" s="1103"/>
      <c r="R273" s="7" t="s">
        <v>220</v>
      </c>
      <c r="S273" s="7"/>
      <c r="T273" s="1105"/>
      <c r="U273" s="1105"/>
      <c r="V273" s="1105"/>
      <c r="W273" s="7" t="s">
        <v>96</v>
      </c>
      <c r="Y273" s="1103" t="s">
        <v>1654</v>
      </c>
      <c r="Z273" s="1103"/>
      <c r="AA273" s="1103"/>
      <c r="AB273" s="1103"/>
      <c r="AC273" s="1103"/>
      <c r="AD273" s="1103"/>
      <c r="BA273" s="61"/>
    </row>
    <row r="274" spans="1:53" ht="12.75">
      <c r="D274" s="60" t="s">
        <v>97</v>
      </c>
      <c r="E274" s="7"/>
      <c r="F274" s="7"/>
      <c r="L274" s="1514" t="s">
        <v>1669</v>
      </c>
      <c r="M274" s="1523"/>
      <c r="N274" s="1523"/>
      <c r="O274" s="1523"/>
      <c r="P274" s="1523"/>
      <c r="Q274" s="1523"/>
      <c r="R274" s="1523"/>
      <c r="S274" s="1523"/>
      <c r="T274" s="1523"/>
      <c r="U274" s="1523"/>
      <c r="V274" s="1523"/>
      <c r="W274" s="1523"/>
      <c r="X274" s="1523"/>
      <c r="Y274" s="1523"/>
      <c r="Z274" s="1523"/>
      <c r="AA274" s="1523"/>
      <c r="AB274" s="1523"/>
      <c r="AC274" s="1523"/>
      <c r="AD274" s="1523"/>
      <c r="AF274" s="7"/>
      <c r="AG274" s="7"/>
      <c r="AH274" s="7"/>
      <c r="AI274" s="7"/>
      <c r="AJ274" s="7"/>
      <c r="BA274" s="61"/>
    </row>
    <row r="275" spans="1:53" ht="12.75">
      <c r="D275" s="58" t="s">
        <v>674</v>
      </c>
      <c r="E275" s="58"/>
      <c r="F275" s="58"/>
      <c r="G275" s="58"/>
      <c r="H275" s="58"/>
      <c r="I275" s="58"/>
      <c r="L275" s="1130" t="s">
        <v>1667</v>
      </c>
      <c r="M275" s="1130"/>
      <c r="N275" s="1130"/>
      <c r="O275" s="1130"/>
      <c r="P275" s="1130"/>
      <c r="Q275" s="1130"/>
      <c r="R275" s="1130"/>
      <c r="S275" s="1130"/>
      <c r="T275" s="1130"/>
      <c r="U275" s="1130"/>
      <c r="V275" s="1130"/>
      <c r="W275" s="1130"/>
      <c r="X275" s="1130"/>
      <c r="Y275" s="1130"/>
      <c r="Z275" s="1130"/>
      <c r="AA275" s="1130"/>
      <c r="AB275" s="1130"/>
      <c r="AC275" s="1130"/>
      <c r="AD275" s="1130"/>
      <c r="AK275" s="58"/>
      <c r="AL275" s="58"/>
      <c r="BA275" s="61"/>
    </row>
    <row r="276" spans="1:53" ht="12.75">
      <c r="L276" s="35" t="s">
        <v>675</v>
      </c>
      <c r="BA276" s="61"/>
    </row>
    <row r="277" spans="1:53" ht="12.75">
      <c r="A277" s="1276" t="s">
        <v>588</v>
      </c>
      <c r="B277" s="1276"/>
      <c r="C277" s="1276"/>
      <c r="D277" s="1276"/>
      <c r="E277" s="1276"/>
      <c r="F277" s="1276"/>
      <c r="G277" s="1276"/>
      <c r="H277" s="1276"/>
      <c r="I277" s="1276"/>
      <c r="J277" s="1276"/>
      <c r="K277" s="1276"/>
      <c r="L277" s="1276"/>
      <c r="M277" s="1276"/>
      <c r="N277" s="1276"/>
      <c r="O277" s="1276"/>
      <c r="P277" s="1276"/>
      <c r="Q277" s="1276"/>
      <c r="R277" s="1276"/>
      <c r="S277" s="1276"/>
      <c r="T277" s="1276"/>
      <c r="U277" s="1276"/>
      <c r="V277" s="1276"/>
      <c r="W277" s="1276"/>
      <c r="X277" s="1276"/>
      <c r="Y277" s="1276"/>
      <c r="Z277" s="1276"/>
      <c r="AA277" s="1276"/>
      <c r="AB277" s="1276"/>
      <c r="AC277" s="1276"/>
      <c r="AD277" s="1276"/>
      <c r="AE277" s="1276"/>
      <c r="AF277" s="1276"/>
      <c r="AG277" s="1276"/>
      <c r="AH277" s="1276"/>
      <c r="AI277" s="1276"/>
      <c r="AJ277" s="1276"/>
      <c r="AK277" s="1276"/>
      <c r="AL277" s="1276"/>
      <c r="BA277" s="61"/>
    </row>
    <row r="278" spans="1:53" ht="13.5" thickBot="1">
      <c r="A278" s="1277"/>
      <c r="B278" s="1277"/>
      <c r="C278" s="1277"/>
      <c r="D278" s="1277"/>
      <c r="E278" s="1277"/>
      <c r="F278" s="1277"/>
      <c r="G278" s="1277"/>
      <c r="H278" s="1277"/>
      <c r="I278" s="1277"/>
      <c r="J278" s="1277"/>
      <c r="K278" s="1277"/>
      <c r="L278" s="1277"/>
      <c r="M278" s="1277"/>
      <c r="N278" s="1277"/>
      <c r="O278" s="1277"/>
      <c r="P278" s="1277"/>
      <c r="Q278" s="1277"/>
      <c r="R278" s="1277"/>
      <c r="S278" s="1277"/>
      <c r="T278" s="1277"/>
      <c r="U278" s="1277"/>
      <c r="V278" s="1277"/>
      <c r="W278" s="1277"/>
      <c r="X278" s="1277"/>
      <c r="Y278" s="1277"/>
      <c r="Z278" s="1277"/>
      <c r="AA278" s="1277"/>
      <c r="AB278" s="1277"/>
      <c r="AC278" s="1277"/>
      <c r="AD278" s="1277"/>
      <c r="AE278" s="1277"/>
      <c r="AF278" s="1277"/>
      <c r="AG278" s="1277"/>
      <c r="AH278" s="1277"/>
      <c r="AI278" s="1277"/>
      <c r="AJ278" s="1277"/>
      <c r="AK278" s="1277"/>
      <c r="AL278" s="1277"/>
      <c r="BA278" s="61"/>
    </row>
    <row r="279" spans="1:53" ht="12.75" customHeight="1" thickTop="1">
      <c r="A279" s="25"/>
      <c r="B279" s="25"/>
      <c r="C279" s="25"/>
      <c r="D279" s="25"/>
      <c r="E279" s="25"/>
      <c r="F279" s="25"/>
      <c r="G279" s="3"/>
      <c r="H279" s="25"/>
      <c r="I279" s="66"/>
      <c r="J279" s="66"/>
      <c r="K279" s="66"/>
      <c r="L279" s="66"/>
      <c r="M279" s="66"/>
      <c r="N279" s="66"/>
      <c r="O279" s="66"/>
      <c r="P279" s="66"/>
      <c r="Q279" s="66"/>
      <c r="R279" s="66"/>
      <c r="S279" s="66"/>
      <c r="T279" s="66"/>
      <c r="U279" s="66"/>
      <c r="V279" s="66"/>
      <c r="W279" s="66"/>
      <c r="X279" s="66"/>
      <c r="Y279" s="66"/>
      <c r="Z279" s="66"/>
      <c r="AA279" s="66"/>
      <c r="AB279" s="66"/>
      <c r="AC279" s="66"/>
      <c r="AD279" s="66"/>
      <c r="AE279" s="66"/>
      <c r="AF279" s="66"/>
      <c r="AG279" s="66"/>
      <c r="AH279" s="66"/>
      <c r="AI279" s="66"/>
      <c r="AJ279" s="66"/>
      <c r="AK279" s="60"/>
      <c r="AL279" s="66"/>
      <c r="BA279" s="61"/>
    </row>
    <row r="280" spans="1:53" ht="12.75">
      <c r="A280" s="50" t="s">
        <v>341</v>
      </c>
      <c r="C280" s="50" t="s">
        <v>676</v>
      </c>
      <c r="D280" s="58"/>
      <c r="E280" s="58"/>
      <c r="F280" s="58"/>
      <c r="G280" s="58"/>
      <c r="H280" s="58"/>
      <c r="I280" s="58"/>
      <c r="J280" s="58"/>
      <c r="K280" s="58"/>
      <c r="L280" s="58"/>
      <c r="M280" s="58"/>
      <c r="N280" s="58"/>
      <c r="O280" s="58"/>
      <c r="P280" s="58"/>
      <c r="Q280" s="58"/>
      <c r="R280" s="58"/>
      <c r="S280" s="58"/>
      <c r="T280" s="58"/>
      <c r="U280" s="58"/>
      <c r="V280" s="58"/>
      <c r="W280" s="58"/>
      <c r="X280" s="58"/>
      <c r="Y280" s="58"/>
      <c r="Z280" s="58"/>
      <c r="AA280" s="58"/>
      <c r="AB280" s="58"/>
      <c r="AC280" s="58"/>
      <c r="AD280" s="58"/>
      <c r="AE280" s="58"/>
      <c r="AF280" s="58"/>
      <c r="AG280" s="58"/>
      <c r="AH280" s="58"/>
      <c r="AI280" s="58"/>
      <c r="AJ280" s="58"/>
      <c r="AK280" s="58"/>
      <c r="BA280" s="61"/>
    </row>
    <row r="281" spans="1:53" ht="12.75">
      <c r="B281" s="58"/>
      <c r="C281" s="58"/>
      <c r="D281" s="58"/>
      <c r="E281" s="58"/>
      <c r="F281" s="58"/>
      <c r="G281" s="58"/>
      <c r="H281" s="58"/>
      <c r="I281" s="58"/>
      <c r="J281" s="58"/>
      <c r="K281" s="58"/>
      <c r="L281" s="58"/>
      <c r="M281" s="58"/>
      <c r="N281" s="58"/>
      <c r="O281" s="58"/>
      <c r="P281" s="58"/>
      <c r="Q281" s="58"/>
      <c r="R281" s="58"/>
      <c r="S281" s="58"/>
      <c r="T281" s="58"/>
      <c r="U281" s="58"/>
      <c r="V281" s="58"/>
      <c r="W281" s="58"/>
      <c r="X281" s="58"/>
      <c r="Y281" s="58"/>
      <c r="Z281" s="58"/>
      <c r="AA281" s="58"/>
      <c r="AB281" s="58"/>
      <c r="AC281" s="58"/>
      <c r="AD281" s="58"/>
      <c r="AE281" s="58"/>
      <c r="AF281" s="58"/>
      <c r="AG281" s="58"/>
      <c r="AH281" s="58"/>
      <c r="AI281" s="58"/>
      <c r="AJ281" s="58"/>
      <c r="AK281" s="58"/>
      <c r="BA281" s="61"/>
    </row>
    <row r="282" spans="1:53" ht="12.75">
      <c r="B282" s="58" t="s">
        <v>677</v>
      </c>
      <c r="C282" s="58"/>
      <c r="D282" s="58"/>
      <c r="E282" s="58"/>
      <c r="F282" s="58"/>
      <c r="H282" s="1098" t="s">
        <v>1802</v>
      </c>
      <c r="I282" s="1100"/>
      <c r="J282" s="1100"/>
      <c r="K282" s="1100"/>
      <c r="L282" s="1100"/>
      <c r="M282" s="1100"/>
      <c r="N282" s="1100"/>
      <c r="O282" s="1100"/>
      <c r="P282" s="1100"/>
      <c r="Q282" s="1100"/>
      <c r="R282" s="1100"/>
      <c r="T282" s="58" t="s">
        <v>616</v>
      </c>
      <c r="V282" s="58"/>
      <c r="W282" s="58"/>
      <c r="X282" s="58"/>
      <c r="Y282" s="58"/>
      <c r="AA282" s="1098" t="s">
        <v>1719</v>
      </c>
      <c r="AB282" s="1100"/>
      <c r="AC282" s="1100"/>
      <c r="AD282" s="1100"/>
      <c r="AE282" s="1100"/>
      <c r="AF282" s="1100"/>
      <c r="AG282" s="1100"/>
      <c r="AH282" s="1100"/>
      <c r="AI282" s="1100"/>
      <c r="AJ282" s="1100"/>
      <c r="AK282" s="1100"/>
      <c r="BA282" s="61"/>
    </row>
    <row r="283" spans="1:53" ht="12.75" customHeight="1">
      <c r="B283" s="58" t="s">
        <v>518</v>
      </c>
      <c r="C283" s="58"/>
      <c r="D283" s="58"/>
      <c r="E283" s="58"/>
      <c r="F283" s="58"/>
      <c r="H283" s="1125" t="s">
        <v>1657</v>
      </c>
      <c r="I283" s="1125"/>
      <c r="J283" s="1125"/>
      <c r="K283" s="1125"/>
      <c r="L283" s="1125"/>
      <c r="M283" s="1125"/>
      <c r="N283" s="1125"/>
      <c r="O283" s="1125"/>
      <c r="P283" s="1125"/>
      <c r="Q283" s="1125"/>
      <c r="R283" s="1125"/>
      <c r="T283" s="58" t="s">
        <v>518</v>
      </c>
      <c r="V283" s="58"/>
      <c r="W283" s="58"/>
      <c r="X283" s="58"/>
      <c r="Y283" s="58"/>
      <c r="AA283" s="1130" t="s">
        <v>1720</v>
      </c>
      <c r="AB283" s="1125"/>
      <c r="AC283" s="1125"/>
      <c r="AD283" s="1125"/>
      <c r="AE283" s="1125"/>
      <c r="AF283" s="1125"/>
      <c r="AG283" s="1125"/>
      <c r="AH283" s="1125"/>
      <c r="AI283" s="1125"/>
      <c r="AJ283" s="1125"/>
      <c r="AK283" s="1125"/>
      <c r="BA283" s="61"/>
    </row>
    <row r="284" spans="1:53" ht="12.75" customHeight="1">
      <c r="B284" s="58" t="s">
        <v>519</v>
      </c>
      <c r="C284" s="58"/>
      <c r="D284" s="58"/>
      <c r="E284" s="58"/>
      <c r="F284" s="58"/>
      <c r="H284" s="1125" t="s">
        <v>1671</v>
      </c>
      <c r="I284" s="1125"/>
      <c r="J284" s="1125"/>
      <c r="K284" s="1125"/>
      <c r="L284" s="1125"/>
      <c r="M284" s="1125"/>
      <c r="N284" s="1125"/>
      <c r="O284" s="1125"/>
      <c r="P284" s="1125"/>
      <c r="Q284" s="1125"/>
      <c r="R284" s="1125"/>
      <c r="T284" s="58" t="s">
        <v>81</v>
      </c>
      <c r="V284" s="58"/>
      <c r="W284" s="58"/>
      <c r="X284" s="58"/>
      <c r="Y284" s="58"/>
      <c r="AA284" s="1130" t="s">
        <v>1721</v>
      </c>
      <c r="AB284" s="1125"/>
      <c r="AC284" s="1125"/>
      <c r="AD284" s="1125"/>
      <c r="AE284" s="1125"/>
      <c r="AF284" s="1125"/>
      <c r="AG284" s="1125"/>
      <c r="AH284" s="1125"/>
      <c r="AI284" s="1125"/>
      <c r="AJ284" s="1125"/>
      <c r="AK284" s="1125"/>
      <c r="BA284" s="61"/>
    </row>
    <row r="285" spans="1:53" ht="12.75" customHeight="1">
      <c r="B285" s="58" t="s">
        <v>94</v>
      </c>
      <c r="C285" s="58"/>
      <c r="D285" s="58"/>
      <c r="E285" s="58"/>
      <c r="F285" s="58"/>
      <c r="H285" s="1125" t="s">
        <v>1652</v>
      </c>
      <c r="I285" s="1125"/>
      <c r="J285" s="1125"/>
      <c r="K285" s="1125"/>
      <c r="L285" s="1125"/>
      <c r="M285" s="1125"/>
      <c r="N285" s="1125"/>
      <c r="O285" s="1125"/>
      <c r="P285" s="1125"/>
      <c r="Q285" s="1125"/>
      <c r="R285" s="1125"/>
      <c r="T285" s="58" t="s">
        <v>94</v>
      </c>
      <c r="V285" s="58"/>
      <c r="W285" s="58"/>
      <c r="X285" s="58"/>
      <c r="Y285" s="58"/>
      <c r="AA285" s="1130" t="s">
        <v>1723</v>
      </c>
      <c r="AB285" s="1125"/>
      <c r="AC285" s="1125"/>
      <c r="AD285" s="1125"/>
      <c r="AE285" s="1125"/>
      <c r="AF285" s="1125"/>
      <c r="AG285" s="1125"/>
      <c r="AH285" s="1125"/>
      <c r="AI285" s="1125"/>
      <c r="AJ285" s="1125"/>
      <c r="AK285" s="1125"/>
      <c r="BA285" s="61"/>
    </row>
    <row r="286" spans="1:53" ht="12.75" customHeight="1">
      <c r="B286" s="58" t="s">
        <v>95</v>
      </c>
      <c r="C286" s="58"/>
      <c r="D286" s="58"/>
      <c r="E286" s="58"/>
      <c r="F286" s="58"/>
      <c r="G286" s="58"/>
      <c r="H286" s="1126">
        <v>9496607272</v>
      </c>
      <c r="I286" s="1126"/>
      <c r="J286" s="1126"/>
      <c r="K286" s="1126"/>
      <c r="L286" s="1126"/>
      <c r="M286" s="1126"/>
      <c r="N286" s="7" t="s">
        <v>220</v>
      </c>
      <c r="O286" s="7"/>
      <c r="P286" s="1235"/>
      <c r="Q286" s="1235"/>
      <c r="R286" s="1235"/>
      <c r="S286" s="58"/>
      <c r="T286" s="58" t="s">
        <v>95</v>
      </c>
      <c r="V286" s="58"/>
      <c r="W286" s="58"/>
      <c r="X286" s="58"/>
      <c r="Y286" s="58"/>
      <c r="AA286" s="1126" t="s">
        <v>1722</v>
      </c>
      <c r="AB286" s="1127"/>
      <c r="AC286" s="1127"/>
      <c r="AD286" s="1127"/>
      <c r="AE286" s="1127"/>
      <c r="AF286" s="1127"/>
      <c r="AG286" s="7" t="s">
        <v>220</v>
      </c>
      <c r="AH286" s="7"/>
      <c r="AI286" s="1235"/>
      <c r="AJ286" s="1235"/>
      <c r="AK286" s="1235"/>
      <c r="BA286" s="61"/>
    </row>
    <row r="287" spans="1:53" ht="12.75">
      <c r="B287" s="58" t="s">
        <v>96</v>
      </c>
      <c r="C287" s="58"/>
      <c r="D287" s="58"/>
      <c r="E287" s="58"/>
      <c r="F287" s="58"/>
      <c r="G287" s="58"/>
      <c r="H287" s="1103">
        <v>9496607273</v>
      </c>
      <c r="I287" s="1103"/>
      <c r="J287" s="1103"/>
      <c r="K287" s="1103"/>
      <c r="L287" s="1103"/>
      <c r="M287" s="1103"/>
      <c r="N287" s="60"/>
      <c r="O287" s="60"/>
      <c r="P287" s="62"/>
      <c r="Q287" s="62"/>
      <c r="R287" s="62"/>
      <c r="S287" s="58"/>
      <c r="T287" s="58" t="s">
        <v>96</v>
      </c>
      <c r="V287" s="58"/>
      <c r="W287" s="58"/>
      <c r="X287" s="58"/>
      <c r="Y287" s="58"/>
      <c r="AA287" s="1103" t="s">
        <v>1724</v>
      </c>
      <c r="AB287" s="1104"/>
      <c r="AC287" s="1104"/>
      <c r="AD287" s="1104"/>
      <c r="AE287" s="1104"/>
      <c r="AF287" s="1104"/>
      <c r="AG287" s="60"/>
      <c r="AH287" s="60"/>
      <c r="AI287" s="62"/>
      <c r="AJ287" s="62"/>
      <c r="AK287" s="62"/>
      <c r="BA287" s="61"/>
    </row>
    <row r="288" spans="1:53" ht="12.75">
      <c r="B288" s="58" t="s">
        <v>82</v>
      </c>
      <c r="C288" s="58"/>
      <c r="D288" s="58"/>
      <c r="E288" s="58"/>
      <c r="F288" s="58"/>
      <c r="G288" s="58"/>
      <c r="H288" s="1130" t="s">
        <v>1655</v>
      </c>
      <c r="I288" s="1125"/>
      <c r="J288" s="1125"/>
      <c r="K288" s="1125"/>
      <c r="L288" s="1125"/>
      <c r="M288" s="1125"/>
      <c r="N288" s="1100"/>
      <c r="O288" s="1100"/>
      <c r="P288" s="1100"/>
      <c r="Q288" s="1100"/>
      <c r="R288" s="1100"/>
      <c r="S288" s="58"/>
      <c r="T288" s="58" t="s">
        <v>82</v>
      </c>
      <c r="V288" s="58"/>
      <c r="W288" s="58"/>
      <c r="X288" s="58"/>
      <c r="Y288" s="58"/>
      <c r="AA288" s="1130" t="s">
        <v>1725</v>
      </c>
      <c r="AB288" s="1125"/>
      <c r="AC288" s="1125"/>
      <c r="AD288" s="1125"/>
      <c r="AE288" s="1125"/>
      <c r="AF288" s="1125"/>
      <c r="AG288" s="1100"/>
      <c r="AH288" s="1100"/>
      <c r="AI288" s="1100"/>
      <c r="AJ288" s="1100"/>
      <c r="AK288" s="1100"/>
      <c r="BA288" s="61"/>
    </row>
    <row r="289" spans="2:53" ht="12.75">
      <c r="B289" s="58"/>
      <c r="C289" s="58"/>
      <c r="D289" s="58"/>
      <c r="E289" s="58"/>
      <c r="F289" s="58"/>
      <c r="G289" s="58"/>
      <c r="H289" s="58"/>
      <c r="I289" s="58"/>
      <c r="J289" s="58"/>
      <c r="K289" s="58"/>
      <c r="L289" s="58"/>
      <c r="M289" s="58"/>
      <c r="N289" s="58"/>
      <c r="O289" s="58"/>
      <c r="P289" s="58"/>
      <c r="Q289" s="58"/>
      <c r="R289" s="58"/>
      <c r="S289" s="58"/>
      <c r="T289" s="58"/>
      <c r="V289" s="58"/>
      <c r="W289" s="58"/>
      <c r="X289" s="58"/>
      <c r="Y289" s="58"/>
      <c r="AA289" s="58"/>
      <c r="AB289" s="58"/>
      <c r="AC289" s="58"/>
      <c r="AD289" s="58"/>
      <c r="AE289" s="58"/>
      <c r="AF289" s="58"/>
      <c r="AG289" s="58"/>
      <c r="AH289" s="58"/>
      <c r="AI289" s="58"/>
      <c r="AJ289" s="58"/>
      <c r="AK289" s="58"/>
      <c r="BA289" s="61"/>
    </row>
    <row r="290" spans="2:53" ht="12.75">
      <c r="B290" s="58" t="s">
        <v>345</v>
      </c>
      <c r="C290" s="58"/>
      <c r="D290" s="58"/>
      <c r="E290" s="58"/>
      <c r="F290" s="58"/>
      <c r="H290" s="1098" t="s">
        <v>1672</v>
      </c>
      <c r="I290" s="1100"/>
      <c r="J290" s="1100"/>
      <c r="K290" s="1100"/>
      <c r="L290" s="1100"/>
      <c r="M290" s="1100"/>
      <c r="N290" s="1100"/>
      <c r="O290" s="1100"/>
      <c r="P290" s="1100"/>
      <c r="Q290" s="1100"/>
      <c r="R290" s="1100"/>
      <c r="T290" s="58" t="s">
        <v>388</v>
      </c>
      <c r="V290" s="58"/>
      <c r="W290" s="58"/>
      <c r="X290" s="58"/>
      <c r="Y290" s="58"/>
      <c r="AA290" s="1098" t="s">
        <v>1711</v>
      </c>
      <c r="AB290" s="1100"/>
      <c r="AC290" s="1100"/>
      <c r="AD290" s="1100"/>
      <c r="AE290" s="1100"/>
      <c r="AF290" s="1100"/>
      <c r="AG290" s="1100"/>
      <c r="AH290" s="1100"/>
      <c r="AI290" s="1100"/>
      <c r="AJ290" s="1100"/>
      <c r="AK290" s="1100"/>
      <c r="BA290" s="61"/>
    </row>
    <row r="291" spans="2:53" ht="12.75">
      <c r="B291" s="58" t="s">
        <v>518</v>
      </c>
      <c r="C291" s="58"/>
      <c r="D291" s="58"/>
      <c r="E291" s="58"/>
      <c r="F291" s="58"/>
      <c r="H291" s="1125" t="s">
        <v>1673</v>
      </c>
      <c r="I291" s="1125"/>
      <c r="J291" s="1125"/>
      <c r="K291" s="1125"/>
      <c r="L291" s="1125"/>
      <c r="M291" s="1125"/>
      <c r="N291" s="1125"/>
      <c r="O291" s="1125"/>
      <c r="P291" s="1125"/>
      <c r="Q291" s="1125"/>
      <c r="R291" s="1125"/>
      <c r="T291" s="58" t="s">
        <v>518</v>
      </c>
      <c r="V291" s="58"/>
      <c r="W291" s="58"/>
      <c r="X291" s="58"/>
      <c r="Y291" s="58"/>
      <c r="AA291" s="1125"/>
      <c r="AB291" s="1125"/>
      <c r="AC291" s="1125"/>
      <c r="AD291" s="1125"/>
      <c r="AE291" s="1125"/>
      <c r="AF291" s="1125"/>
      <c r="AG291" s="1125"/>
      <c r="AH291" s="1125"/>
      <c r="AI291" s="1125"/>
      <c r="AJ291" s="1125"/>
      <c r="AK291" s="1125"/>
      <c r="BA291" s="61"/>
    </row>
    <row r="292" spans="2:53" ht="12.75">
      <c r="B292" s="58" t="s">
        <v>519</v>
      </c>
      <c r="C292" s="58"/>
      <c r="D292" s="58"/>
      <c r="E292" s="58"/>
      <c r="F292" s="58"/>
      <c r="H292" s="1125" t="s">
        <v>1674</v>
      </c>
      <c r="I292" s="1125"/>
      <c r="J292" s="1125"/>
      <c r="K292" s="1125"/>
      <c r="L292" s="1125"/>
      <c r="M292" s="1125"/>
      <c r="N292" s="1125"/>
      <c r="O292" s="1125"/>
      <c r="P292" s="1125"/>
      <c r="Q292" s="1125"/>
      <c r="R292" s="1125"/>
      <c r="T292" s="58" t="s">
        <v>81</v>
      </c>
      <c r="V292" s="58"/>
      <c r="W292" s="58"/>
      <c r="X292" s="58"/>
      <c r="Y292" s="58"/>
      <c r="AA292" s="1125"/>
      <c r="AB292" s="1125"/>
      <c r="AC292" s="1125"/>
      <c r="AD292" s="1125"/>
      <c r="AE292" s="1125"/>
      <c r="AF292" s="1125"/>
      <c r="AG292" s="1125"/>
      <c r="AH292" s="1125"/>
      <c r="AI292" s="1125"/>
      <c r="AJ292" s="1125"/>
      <c r="AK292" s="1125"/>
      <c r="BA292" s="61"/>
    </row>
    <row r="293" spans="2:53" ht="12.75" customHeight="1">
      <c r="B293" s="58" t="s">
        <v>94</v>
      </c>
      <c r="C293" s="58"/>
      <c r="D293" s="58"/>
      <c r="E293" s="58"/>
      <c r="F293" s="58"/>
      <c r="H293" s="1125" t="s">
        <v>1676</v>
      </c>
      <c r="I293" s="1125"/>
      <c r="J293" s="1125"/>
      <c r="K293" s="1125"/>
      <c r="L293" s="1125"/>
      <c r="M293" s="1125"/>
      <c r="N293" s="1125"/>
      <c r="O293" s="1125"/>
      <c r="P293" s="1125"/>
      <c r="Q293" s="1125"/>
      <c r="R293" s="1125"/>
      <c r="T293" s="58" t="s">
        <v>94</v>
      </c>
      <c r="V293" s="58"/>
      <c r="W293" s="58"/>
      <c r="X293" s="58"/>
      <c r="Y293" s="58"/>
      <c r="AA293" s="1125"/>
      <c r="AB293" s="1125"/>
      <c r="AC293" s="1125"/>
      <c r="AD293" s="1125"/>
      <c r="AE293" s="1125"/>
      <c r="AF293" s="1125"/>
      <c r="AG293" s="1125"/>
      <c r="AH293" s="1125"/>
      <c r="AI293" s="1125"/>
      <c r="AJ293" s="1125"/>
      <c r="AK293" s="1125"/>
      <c r="BA293" s="61"/>
    </row>
    <row r="294" spans="2:53" ht="12.75" customHeight="1">
      <c r="B294" s="58" t="s">
        <v>95</v>
      </c>
      <c r="C294" s="58"/>
      <c r="D294" s="58"/>
      <c r="E294" s="58"/>
      <c r="F294" s="58"/>
      <c r="G294" s="58"/>
      <c r="H294" s="1126">
        <v>2132398088</v>
      </c>
      <c r="I294" s="1126"/>
      <c r="J294" s="1126"/>
      <c r="K294" s="1126"/>
      <c r="L294" s="1126"/>
      <c r="M294" s="1126"/>
      <c r="N294" s="7" t="s">
        <v>220</v>
      </c>
      <c r="O294" s="7"/>
      <c r="P294" s="1235"/>
      <c r="Q294" s="1235"/>
      <c r="R294" s="1235"/>
      <c r="S294" s="58"/>
      <c r="T294" s="58" t="s">
        <v>95</v>
      </c>
      <c r="V294" s="58"/>
      <c r="W294" s="58"/>
      <c r="X294" s="58"/>
      <c r="Y294" s="58"/>
      <c r="AA294" s="1127"/>
      <c r="AB294" s="1127"/>
      <c r="AC294" s="1127"/>
      <c r="AD294" s="1127"/>
      <c r="AE294" s="1127"/>
      <c r="AF294" s="1127"/>
      <c r="AG294" s="7" t="s">
        <v>220</v>
      </c>
      <c r="AH294" s="7"/>
      <c r="AI294" s="1235"/>
      <c r="AJ294" s="1235"/>
      <c r="AK294" s="1235"/>
      <c r="BA294" s="61"/>
    </row>
    <row r="295" spans="2:53" ht="12.75" customHeight="1">
      <c r="B295" s="58" t="s">
        <v>96</v>
      </c>
      <c r="C295" s="58"/>
      <c r="D295" s="58"/>
      <c r="E295" s="58"/>
      <c r="F295" s="58"/>
      <c r="G295" s="58"/>
      <c r="H295" s="1103">
        <v>2135590733</v>
      </c>
      <c r="I295" s="1103"/>
      <c r="J295" s="1103"/>
      <c r="K295" s="1103"/>
      <c r="L295" s="1103"/>
      <c r="M295" s="1103"/>
      <c r="N295" s="60"/>
      <c r="O295" s="60"/>
      <c r="P295" s="62"/>
      <c r="Q295" s="62"/>
      <c r="R295" s="62"/>
      <c r="S295" s="58"/>
      <c r="T295" s="58" t="s">
        <v>96</v>
      </c>
      <c r="V295" s="58"/>
      <c r="W295" s="58"/>
      <c r="X295" s="58"/>
      <c r="Y295" s="58"/>
      <c r="AA295" s="1104"/>
      <c r="AB295" s="1104"/>
      <c r="AC295" s="1104"/>
      <c r="AD295" s="1104"/>
      <c r="AE295" s="1104"/>
      <c r="AF295" s="1104"/>
      <c r="AG295" s="60"/>
      <c r="AH295" s="60"/>
      <c r="AI295" s="62"/>
      <c r="AJ295" s="62"/>
      <c r="AK295" s="62"/>
      <c r="BA295" s="61"/>
    </row>
    <row r="296" spans="2:53" ht="12.75" customHeight="1">
      <c r="B296" s="58" t="s">
        <v>82</v>
      </c>
      <c r="C296" s="58"/>
      <c r="D296" s="58"/>
      <c r="E296" s="58"/>
      <c r="F296" s="58"/>
      <c r="G296" s="58"/>
      <c r="H296" s="1125" t="s">
        <v>1678</v>
      </c>
      <c r="I296" s="1125"/>
      <c r="J296" s="1125"/>
      <c r="K296" s="1125"/>
      <c r="L296" s="1125"/>
      <c r="M296" s="1125"/>
      <c r="N296" s="1100"/>
      <c r="O296" s="1100"/>
      <c r="P296" s="1100"/>
      <c r="Q296" s="1100"/>
      <c r="R296" s="1100"/>
      <c r="S296" s="58"/>
      <c r="T296" s="58" t="s">
        <v>82</v>
      </c>
      <c r="V296" s="58"/>
      <c r="W296" s="58"/>
      <c r="X296" s="58"/>
      <c r="Y296" s="58"/>
      <c r="AA296" s="1125"/>
      <c r="AB296" s="1125"/>
      <c r="AC296" s="1125"/>
      <c r="AD296" s="1125"/>
      <c r="AE296" s="1125"/>
      <c r="AF296" s="1125"/>
      <c r="AG296" s="1100"/>
      <c r="AH296" s="1100"/>
      <c r="AI296" s="1100"/>
      <c r="AJ296" s="1100"/>
      <c r="AK296" s="1100"/>
      <c r="BA296" s="61"/>
    </row>
    <row r="297" spans="2:53" ht="12.75">
      <c r="BA297" s="61"/>
    </row>
    <row r="298" spans="2:53" ht="12.75">
      <c r="B298" s="58" t="s">
        <v>83</v>
      </c>
      <c r="C298" s="58"/>
      <c r="D298" s="58"/>
      <c r="E298" s="58"/>
      <c r="F298" s="58"/>
      <c r="H298" s="1100" t="s">
        <v>1675</v>
      </c>
      <c r="I298" s="1100"/>
      <c r="J298" s="1100"/>
      <c r="K298" s="1100"/>
      <c r="L298" s="1100"/>
      <c r="M298" s="1100"/>
      <c r="N298" s="1100"/>
      <c r="O298" s="1100"/>
      <c r="P298" s="1100"/>
      <c r="Q298" s="1100"/>
      <c r="R298" s="1100"/>
      <c r="T298" s="7" t="s">
        <v>973</v>
      </c>
      <c r="V298" s="58"/>
      <c r="W298" s="58"/>
      <c r="X298" s="58"/>
      <c r="Y298" s="58"/>
      <c r="AA298" s="1100" t="s">
        <v>1706</v>
      </c>
      <c r="AB298" s="1100"/>
      <c r="AC298" s="1100"/>
      <c r="AD298" s="1100"/>
      <c r="AE298" s="1100"/>
      <c r="AF298" s="1100"/>
      <c r="AG298" s="1100"/>
      <c r="AH298" s="1100"/>
      <c r="AI298" s="1100"/>
      <c r="AJ298" s="1100"/>
      <c r="AK298" s="1100"/>
      <c r="BA298" s="61"/>
    </row>
    <row r="299" spans="2:53" ht="12.75">
      <c r="B299" s="58" t="s">
        <v>518</v>
      </c>
      <c r="C299" s="58"/>
      <c r="D299" s="58"/>
      <c r="E299" s="58"/>
      <c r="F299" s="58"/>
      <c r="H299" s="1125" t="s">
        <v>1673</v>
      </c>
      <c r="I299" s="1125"/>
      <c r="J299" s="1125"/>
      <c r="K299" s="1125"/>
      <c r="L299" s="1125"/>
      <c r="M299" s="1125"/>
      <c r="N299" s="1125"/>
      <c r="O299" s="1125"/>
      <c r="P299" s="1125"/>
      <c r="Q299" s="1125"/>
      <c r="R299" s="1125"/>
      <c r="T299" s="58" t="s">
        <v>518</v>
      </c>
      <c r="V299" s="58"/>
      <c r="W299" s="58"/>
      <c r="X299" s="58"/>
      <c r="Y299" s="58"/>
      <c r="AA299" s="1130" t="s">
        <v>1707</v>
      </c>
      <c r="AB299" s="1125"/>
      <c r="AC299" s="1125"/>
      <c r="AD299" s="1125"/>
      <c r="AE299" s="1125"/>
      <c r="AF299" s="1125"/>
      <c r="AG299" s="1125"/>
      <c r="AH299" s="1125"/>
      <c r="AI299" s="1125"/>
      <c r="AJ299" s="1125"/>
      <c r="AK299" s="1125"/>
      <c r="BA299" s="61"/>
    </row>
    <row r="300" spans="2:53" ht="12.75">
      <c r="B300" s="58" t="s">
        <v>519</v>
      </c>
      <c r="C300" s="58"/>
      <c r="D300" s="58"/>
      <c r="E300" s="58"/>
      <c r="F300" s="58"/>
      <c r="H300" s="1125" t="s">
        <v>1674</v>
      </c>
      <c r="I300" s="1125"/>
      <c r="J300" s="1125"/>
      <c r="K300" s="1125"/>
      <c r="L300" s="1125"/>
      <c r="M300" s="1125"/>
      <c r="N300" s="1125"/>
      <c r="O300" s="1125"/>
      <c r="P300" s="1125"/>
      <c r="Q300" s="1125"/>
      <c r="R300" s="1125"/>
      <c r="T300" s="58" t="s">
        <v>81</v>
      </c>
      <c r="V300" s="58"/>
      <c r="W300" s="58"/>
      <c r="X300" s="58"/>
      <c r="Y300" s="58"/>
      <c r="AA300" s="1125" t="s">
        <v>1708</v>
      </c>
      <c r="AB300" s="1125"/>
      <c r="AC300" s="1125"/>
      <c r="AD300" s="1125"/>
      <c r="AE300" s="1125"/>
      <c r="AF300" s="1125"/>
      <c r="AG300" s="1125"/>
      <c r="AH300" s="1125"/>
      <c r="AI300" s="1125"/>
      <c r="AJ300" s="1125"/>
      <c r="AK300" s="1125"/>
      <c r="BA300" s="61"/>
    </row>
    <row r="301" spans="2:53" ht="12.75">
      <c r="B301" s="58" t="s">
        <v>94</v>
      </c>
      <c r="C301" s="58"/>
      <c r="D301" s="58"/>
      <c r="E301" s="58"/>
      <c r="F301" s="58"/>
      <c r="H301" s="1125" t="s">
        <v>1677</v>
      </c>
      <c r="I301" s="1125"/>
      <c r="J301" s="1125"/>
      <c r="K301" s="1125"/>
      <c r="L301" s="1125"/>
      <c r="M301" s="1125"/>
      <c r="N301" s="1125"/>
      <c r="O301" s="1125"/>
      <c r="P301" s="1125"/>
      <c r="Q301" s="1125"/>
      <c r="R301" s="1125"/>
      <c r="T301" s="58" t="s">
        <v>94</v>
      </c>
      <c r="V301" s="58"/>
      <c r="W301" s="58"/>
      <c r="X301" s="58"/>
      <c r="Y301" s="58"/>
      <c r="AA301" s="1125" t="s">
        <v>1709</v>
      </c>
      <c r="AB301" s="1125"/>
      <c r="AC301" s="1125"/>
      <c r="AD301" s="1125"/>
      <c r="AE301" s="1125"/>
      <c r="AF301" s="1125"/>
      <c r="AG301" s="1125"/>
      <c r="AH301" s="1125"/>
      <c r="AI301" s="1125"/>
      <c r="AJ301" s="1125"/>
      <c r="AK301" s="1125"/>
      <c r="BA301" s="61"/>
    </row>
    <row r="302" spans="2:53" ht="12.75">
      <c r="B302" s="58" t="s">
        <v>95</v>
      </c>
      <c r="C302" s="58"/>
      <c r="D302" s="58"/>
      <c r="E302" s="58"/>
      <c r="F302" s="58"/>
      <c r="G302" s="58"/>
      <c r="H302" s="1126">
        <v>2132398015</v>
      </c>
      <c r="I302" s="1126"/>
      <c r="J302" s="1126"/>
      <c r="K302" s="1126"/>
      <c r="L302" s="1126"/>
      <c r="M302" s="1126"/>
      <c r="N302" s="7" t="s">
        <v>220</v>
      </c>
      <c r="O302" s="7"/>
      <c r="P302" s="1235"/>
      <c r="Q302" s="1235"/>
      <c r="R302" s="1235"/>
      <c r="S302" s="58"/>
      <c r="T302" s="58" t="s">
        <v>95</v>
      </c>
      <c r="V302" s="58"/>
      <c r="W302" s="58"/>
      <c r="X302" s="58"/>
      <c r="Y302" s="58"/>
      <c r="AA302" s="1126">
        <v>3106228854</v>
      </c>
      <c r="AB302" s="1126"/>
      <c r="AC302" s="1126"/>
      <c r="AD302" s="1126"/>
      <c r="AE302" s="1126"/>
      <c r="AF302" s="1126"/>
      <c r="AG302" s="7" t="s">
        <v>220</v>
      </c>
      <c r="AH302" s="7"/>
      <c r="AI302" s="1235"/>
      <c r="AJ302" s="1235"/>
      <c r="AK302" s="1235"/>
      <c r="BA302" s="61"/>
    </row>
    <row r="303" spans="2:53" ht="12.75">
      <c r="B303" s="58" t="s">
        <v>96</v>
      </c>
      <c r="C303" s="58"/>
      <c r="D303" s="58"/>
      <c r="E303" s="58"/>
      <c r="F303" s="58"/>
      <c r="G303" s="58"/>
      <c r="H303" s="1103">
        <v>2135590751</v>
      </c>
      <c r="I303" s="1103"/>
      <c r="J303" s="1103"/>
      <c r="K303" s="1103"/>
      <c r="L303" s="1103"/>
      <c r="M303" s="1103"/>
      <c r="N303" s="60"/>
      <c r="O303" s="60"/>
      <c r="P303" s="62"/>
      <c r="Q303" s="62"/>
      <c r="R303" s="62"/>
      <c r="S303" s="58"/>
      <c r="T303" s="58" t="s">
        <v>96</v>
      </c>
      <c r="V303" s="58"/>
      <c r="W303" s="58"/>
      <c r="X303" s="58"/>
      <c r="Y303" s="58"/>
      <c r="AA303" s="1103">
        <v>3108172745</v>
      </c>
      <c r="AB303" s="1103"/>
      <c r="AC303" s="1103"/>
      <c r="AD303" s="1103"/>
      <c r="AE303" s="1103"/>
      <c r="AF303" s="1103"/>
      <c r="AG303" s="60"/>
      <c r="AH303" s="60"/>
      <c r="AI303" s="62"/>
      <c r="AJ303" s="62"/>
      <c r="AK303" s="62"/>
      <c r="BA303" s="61"/>
    </row>
    <row r="304" spans="2:53" ht="12.75">
      <c r="B304" s="58" t="s">
        <v>82</v>
      </c>
      <c r="C304" s="58"/>
      <c r="D304" s="58"/>
      <c r="E304" s="58"/>
      <c r="F304" s="58"/>
      <c r="G304" s="58"/>
      <c r="H304" s="1125" t="s">
        <v>1679</v>
      </c>
      <c r="I304" s="1125"/>
      <c r="J304" s="1125"/>
      <c r="K304" s="1125"/>
      <c r="L304" s="1125"/>
      <c r="M304" s="1125"/>
      <c r="N304" s="1100"/>
      <c r="O304" s="1100"/>
      <c r="P304" s="1100"/>
      <c r="Q304" s="1100"/>
      <c r="R304" s="1100"/>
      <c r="S304" s="58"/>
      <c r="T304" s="58" t="s">
        <v>82</v>
      </c>
      <c r="V304" s="58"/>
      <c r="W304" s="58"/>
      <c r="X304" s="58"/>
      <c r="Y304" s="58"/>
      <c r="AA304" s="1125" t="s">
        <v>1710</v>
      </c>
      <c r="AB304" s="1125"/>
      <c r="AC304" s="1125"/>
      <c r="AD304" s="1125"/>
      <c r="AE304" s="1125"/>
      <c r="AF304" s="1125"/>
      <c r="AG304" s="1100"/>
      <c r="AH304" s="1100"/>
      <c r="AI304" s="1100"/>
      <c r="AJ304" s="1100"/>
      <c r="AK304" s="1100"/>
      <c r="BA304" s="61"/>
    </row>
    <row r="305" spans="1:53" ht="12.75">
      <c r="B305" s="58"/>
      <c r="C305" s="58"/>
      <c r="D305" s="58"/>
      <c r="E305" s="58"/>
      <c r="F305" s="58"/>
      <c r="G305" s="247"/>
      <c r="H305" s="14"/>
      <c r="I305" s="14"/>
      <c r="J305" s="14"/>
      <c r="K305" s="14"/>
      <c r="L305" s="14"/>
      <c r="M305" s="14"/>
      <c r="N305" s="14"/>
      <c r="O305" s="14"/>
      <c r="P305" s="14"/>
      <c r="Q305" s="14"/>
      <c r="R305" s="14"/>
      <c r="S305" s="247"/>
      <c r="T305" s="58"/>
      <c r="V305" s="58"/>
      <c r="W305" s="58"/>
      <c r="X305" s="58"/>
      <c r="Y305" s="58"/>
      <c r="AA305" s="14"/>
      <c r="AB305" s="14"/>
      <c r="AC305" s="14"/>
      <c r="AD305" s="14"/>
      <c r="AE305" s="14"/>
      <c r="AF305" s="14"/>
      <c r="AG305" s="14"/>
      <c r="AH305" s="14"/>
      <c r="AI305" s="14"/>
      <c r="AJ305" s="14"/>
      <c r="AK305" s="14"/>
      <c r="BA305" s="61"/>
    </row>
    <row r="306" spans="1:53" ht="12.75" customHeight="1">
      <c r="B306" s="7" t="s">
        <v>1006</v>
      </c>
      <c r="C306" s="58"/>
      <c r="D306" s="58"/>
      <c r="E306" s="58"/>
      <c r="F306" s="58"/>
      <c r="H306" s="1100" t="s">
        <v>1680</v>
      </c>
      <c r="I306" s="1100"/>
      <c r="J306" s="1100"/>
      <c r="K306" s="1100"/>
      <c r="L306" s="1100"/>
      <c r="M306" s="1100"/>
      <c r="N306" s="1100"/>
      <c r="O306" s="1100"/>
      <c r="P306" s="1100"/>
      <c r="Q306" s="1100"/>
      <c r="R306" s="1100"/>
      <c r="S306" s="58"/>
      <c r="T306" s="58" t="s">
        <v>389</v>
      </c>
      <c r="V306" s="58"/>
      <c r="W306" s="58"/>
      <c r="X306" s="58"/>
      <c r="Y306" s="58"/>
      <c r="AA306" s="1098" t="s">
        <v>1701</v>
      </c>
      <c r="AB306" s="1100"/>
      <c r="AC306" s="1100"/>
      <c r="AD306" s="1100"/>
      <c r="AE306" s="1100"/>
      <c r="AF306" s="1100"/>
      <c r="AG306" s="1100"/>
      <c r="AH306" s="1100"/>
      <c r="AI306" s="1100"/>
      <c r="AJ306" s="1100"/>
      <c r="AK306" s="1100"/>
      <c r="BA306" s="61"/>
    </row>
    <row r="307" spans="1:53" ht="12.75">
      <c r="B307" s="58" t="s">
        <v>518</v>
      </c>
      <c r="C307" s="58"/>
      <c r="D307" s="58"/>
      <c r="E307" s="58"/>
      <c r="F307" s="58"/>
      <c r="H307" s="1130" t="s">
        <v>1681</v>
      </c>
      <c r="I307" s="1125"/>
      <c r="J307" s="1125"/>
      <c r="K307" s="1125"/>
      <c r="L307" s="1125"/>
      <c r="M307" s="1125"/>
      <c r="N307" s="1125"/>
      <c r="O307" s="1125"/>
      <c r="P307" s="1125"/>
      <c r="Q307" s="1125"/>
      <c r="R307" s="1125"/>
      <c r="S307" s="58"/>
      <c r="T307" s="58" t="s">
        <v>518</v>
      </c>
      <c r="V307" s="58"/>
      <c r="W307" s="58"/>
      <c r="X307" s="58"/>
      <c r="Y307" s="58"/>
      <c r="AA307" s="1125" t="s">
        <v>1702</v>
      </c>
      <c r="AB307" s="1125"/>
      <c r="AC307" s="1125"/>
      <c r="AD307" s="1125"/>
      <c r="AE307" s="1125"/>
      <c r="AF307" s="1125"/>
      <c r="AG307" s="1125"/>
      <c r="AH307" s="1125"/>
      <c r="AI307" s="1125"/>
      <c r="AJ307" s="1125"/>
      <c r="AK307" s="1125"/>
      <c r="BA307" s="61"/>
    </row>
    <row r="308" spans="1:53" ht="12.75">
      <c r="B308" s="58" t="s">
        <v>519</v>
      </c>
      <c r="C308" s="58"/>
      <c r="D308" s="58"/>
      <c r="E308" s="58"/>
      <c r="F308" s="58"/>
      <c r="H308" s="1125" t="s">
        <v>1682</v>
      </c>
      <c r="I308" s="1125"/>
      <c r="J308" s="1125"/>
      <c r="K308" s="1125"/>
      <c r="L308" s="1125"/>
      <c r="M308" s="1125"/>
      <c r="N308" s="1125"/>
      <c r="O308" s="1125"/>
      <c r="P308" s="1125"/>
      <c r="Q308" s="1125"/>
      <c r="R308" s="1125"/>
      <c r="S308" s="58"/>
      <c r="T308" s="58" t="s">
        <v>81</v>
      </c>
      <c r="V308" s="58"/>
      <c r="W308" s="58"/>
      <c r="X308" s="58"/>
      <c r="Y308" s="58"/>
      <c r="AA308" s="1125" t="s">
        <v>1703</v>
      </c>
      <c r="AB308" s="1125"/>
      <c r="AC308" s="1125"/>
      <c r="AD308" s="1125"/>
      <c r="AE308" s="1125"/>
      <c r="AF308" s="1125"/>
      <c r="AG308" s="1125"/>
      <c r="AH308" s="1125"/>
      <c r="AI308" s="1125"/>
      <c r="AJ308" s="1125"/>
      <c r="AK308" s="1125"/>
      <c r="BA308" s="61"/>
    </row>
    <row r="309" spans="1:53" ht="12.75">
      <c r="B309" s="58" t="s">
        <v>94</v>
      </c>
      <c r="C309" s="58"/>
      <c r="D309" s="58"/>
      <c r="E309" s="58"/>
      <c r="F309" s="58"/>
      <c r="H309" s="1125" t="s">
        <v>1683</v>
      </c>
      <c r="I309" s="1125"/>
      <c r="J309" s="1125"/>
      <c r="K309" s="1125"/>
      <c r="L309" s="1125"/>
      <c r="M309" s="1125"/>
      <c r="N309" s="1125"/>
      <c r="O309" s="1125"/>
      <c r="P309" s="1125"/>
      <c r="Q309" s="1125"/>
      <c r="R309" s="1125"/>
      <c r="S309" s="58"/>
      <c r="T309" s="58" t="s">
        <v>94</v>
      </c>
      <c r="V309" s="58"/>
      <c r="W309" s="58"/>
      <c r="X309" s="58"/>
      <c r="Y309" s="58"/>
      <c r="AA309" s="1125" t="s">
        <v>1704</v>
      </c>
      <c r="AB309" s="1125"/>
      <c r="AC309" s="1125"/>
      <c r="AD309" s="1125"/>
      <c r="AE309" s="1125"/>
      <c r="AF309" s="1125"/>
      <c r="AG309" s="1125"/>
      <c r="AH309" s="1125"/>
      <c r="AI309" s="1125"/>
      <c r="AJ309" s="1125"/>
      <c r="AK309" s="1125"/>
      <c r="BA309" s="61"/>
    </row>
    <row r="310" spans="1:53" ht="12.75">
      <c r="B310" s="58" t="s">
        <v>95</v>
      </c>
      <c r="C310" s="58"/>
      <c r="D310" s="58"/>
      <c r="E310" s="58"/>
      <c r="F310" s="58"/>
      <c r="G310" s="58"/>
      <c r="H310" s="1126">
        <v>3178196145</v>
      </c>
      <c r="I310" s="1126"/>
      <c r="J310" s="1126"/>
      <c r="K310" s="1126"/>
      <c r="L310" s="1126"/>
      <c r="M310" s="1126"/>
      <c r="N310" s="7" t="s">
        <v>220</v>
      </c>
      <c r="O310" s="7"/>
      <c r="P310" s="1235"/>
      <c r="Q310" s="1235"/>
      <c r="R310" s="1235"/>
      <c r="S310" s="58"/>
      <c r="T310" s="58" t="s">
        <v>95</v>
      </c>
      <c r="V310" s="58"/>
      <c r="W310" s="58"/>
      <c r="X310" s="58"/>
      <c r="Y310" s="58"/>
      <c r="AA310" s="1126">
        <v>3035854230</v>
      </c>
      <c r="AB310" s="1126"/>
      <c r="AC310" s="1126"/>
      <c r="AD310" s="1126"/>
      <c r="AE310" s="1126"/>
      <c r="AF310" s="1126"/>
      <c r="AG310" s="7" t="s">
        <v>220</v>
      </c>
      <c r="AH310" s="7"/>
      <c r="AI310" s="1235"/>
      <c r="AJ310" s="1235"/>
      <c r="AK310" s="1235"/>
      <c r="BA310" s="61"/>
    </row>
    <row r="311" spans="1:53" ht="12.75">
      <c r="B311" s="58" t="s">
        <v>96</v>
      </c>
      <c r="C311" s="58"/>
      <c r="D311" s="58"/>
      <c r="E311" s="58"/>
      <c r="F311" s="58"/>
      <c r="G311" s="58"/>
      <c r="H311" s="1103">
        <v>3178156140</v>
      </c>
      <c r="I311" s="1103"/>
      <c r="J311" s="1103"/>
      <c r="K311" s="1103"/>
      <c r="L311" s="1103"/>
      <c r="M311" s="1103"/>
      <c r="N311" s="60"/>
      <c r="O311" s="60"/>
      <c r="P311" s="62"/>
      <c r="Q311" s="62"/>
      <c r="R311" s="62"/>
      <c r="S311" s="58"/>
      <c r="T311" s="58" t="s">
        <v>96</v>
      </c>
      <c r="V311" s="58"/>
      <c r="W311" s="58"/>
      <c r="X311" s="58"/>
      <c r="Y311" s="58"/>
      <c r="AA311" s="1103">
        <v>3035854446</v>
      </c>
      <c r="AB311" s="1103"/>
      <c r="AC311" s="1103"/>
      <c r="AD311" s="1103"/>
      <c r="AE311" s="1103"/>
      <c r="AF311" s="1103"/>
      <c r="AG311" s="60"/>
      <c r="AH311" s="60"/>
      <c r="AI311" s="62"/>
      <c r="AJ311" s="62"/>
      <c r="AK311" s="62"/>
      <c r="BA311" s="61"/>
    </row>
    <row r="312" spans="1:53" ht="12.75">
      <c r="B312" s="58" t="s">
        <v>82</v>
      </c>
      <c r="C312" s="58"/>
      <c r="D312" s="58"/>
      <c r="E312" s="58"/>
      <c r="F312" s="58"/>
      <c r="G312" s="58"/>
      <c r="H312" s="1125" t="s">
        <v>1684</v>
      </c>
      <c r="I312" s="1125"/>
      <c r="J312" s="1125"/>
      <c r="K312" s="1125"/>
      <c r="L312" s="1125"/>
      <c r="M312" s="1125"/>
      <c r="N312" s="1100"/>
      <c r="O312" s="1100"/>
      <c r="P312" s="1100"/>
      <c r="Q312" s="1100"/>
      <c r="R312" s="1100"/>
      <c r="S312" s="58"/>
      <c r="T312" s="58" t="s">
        <v>82</v>
      </c>
      <c r="V312" s="58"/>
      <c r="W312" s="58"/>
      <c r="X312" s="58"/>
      <c r="Y312" s="58"/>
      <c r="AA312" s="1125" t="s">
        <v>1705</v>
      </c>
      <c r="AB312" s="1125"/>
      <c r="AC312" s="1125"/>
      <c r="AD312" s="1125"/>
      <c r="AE312" s="1125"/>
      <c r="AF312" s="1125"/>
      <c r="AG312" s="1100"/>
      <c r="AH312" s="1100"/>
      <c r="AI312" s="1100"/>
      <c r="AJ312" s="1100"/>
      <c r="AK312" s="1100"/>
      <c r="BA312" s="61"/>
    </row>
    <row r="313" spans="1:53" ht="12.75">
      <c r="BA313" s="61"/>
    </row>
    <row r="314" spans="1:53" ht="12.75">
      <c r="B314" s="7" t="s">
        <v>1007</v>
      </c>
      <c r="C314" s="58"/>
      <c r="D314" s="58"/>
      <c r="E314" s="58"/>
      <c r="F314" s="58"/>
      <c r="H314" s="1098" t="s">
        <v>642</v>
      </c>
      <c r="I314" s="1100"/>
      <c r="J314" s="1100"/>
      <c r="K314" s="1100"/>
      <c r="L314" s="1100"/>
      <c r="M314" s="1100"/>
      <c r="N314" s="1100"/>
      <c r="O314" s="1100"/>
      <c r="P314" s="1100"/>
      <c r="Q314" s="1100"/>
      <c r="R314" s="1100"/>
      <c r="T314" s="58" t="s">
        <v>390</v>
      </c>
      <c r="V314" s="58"/>
      <c r="W314" s="58"/>
      <c r="X314" s="58"/>
      <c r="Y314" s="58"/>
      <c r="AA314" s="1100" t="s">
        <v>1696</v>
      </c>
      <c r="AB314" s="1100"/>
      <c r="AC314" s="1100"/>
      <c r="AD314" s="1100"/>
      <c r="AE314" s="1100"/>
      <c r="AF314" s="1100"/>
      <c r="AG314" s="1100"/>
      <c r="AH314" s="1100"/>
      <c r="AI314" s="1100"/>
      <c r="AJ314" s="1100"/>
      <c r="AK314" s="1100"/>
      <c r="BA314" s="61"/>
    </row>
    <row r="315" spans="1:53" ht="12.75" customHeight="1">
      <c r="B315" s="58" t="s">
        <v>518</v>
      </c>
      <c r="C315" s="58"/>
      <c r="D315" s="58"/>
      <c r="E315" s="58"/>
      <c r="F315" s="58"/>
      <c r="H315" s="1125"/>
      <c r="I315" s="1125"/>
      <c r="J315" s="1125"/>
      <c r="K315" s="1125"/>
      <c r="L315" s="1125"/>
      <c r="M315" s="1125"/>
      <c r="N315" s="1125"/>
      <c r="O315" s="1125"/>
      <c r="P315" s="1125"/>
      <c r="Q315" s="1125"/>
      <c r="R315" s="1125"/>
      <c r="T315" s="58" t="s">
        <v>518</v>
      </c>
      <c r="V315" s="58"/>
      <c r="W315" s="58"/>
      <c r="X315" s="58"/>
      <c r="Y315" s="58"/>
      <c r="AA315" s="1125" t="s">
        <v>1697</v>
      </c>
      <c r="AB315" s="1125"/>
      <c r="AC315" s="1125"/>
      <c r="AD315" s="1125"/>
      <c r="AE315" s="1125"/>
      <c r="AF315" s="1125"/>
      <c r="AG315" s="1125"/>
      <c r="AH315" s="1125"/>
      <c r="AI315" s="1125"/>
      <c r="AJ315" s="1125"/>
      <c r="AK315" s="1125"/>
      <c r="BA315" s="61"/>
    </row>
    <row r="316" spans="1:53" ht="12.75">
      <c r="B316" s="58" t="s">
        <v>519</v>
      </c>
      <c r="C316" s="58"/>
      <c r="D316" s="58"/>
      <c r="E316" s="58"/>
      <c r="F316" s="58"/>
      <c r="H316" s="1125"/>
      <c r="I316" s="1125"/>
      <c r="J316" s="1125"/>
      <c r="K316" s="1125"/>
      <c r="L316" s="1125"/>
      <c r="M316" s="1125"/>
      <c r="N316" s="1125"/>
      <c r="O316" s="1125"/>
      <c r="P316" s="1125"/>
      <c r="Q316" s="1125"/>
      <c r="R316" s="1125"/>
      <c r="T316" s="58" t="s">
        <v>81</v>
      </c>
      <c r="V316" s="58"/>
      <c r="W316" s="58"/>
      <c r="X316" s="58"/>
      <c r="Y316" s="58"/>
      <c r="AA316" s="1125" t="s">
        <v>1698</v>
      </c>
      <c r="AB316" s="1125"/>
      <c r="AC316" s="1125"/>
      <c r="AD316" s="1125"/>
      <c r="AE316" s="1125"/>
      <c r="AF316" s="1125"/>
      <c r="AG316" s="1125"/>
      <c r="AH316" s="1125"/>
      <c r="AI316" s="1125"/>
      <c r="AJ316" s="1125"/>
      <c r="AK316" s="1125"/>
      <c r="BA316" s="61"/>
    </row>
    <row r="317" spans="1:53" ht="12.75" customHeight="1">
      <c r="A317" s="39"/>
      <c r="B317" s="58" t="s">
        <v>94</v>
      </c>
      <c r="C317" s="58"/>
      <c r="D317" s="58"/>
      <c r="E317" s="58"/>
      <c r="F317" s="58"/>
      <c r="H317" s="1125"/>
      <c r="I317" s="1125"/>
      <c r="J317" s="1125"/>
      <c r="K317" s="1125"/>
      <c r="L317" s="1125"/>
      <c r="M317" s="1125"/>
      <c r="N317" s="1125"/>
      <c r="O317" s="1125"/>
      <c r="P317" s="1125"/>
      <c r="Q317" s="1125"/>
      <c r="R317" s="1125"/>
      <c r="T317" s="58" t="s">
        <v>94</v>
      </c>
      <c r="V317" s="58"/>
      <c r="W317" s="58"/>
      <c r="X317" s="58"/>
      <c r="Y317" s="58"/>
      <c r="AA317" s="1125" t="s">
        <v>1699</v>
      </c>
      <c r="AB317" s="1125"/>
      <c r="AC317" s="1125"/>
      <c r="AD317" s="1125"/>
      <c r="AE317" s="1125"/>
      <c r="AF317" s="1125"/>
      <c r="AG317" s="1125"/>
      <c r="AH317" s="1125"/>
      <c r="AI317" s="1125"/>
      <c r="AJ317" s="1125"/>
      <c r="AK317" s="1125"/>
      <c r="AL317" s="39"/>
    </row>
    <row r="318" spans="1:53" ht="12.75">
      <c r="A318" s="39"/>
      <c r="B318" s="58" t="s">
        <v>95</v>
      </c>
      <c r="C318" s="58"/>
      <c r="D318" s="58"/>
      <c r="E318" s="58"/>
      <c r="F318" s="58"/>
      <c r="G318" s="58"/>
      <c r="H318" s="1127"/>
      <c r="I318" s="1127"/>
      <c r="J318" s="1127"/>
      <c r="K318" s="1127"/>
      <c r="L318" s="1127"/>
      <c r="M318" s="1127"/>
      <c r="N318" s="7" t="s">
        <v>220</v>
      </c>
      <c r="O318" s="7"/>
      <c r="P318" s="1235"/>
      <c r="Q318" s="1235"/>
      <c r="R318" s="1235"/>
      <c r="S318" s="58"/>
      <c r="T318" s="58" t="s">
        <v>95</v>
      </c>
      <c r="V318" s="58"/>
      <c r="W318" s="58"/>
      <c r="X318" s="58"/>
      <c r="Y318" s="58"/>
      <c r="AA318" s="1126">
        <v>9163726100</v>
      </c>
      <c r="AB318" s="1126"/>
      <c r="AC318" s="1126"/>
      <c r="AD318" s="1126"/>
      <c r="AE318" s="1126"/>
      <c r="AF318" s="1126"/>
      <c r="AG318" s="7" t="s">
        <v>220</v>
      </c>
      <c r="AH318" s="7"/>
      <c r="AI318" s="1235">
        <v>9524</v>
      </c>
      <c r="AJ318" s="1235"/>
      <c r="AK318" s="1235"/>
      <c r="AL318" s="39"/>
    </row>
    <row r="319" spans="1:53" ht="12.75">
      <c r="A319" s="39"/>
      <c r="B319" s="58" t="s">
        <v>96</v>
      </c>
      <c r="C319" s="58"/>
      <c r="D319" s="58"/>
      <c r="E319" s="58"/>
      <c r="F319" s="58"/>
      <c r="G319" s="58"/>
      <c r="H319" s="1104"/>
      <c r="I319" s="1104"/>
      <c r="J319" s="1104"/>
      <c r="K319" s="1104"/>
      <c r="L319" s="1104"/>
      <c r="M319" s="1104"/>
      <c r="N319" s="60"/>
      <c r="O319" s="60"/>
      <c r="P319" s="62"/>
      <c r="Q319" s="62"/>
      <c r="R319" s="62"/>
      <c r="S319" s="58"/>
      <c r="T319" s="58" t="s">
        <v>96</v>
      </c>
      <c r="V319" s="58"/>
      <c r="W319" s="58"/>
      <c r="X319" s="58"/>
      <c r="Y319" s="58"/>
      <c r="AA319" s="1104"/>
      <c r="AB319" s="1104"/>
      <c r="AC319" s="1104"/>
      <c r="AD319" s="1104"/>
      <c r="AE319" s="1104"/>
      <c r="AF319" s="1104"/>
      <c r="AG319" s="60"/>
      <c r="AH319" s="60"/>
      <c r="AI319" s="62"/>
      <c r="AJ319" s="62"/>
      <c r="AK319" s="62"/>
      <c r="AL319" s="39"/>
    </row>
    <row r="320" spans="1:53" ht="12.75">
      <c r="A320" s="39"/>
      <c r="B320" s="58" t="s">
        <v>82</v>
      </c>
      <c r="C320" s="58"/>
      <c r="D320" s="58"/>
      <c r="E320" s="58"/>
      <c r="F320" s="58"/>
      <c r="G320" s="58"/>
      <c r="H320" s="1125"/>
      <c r="I320" s="1125"/>
      <c r="J320" s="1125"/>
      <c r="K320" s="1125"/>
      <c r="L320" s="1125"/>
      <c r="M320" s="1125"/>
      <c r="N320" s="1100"/>
      <c r="O320" s="1100"/>
      <c r="P320" s="1100"/>
      <c r="Q320" s="1100"/>
      <c r="R320" s="1100"/>
      <c r="S320" s="58"/>
      <c r="T320" s="58" t="s">
        <v>82</v>
      </c>
      <c r="V320" s="58"/>
      <c r="W320" s="58"/>
      <c r="X320" s="58"/>
      <c r="Y320" s="58"/>
      <c r="AA320" s="1125" t="s">
        <v>1700</v>
      </c>
      <c r="AB320" s="1125"/>
      <c r="AC320" s="1125"/>
      <c r="AD320" s="1125"/>
      <c r="AE320" s="1125"/>
      <c r="AF320" s="1125"/>
      <c r="AG320" s="1100"/>
      <c r="AH320" s="1100"/>
      <c r="AI320" s="1100"/>
      <c r="AJ320" s="1100"/>
      <c r="AK320" s="1100"/>
      <c r="AL320" s="39"/>
    </row>
    <row r="321" spans="1:53" ht="12.75">
      <c r="A321" s="39"/>
      <c r="B321" s="247"/>
      <c r="C321" s="247"/>
      <c r="D321" s="247"/>
      <c r="E321" s="247"/>
      <c r="F321" s="247"/>
      <c r="G321" s="247"/>
      <c r="H321" s="39"/>
      <c r="I321" s="39"/>
      <c r="J321" s="39"/>
      <c r="K321" s="39"/>
      <c r="L321" s="39"/>
      <c r="M321" s="39"/>
      <c r="N321" s="39"/>
      <c r="O321" s="39"/>
      <c r="P321" s="246"/>
      <c r="Q321" s="246"/>
      <c r="R321" s="246"/>
      <c r="S321" s="246"/>
      <c r="T321" s="246"/>
      <c r="U321" s="246"/>
      <c r="V321" s="133"/>
      <c r="W321" s="133"/>
      <c r="X321" s="62"/>
      <c r="Y321" s="62"/>
      <c r="Z321" s="62"/>
      <c r="AA321" s="39"/>
      <c r="AB321" s="39"/>
      <c r="AC321" s="39"/>
      <c r="AD321" s="39"/>
      <c r="AE321" s="39"/>
      <c r="AF321" s="39"/>
      <c r="AG321" s="39"/>
      <c r="AH321" s="39"/>
      <c r="AI321" s="39"/>
      <c r="AJ321" s="39"/>
      <c r="AK321" s="39"/>
      <c r="AL321" s="39"/>
    </row>
    <row r="322" spans="1:53" ht="12.75">
      <c r="A322" s="39"/>
      <c r="B322" s="58" t="s">
        <v>391</v>
      </c>
      <c r="C322" s="58"/>
      <c r="D322" s="58"/>
      <c r="E322" s="58"/>
      <c r="F322" s="58"/>
      <c r="H322" s="1098" t="s">
        <v>1727</v>
      </c>
      <c r="I322" s="1100"/>
      <c r="J322" s="1100"/>
      <c r="K322" s="1100"/>
      <c r="L322" s="1100"/>
      <c r="M322" s="1100"/>
      <c r="N322" s="1100"/>
      <c r="O322" s="1100"/>
      <c r="P322" s="1100"/>
      <c r="Q322" s="1100"/>
      <c r="R322" s="1100"/>
      <c r="T322" s="58" t="s">
        <v>392</v>
      </c>
      <c r="V322" s="58"/>
      <c r="W322" s="58"/>
      <c r="X322" s="58"/>
      <c r="Y322" s="58"/>
      <c r="AA322" s="1100" t="s">
        <v>1712</v>
      </c>
      <c r="AB322" s="1100"/>
      <c r="AC322" s="1100"/>
      <c r="AD322" s="1100"/>
      <c r="AE322" s="1100"/>
      <c r="AF322" s="1100"/>
      <c r="AG322" s="1100"/>
      <c r="AH322" s="1100"/>
      <c r="AI322" s="1100"/>
      <c r="AJ322" s="1100"/>
      <c r="AK322" s="1100"/>
      <c r="AL322" s="39"/>
    </row>
    <row r="323" spans="1:53" ht="12.75">
      <c r="A323" s="39"/>
      <c r="B323" s="58" t="s">
        <v>518</v>
      </c>
      <c r="C323" s="58"/>
      <c r="D323" s="58"/>
      <c r="E323" s="58"/>
      <c r="F323" s="58"/>
      <c r="H323" s="1130" t="s">
        <v>1728</v>
      </c>
      <c r="I323" s="1125"/>
      <c r="J323" s="1125"/>
      <c r="K323" s="1125"/>
      <c r="L323" s="1125"/>
      <c r="M323" s="1125"/>
      <c r="N323" s="1125"/>
      <c r="O323" s="1125"/>
      <c r="P323" s="1125"/>
      <c r="Q323" s="1125"/>
      <c r="R323" s="1125"/>
      <c r="T323" s="58" t="s">
        <v>518</v>
      </c>
      <c r="V323" s="58"/>
      <c r="W323" s="58"/>
      <c r="X323" s="58"/>
      <c r="Y323" s="58"/>
      <c r="AA323" s="1130" t="s">
        <v>1713</v>
      </c>
      <c r="AB323" s="1125"/>
      <c r="AC323" s="1125"/>
      <c r="AD323" s="1125"/>
      <c r="AE323" s="1125"/>
      <c r="AF323" s="1125"/>
      <c r="AG323" s="1125"/>
      <c r="AH323" s="1125"/>
      <c r="AI323" s="1125"/>
      <c r="AJ323" s="1125"/>
      <c r="AK323" s="1125"/>
      <c r="AL323" s="39"/>
    </row>
    <row r="324" spans="1:53" ht="12.75" customHeight="1">
      <c r="A324" s="39"/>
      <c r="B324" s="58" t="s">
        <v>519</v>
      </c>
      <c r="C324" s="58"/>
      <c r="D324" s="58"/>
      <c r="E324" s="58"/>
      <c r="F324" s="58"/>
      <c r="H324" s="1130" t="s">
        <v>1729</v>
      </c>
      <c r="I324" s="1125"/>
      <c r="J324" s="1125"/>
      <c r="K324" s="1125"/>
      <c r="L324" s="1125"/>
      <c r="M324" s="1125"/>
      <c r="N324" s="1125"/>
      <c r="O324" s="1125"/>
      <c r="P324" s="1125"/>
      <c r="Q324" s="1125"/>
      <c r="R324" s="1125"/>
      <c r="T324" s="58" t="s">
        <v>81</v>
      </c>
      <c r="V324" s="58"/>
      <c r="W324" s="58"/>
      <c r="X324" s="58"/>
      <c r="Y324" s="58"/>
      <c r="AA324" s="1125" t="s">
        <v>1714</v>
      </c>
      <c r="AB324" s="1125"/>
      <c r="AC324" s="1125"/>
      <c r="AD324" s="1125"/>
      <c r="AE324" s="1125"/>
      <c r="AF324" s="1125"/>
      <c r="AG324" s="1125"/>
      <c r="AH324" s="1125"/>
      <c r="AI324" s="1125"/>
      <c r="AJ324" s="1125"/>
      <c r="AK324" s="1125"/>
      <c r="AL324" s="39"/>
    </row>
    <row r="325" spans="1:53" ht="12.75">
      <c r="A325" s="39"/>
      <c r="B325" s="58" t="s">
        <v>94</v>
      </c>
      <c r="C325" s="58"/>
      <c r="D325" s="58"/>
      <c r="E325" s="58"/>
      <c r="F325" s="58"/>
      <c r="H325" s="1130" t="s">
        <v>1726</v>
      </c>
      <c r="I325" s="1125"/>
      <c r="J325" s="1125"/>
      <c r="K325" s="1125"/>
      <c r="L325" s="1125"/>
      <c r="M325" s="1125"/>
      <c r="N325" s="1125"/>
      <c r="O325" s="1125"/>
      <c r="P325" s="1125"/>
      <c r="Q325" s="1125"/>
      <c r="R325" s="1125"/>
      <c r="T325" s="58" t="s">
        <v>94</v>
      </c>
      <c r="V325" s="58"/>
      <c r="W325" s="58"/>
      <c r="X325" s="58"/>
      <c r="Y325" s="58"/>
      <c r="AA325" s="1130" t="s">
        <v>1717</v>
      </c>
      <c r="AB325" s="1125"/>
      <c r="AC325" s="1125"/>
      <c r="AD325" s="1125"/>
      <c r="AE325" s="1125"/>
      <c r="AF325" s="1125"/>
      <c r="AG325" s="1125"/>
      <c r="AH325" s="1125"/>
      <c r="AI325" s="1125"/>
      <c r="AJ325" s="1125"/>
      <c r="AK325" s="1125"/>
      <c r="AL325" s="39"/>
    </row>
    <row r="326" spans="1:53" ht="12.75">
      <c r="A326" s="39"/>
      <c r="B326" s="58" t="s">
        <v>95</v>
      </c>
      <c r="C326" s="58"/>
      <c r="D326" s="58"/>
      <c r="E326" s="58"/>
      <c r="F326" s="58"/>
      <c r="G326" s="58"/>
      <c r="H326" s="1126" t="s">
        <v>1730</v>
      </c>
      <c r="I326" s="1127"/>
      <c r="J326" s="1127"/>
      <c r="K326" s="1127"/>
      <c r="L326" s="1127"/>
      <c r="M326" s="1127"/>
      <c r="N326" s="7" t="s">
        <v>220</v>
      </c>
      <c r="O326" s="7"/>
      <c r="P326" s="1235"/>
      <c r="Q326" s="1235"/>
      <c r="R326" s="1235"/>
      <c r="S326" s="58"/>
      <c r="T326" s="58" t="s">
        <v>95</v>
      </c>
      <c r="V326" s="58"/>
      <c r="W326" s="58"/>
      <c r="X326" s="58"/>
      <c r="Y326" s="58"/>
      <c r="AA326" s="1126" t="s">
        <v>1715</v>
      </c>
      <c r="AB326" s="1126"/>
      <c r="AC326" s="1126"/>
      <c r="AD326" s="1126"/>
      <c r="AE326" s="1126"/>
      <c r="AF326" s="1126"/>
      <c r="AG326" s="7" t="s">
        <v>220</v>
      </c>
      <c r="AH326" s="7"/>
      <c r="AI326" s="1235">
        <v>2704</v>
      </c>
      <c r="AJ326" s="1235"/>
      <c r="AK326" s="1235"/>
      <c r="AL326" s="39"/>
    </row>
    <row r="327" spans="1:53" ht="12.75" customHeight="1">
      <c r="A327" s="39"/>
      <c r="B327" s="58" t="s">
        <v>96</v>
      </c>
      <c r="C327" s="58"/>
      <c r="D327" s="58"/>
      <c r="E327" s="58"/>
      <c r="F327" s="58"/>
      <c r="G327" s="58"/>
      <c r="H327" s="1104"/>
      <c r="I327" s="1104"/>
      <c r="J327" s="1104"/>
      <c r="K327" s="1104"/>
      <c r="L327" s="1104"/>
      <c r="M327" s="1104"/>
      <c r="N327" s="60"/>
      <c r="O327" s="60"/>
      <c r="P327" s="62"/>
      <c r="Q327" s="62"/>
      <c r="R327" s="62"/>
      <c r="S327" s="58"/>
      <c r="T327" s="58" t="s">
        <v>96</v>
      </c>
      <c r="V327" s="58"/>
      <c r="W327" s="58"/>
      <c r="X327" s="58"/>
      <c r="Y327" s="58"/>
      <c r="AA327" s="1103" t="s">
        <v>1716</v>
      </c>
      <c r="AB327" s="1103"/>
      <c r="AC327" s="1103"/>
      <c r="AD327" s="1103"/>
      <c r="AE327" s="1103"/>
      <c r="AF327" s="1103"/>
      <c r="AG327" s="60"/>
      <c r="AH327" s="60"/>
      <c r="AI327" s="62"/>
      <c r="AJ327" s="62"/>
      <c r="AK327" s="62"/>
      <c r="AL327" s="39"/>
    </row>
    <row r="328" spans="1:53" ht="12.75" customHeight="1">
      <c r="A328" s="39"/>
      <c r="B328" s="58" t="s">
        <v>82</v>
      </c>
      <c r="C328" s="58"/>
      <c r="D328" s="58"/>
      <c r="E328" s="58"/>
      <c r="F328" s="58"/>
      <c r="G328" s="58"/>
      <c r="H328" s="1130" t="s">
        <v>1731</v>
      </c>
      <c r="I328" s="1125"/>
      <c r="J328" s="1125"/>
      <c r="K328" s="1125"/>
      <c r="L328" s="1125"/>
      <c r="M328" s="1125"/>
      <c r="N328" s="1100"/>
      <c r="O328" s="1100"/>
      <c r="P328" s="1100"/>
      <c r="Q328" s="1100"/>
      <c r="R328" s="1100"/>
      <c r="S328" s="58"/>
      <c r="T328" s="58" t="s">
        <v>82</v>
      </c>
      <c r="V328" s="58"/>
      <c r="W328" s="58"/>
      <c r="X328" s="58"/>
      <c r="Y328" s="58"/>
      <c r="AA328" s="1130" t="s">
        <v>1718</v>
      </c>
      <c r="AB328" s="1125"/>
      <c r="AC328" s="1125"/>
      <c r="AD328" s="1125"/>
      <c r="AE328" s="1125"/>
      <c r="AF328" s="1125"/>
      <c r="AG328" s="1100"/>
      <c r="AH328" s="1100"/>
      <c r="AI328" s="1100"/>
      <c r="AJ328" s="1100"/>
      <c r="AK328" s="1100"/>
      <c r="AL328" s="39"/>
    </row>
    <row r="329" spans="1:53" ht="12.75" customHeight="1">
      <c r="A329" s="39"/>
      <c r="B329" s="247"/>
      <c r="C329" s="247"/>
      <c r="D329" s="247"/>
      <c r="E329" s="247"/>
      <c r="F329" s="247"/>
      <c r="G329" s="247"/>
      <c r="H329" s="39"/>
      <c r="I329" s="39"/>
      <c r="J329" s="39"/>
      <c r="K329" s="39"/>
      <c r="L329" s="39"/>
      <c r="M329" s="39"/>
      <c r="N329" s="39"/>
      <c r="O329" s="39"/>
      <c r="P329" s="246"/>
      <c r="Q329" s="246"/>
      <c r="R329" s="246"/>
      <c r="S329" s="246"/>
      <c r="T329" s="246"/>
      <c r="U329" s="246"/>
      <c r="V329" s="133"/>
      <c r="W329" s="133"/>
      <c r="X329" s="62"/>
      <c r="Y329" s="62"/>
      <c r="Z329" s="62"/>
      <c r="AA329" s="39"/>
      <c r="AB329" s="39"/>
      <c r="AC329" s="39"/>
      <c r="AD329" s="39"/>
      <c r="AE329" s="39"/>
      <c r="AF329" s="39"/>
      <c r="AG329" s="39"/>
      <c r="AH329" s="39"/>
      <c r="AI329" s="39"/>
      <c r="AJ329" s="39"/>
      <c r="AK329" s="39"/>
      <c r="AL329" s="39"/>
    </row>
    <row r="330" spans="1:53" ht="12.75" customHeight="1">
      <c r="B330" s="58" t="s">
        <v>352</v>
      </c>
      <c r="C330" s="186"/>
      <c r="D330" s="186"/>
      <c r="E330" s="186"/>
      <c r="F330" s="186"/>
      <c r="G330" s="32"/>
      <c r="H330" s="1100" t="s">
        <v>1685</v>
      </c>
      <c r="I330" s="1100"/>
      <c r="J330" s="1100"/>
      <c r="K330" s="1100"/>
      <c r="L330" s="1100"/>
      <c r="M330" s="1100"/>
      <c r="N330" s="1100"/>
      <c r="O330" s="1100"/>
      <c r="P330" s="1100"/>
      <c r="Q330" s="1100"/>
      <c r="R330" s="1100"/>
      <c r="T330" s="422" t="s">
        <v>982</v>
      </c>
      <c r="V330" s="58"/>
      <c r="W330" s="58"/>
      <c r="X330" s="58"/>
      <c r="Y330" s="58"/>
      <c r="AA330" s="1100" t="s">
        <v>1692</v>
      </c>
      <c r="AB330" s="1100"/>
      <c r="AC330" s="1100"/>
      <c r="AD330" s="1100"/>
      <c r="AE330" s="1100"/>
      <c r="AF330" s="1100"/>
      <c r="AG330" s="1100"/>
      <c r="AH330" s="1100"/>
      <c r="AI330" s="1100"/>
      <c r="AJ330" s="1100"/>
      <c r="AK330" s="1100"/>
      <c r="AL330" s="39"/>
    </row>
    <row r="331" spans="1:53" ht="12.75" customHeight="1">
      <c r="B331" s="58" t="s">
        <v>518</v>
      </c>
      <c r="C331" s="248"/>
      <c r="D331" s="248"/>
      <c r="E331" s="248"/>
      <c r="F331" s="248"/>
      <c r="G331" s="3"/>
      <c r="H331" s="1125" t="s">
        <v>1686</v>
      </c>
      <c r="I331" s="1125"/>
      <c r="J331" s="1125"/>
      <c r="K331" s="1125"/>
      <c r="L331" s="1125"/>
      <c r="M331" s="1125"/>
      <c r="N331" s="1125"/>
      <c r="O331" s="1125"/>
      <c r="P331" s="1125"/>
      <c r="Q331" s="1125"/>
      <c r="R331" s="1125"/>
      <c r="T331" s="58" t="s">
        <v>518</v>
      </c>
      <c r="V331" s="58"/>
      <c r="W331" s="58"/>
      <c r="X331" s="58"/>
      <c r="Y331" s="58"/>
      <c r="AA331" s="1130" t="s">
        <v>1657</v>
      </c>
      <c r="AB331" s="1125"/>
      <c r="AC331" s="1125"/>
      <c r="AD331" s="1125"/>
      <c r="AE331" s="1125"/>
      <c r="AF331" s="1125"/>
      <c r="AG331" s="1125"/>
      <c r="AH331" s="1125"/>
      <c r="AI331" s="1125"/>
      <c r="AJ331" s="1125"/>
      <c r="AK331" s="1125"/>
      <c r="AL331" s="39"/>
    </row>
    <row r="332" spans="1:53" ht="12.75" customHeight="1">
      <c r="B332" s="58" t="s">
        <v>81</v>
      </c>
      <c r="C332" s="248"/>
      <c r="D332" s="248"/>
      <c r="E332" s="248"/>
      <c r="F332" s="248"/>
      <c r="G332" s="3"/>
      <c r="H332" s="1125" t="s">
        <v>1687</v>
      </c>
      <c r="I332" s="1125"/>
      <c r="J332" s="1125"/>
      <c r="K332" s="1125"/>
      <c r="L332" s="1125"/>
      <c r="M332" s="1125"/>
      <c r="N332" s="1125"/>
      <c r="O332" s="1125"/>
      <c r="P332" s="1125"/>
      <c r="Q332" s="1125"/>
      <c r="R332" s="1125"/>
      <c r="T332" s="58" t="s">
        <v>81</v>
      </c>
      <c r="V332" s="58"/>
      <c r="W332" s="58"/>
      <c r="X332" s="58"/>
      <c r="Y332" s="58"/>
      <c r="AA332" s="1130" t="s">
        <v>1693</v>
      </c>
      <c r="AB332" s="1125"/>
      <c r="AC332" s="1125"/>
      <c r="AD332" s="1125"/>
      <c r="AE332" s="1125"/>
      <c r="AF332" s="1125"/>
      <c r="AG332" s="1125"/>
      <c r="AH332" s="1125"/>
      <c r="AI332" s="1125"/>
      <c r="AJ332" s="1125"/>
      <c r="AK332" s="1125"/>
      <c r="AL332" s="39"/>
    </row>
    <row r="333" spans="1:53" ht="12.75">
      <c r="A333" s="39"/>
      <c r="B333" s="58" t="s">
        <v>94</v>
      </c>
      <c r="C333" s="248"/>
      <c r="D333" s="248"/>
      <c r="E333" s="248"/>
      <c r="F333" s="248"/>
      <c r="G333" s="248"/>
      <c r="H333" s="1125" t="s">
        <v>1688</v>
      </c>
      <c r="I333" s="1125"/>
      <c r="J333" s="1125"/>
      <c r="K333" s="1125"/>
      <c r="L333" s="1125"/>
      <c r="M333" s="1125"/>
      <c r="N333" s="1125"/>
      <c r="O333" s="1125"/>
      <c r="P333" s="1125"/>
      <c r="Q333" s="1125"/>
      <c r="R333" s="1125"/>
      <c r="T333" s="58" t="s">
        <v>94</v>
      </c>
      <c r="V333" s="58"/>
      <c r="W333" s="58"/>
      <c r="X333" s="58"/>
      <c r="Y333" s="58"/>
      <c r="AA333" s="1130" t="s">
        <v>1694</v>
      </c>
      <c r="AB333" s="1125"/>
      <c r="AC333" s="1125"/>
      <c r="AD333" s="1125"/>
      <c r="AE333" s="1125"/>
      <c r="AF333" s="1125"/>
      <c r="AG333" s="1125"/>
      <c r="AH333" s="1125"/>
      <c r="AI333" s="1125"/>
      <c r="AJ333" s="1125"/>
      <c r="AK333" s="1125"/>
      <c r="AL333" s="39"/>
    </row>
    <row r="334" spans="1:53" ht="12.75">
      <c r="A334" s="39"/>
      <c r="B334" s="58" t="s">
        <v>95</v>
      </c>
      <c r="C334" s="248"/>
      <c r="D334" s="248"/>
      <c r="E334" s="248"/>
      <c r="F334" s="248"/>
      <c r="G334" s="248"/>
      <c r="H334" s="1126" t="s">
        <v>1689</v>
      </c>
      <c r="I334" s="1126"/>
      <c r="J334" s="1126"/>
      <c r="K334" s="1126"/>
      <c r="L334" s="1126"/>
      <c r="M334" s="1126"/>
      <c r="N334" s="7" t="s">
        <v>220</v>
      </c>
      <c r="O334" s="7"/>
      <c r="P334" s="1235"/>
      <c r="Q334" s="1235"/>
      <c r="R334" s="1235"/>
      <c r="S334" s="58"/>
      <c r="T334" s="58" t="s">
        <v>95</v>
      </c>
      <c r="V334" s="58"/>
      <c r="W334" s="58"/>
      <c r="X334" s="58"/>
      <c r="Y334" s="58"/>
      <c r="AA334" s="1126">
        <v>9496600390</v>
      </c>
      <c r="AB334" s="1126"/>
      <c r="AC334" s="1126"/>
      <c r="AD334" s="1126"/>
      <c r="AE334" s="1126"/>
      <c r="AF334" s="1126"/>
      <c r="AG334" s="7" t="s">
        <v>220</v>
      </c>
      <c r="AH334" s="7"/>
      <c r="AI334" s="1235"/>
      <c r="AJ334" s="1235"/>
      <c r="AK334" s="1235"/>
      <c r="AL334" s="39"/>
    </row>
    <row r="335" spans="1:53" ht="12.75" customHeight="1">
      <c r="A335" s="39"/>
      <c r="B335" s="58" t="s">
        <v>96</v>
      </c>
      <c r="C335" s="248"/>
      <c r="D335" s="248"/>
      <c r="E335" s="248"/>
      <c r="F335" s="248"/>
      <c r="G335" s="248"/>
      <c r="H335" s="1103" t="s">
        <v>1690</v>
      </c>
      <c r="I335" s="1103"/>
      <c r="J335" s="1103"/>
      <c r="K335" s="1103"/>
      <c r="L335" s="1103"/>
      <c r="M335" s="1103"/>
      <c r="N335" s="60"/>
      <c r="O335" s="60"/>
      <c r="P335" s="62"/>
      <c r="Q335" s="62"/>
      <c r="R335" s="62"/>
      <c r="S335" s="58"/>
      <c r="T335" s="58" t="s">
        <v>96</v>
      </c>
      <c r="V335" s="58"/>
      <c r="W335" s="58"/>
      <c r="X335" s="58"/>
      <c r="Y335" s="58"/>
      <c r="AA335" s="1103">
        <v>9496600391</v>
      </c>
      <c r="AB335" s="1103"/>
      <c r="AC335" s="1103"/>
      <c r="AD335" s="1103"/>
      <c r="AE335" s="1103"/>
      <c r="AF335" s="1103"/>
      <c r="AG335" s="60"/>
      <c r="AH335" s="60"/>
      <c r="AI335" s="62"/>
      <c r="AJ335" s="62"/>
      <c r="AK335" s="62"/>
      <c r="AL335" s="39"/>
    </row>
    <row r="336" spans="1:53" ht="12.75">
      <c r="A336" s="39"/>
      <c r="B336" s="58" t="s">
        <v>82</v>
      </c>
      <c r="C336" s="245"/>
      <c r="D336" s="245"/>
      <c r="E336" s="245"/>
      <c r="F336" s="245"/>
      <c r="G336" s="245"/>
      <c r="H336" s="1125" t="s">
        <v>1691</v>
      </c>
      <c r="I336" s="1125"/>
      <c r="J336" s="1125"/>
      <c r="K336" s="1125"/>
      <c r="L336" s="1125"/>
      <c r="M336" s="1125"/>
      <c r="N336" s="1100"/>
      <c r="O336" s="1100"/>
      <c r="P336" s="1100"/>
      <c r="Q336" s="1100"/>
      <c r="R336" s="1100"/>
      <c r="S336" s="58"/>
      <c r="T336" s="58" t="s">
        <v>82</v>
      </c>
      <c r="V336" s="58"/>
      <c r="W336" s="58"/>
      <c r="X336" s="58"/>
      <c r="Y336" s="58"/>
      <c r="AA336" s="1130" t="s">
        <v>1695</v>
      </c>
      <c r="AB336" s="1125"/>
      <c r="AC336" s="1125"/>
      <c r="AD336" s="1125"/>
      <c r="AE336" s="1125"/>
      <c r="AF336" s="1125"/>
      <c r="AG336" s="1100"/>
      <c r="AH336" s="1100"/>
      <c r="AI336" s="1100"/>
      <c r="AJ336" s="1100"/>
      <c r="AK336" s="1100"/>
      <c r="AL336" s="39"/>
      <c r="BA336" s="12" t="s">
        <v>642</v>
      </c>
    </row>
    <row r="337" spans="1:53" ht="12.75">
      <c r="A337" s="39"/>
      <c r="B337" s="247"/>
      <c r="C337" s="245"/>
      <c r="D337" s="245"/>
      <c r="E337" s="245"/>
      <c r="F337" s="245"/>
      <c r="G337" s="245"/>
      <c r="H337" s="14"/>
      <c r="I337" s="14"/>
      <c r="J337" s="14"/>
      <c r="K337" s="14"/>
      <c r="L337" s="14"/>
      <c r="M337" s="14"/>
      <c r="N337" s="14"/>
      <c r="O337" s="14"/>
      <c r="P337" s="14"/>
      <c r="Q337" s="14"/>
      <c r="R337" s="14"/>
      <c r="S337" s="247"/>
      <c r="T337" s="247"/>
      <c r="U337" s="39"/>
      <c r="V337" s="247"/>
      <c r="W337" s="247"/>
      <c r="X337" s="247"/>
      <c r="Y337" s="247"/>
      <c r="Z337" s="39"/>
      <c r="AA337" s="14"/>
      <c r="AB337" s="14"/>
      <c r="AC337" s="14"/>
      <c r="AD337" s="14"/>
      <c r="AE337" s="14"/>
      <c r="AF337" s="14"/>
      <c r="AG337" s="14"/>
      <c r="AH337" s="14"/>
      <c r="AI337" s="14"/>
      <c r="AJ337" s="14"/>
      <c r="AK337" s="14"/>
      <c r="AL337" s="39"/>
      <c r="BA337" s="12" t="s">
        <v>723</v>
      </c>
    </row>
    <row r="338" spans="1:53" ht="12.75">
      <c r="A338" s="3"/>
      <c r="B338" s="248"/>
      <c r="C338" s="423"/>
      <c r="D338" s="423"/>
      <c r="E338" s="423"/>
      <c r="F338" s="423"/>
      <c r="G338" s="88"/>
      <c r="H338" s="88"/>
      <c r="I338" s="422" t="s">
        <v>983</v>
      </c>
      <c r="P338" s="1098" t="s">
        <v>642</v>
      </c>
      <c r="Q338" s="1100"/>
      <c r="R338" s="1100"/>
      <c r="S338" s="1100"/>
      <c r="T338" s="1100"/>
      <c r="U338" s="1100"/>
      <c r="V338" s="1100"/>
      <c r="W338" s="1100"/>
      <c r="X338" s="1100"/>
      <c r="Y338" s="1100"/>
      <c r="Z338" s="1100"/>
      <c r="AA338" s="1100"/>
      <c r="AB338" s="1100"/>
      <c r="AC338" s="1100"/>
      <c r="AD338" s="1100"/>
      <c r="AE338" s="1100"/>
      <c r="AF338" s="88"/>
      <c r="AG338" s="88"/>
      <c r="AH338" s="88"/>
      <c r="AI338" s="88"/>
      <c r="AJ338" s="88"/>
      <c r="AK338" s="88"/>
      <c r="AL338" s="39"/>
      <c r="BA338" s="12" t="s">
        <v>592</v>
      </c>
    </row>
    <row r="339" spans="1:53" ht="12.75">
      <c r="A339" s="3"/>
      <c r="B339" s="60"/>
      <c r="C339" s="60"/>
      <c r="D339" s="60"/>
      <c r="E339" s="60"/>
      <c r="F339" s="60"/>
      <c r="G339" s="3"/>
      <c r="H339" s="88"/>
      <c r="I339" s="7" t="s">
        <v>518</v>
      </c>
      <c r="P339" s="1125"/>
      <c r="Q339" s="1125"/>
      <c r="R339" s="1125"/>
      <c r="S339" s="1125"/>
      <c r="T339" s="1125"/>
      <c r="U339" s="1125"/>
      <c r="V339" s="1125"/>
      <c r="W339" s="1125"/>
      <c r="X339" s="1125"/>
      <c r="Y339" s="1125"/>
      <c r="Z339" s="1125"/>
      <c r="AA339" s="1125"/>
      <c r="AB339" s="1125"/>
      <c r="AC339" s="1125"/>
      <c r="AD339" s="1125"/>
      <c r="AE339" s="1125"/>
      <c r="AF339" s="88"/>
      <c r="AG339" s="88"/>
      <c r="AH339" s="88"/>
      <c r="AI339" s="88"/>
      <c r="AJ339" s="88"/>
      <c r="AK339" s="88"/>
      <c r="AL339" s="39"/>
    </row>
    <row r="340" spans="1:53" ht="12.75">
      <c r="A340" s="3"/>
      <c r="B340" s="60"/>
      <c r="C340" s="60"/>
      <c r="D340" s="60"/>
      <c r="E340" s="60"/>
      <c r="F340" s="60"/>
      <c r="G340" s="3"/>
      <c r="H340" s="88"/>
      <c r="I340" s="7" t="s">
        <v>81</v>
      </c>
      <c r="P340" s="1125"/>
      <c r="Q340" s="1125"/>
      <c r="R340" s="1125"/>
      <c r="S340" s="1125"/>
      <c r="T340" s="1125"/>
      <c r="U340" s="1125"/>
      <c r="V340" s="1125"/>
      <c r="W340" s="1125"/>
      <c r="X340" s="1125"/>
      <c r="Y340" s="1125"/>
      <c r="Z340" s="1125"/>
      <c r="AA340" s="1125"/>
      <c r="AB340" s="1125"/>
      <c r="AC340" s="1125"/>
      <c r="AD340" s="1125"/>
      <c r="AE340" s="1125"/>
      <c r="AF340" s="88"/>
      <c r="AG340" s="88"/>
      <c r="AH340" s="88"/>
      <c r="AI340" s="88"/>
      <c r="AJ340" s="88"/>
      <c r="AK340" s="88"/>
      <c r="AL340" s="39"/>
    </row>
    <row r="341" spans="1:53" ht="12.75" customHeight="1">
      <c r="A341" s="3"/>
      <c r="B341" s="60"/>
      <c r="C341" s="60"/>
      <c r="D341" s="60"/>
      <c r="E341" s="60"/>
      <c r="F341" s="60"/>
      <c r="G341" s="60"/>
      <c r="H341" s="88"/>
      <c r="I341" s="7" t="s">
        <v>94</v>
      </c>
      <c r="P341" s="1125"/>
      <c r="Q341" s="1125"/>
      <c r="R341" s="1125"/>
      <c r="S341" s="1125"/>
      <c r="T341" s="1125"/>
      <c r="U341" s="1125"/>
      <c r="V341" s="1125"/>
      <c r="W341" s="1125"/>
      <c r="X341" s="1125"/>
      <c r="Y341" s="1125"/>
      <c r="Z341" s="1125"/>
      <c r="AA341" s="1125"/>
      <c r="AB341" s="1125"/>
      <c r="AC341" s="1125"/>
      <c r="AD341" s="1125"/>
      <c r="AE341" s="1125"/>
      <c r="AF341" s="88"/>
      <c r="AG341" s="88"/>
      <c r="AH341" s="88"/>
      <c r="AI341" s="88"/>
      <c r="AJ341" s="88"/>
      <c r="AK341" s="88"/>
      <c r="AL341" s="39"/>
    </row>
    <row r="342" spans="1:53" ht="12.75">
      <c r="A342" s="3"/>
      <c r="B342" s="60"/>
      <c r="C342" s="60"/>
      <c r="D342" s="60"/>
      <c r="E342" s="60"/>
      <c r="F342" s="60"/>
      <c r="G342" s="60"/>
      <c r="H342" s="482"/>
      <c r="I342" s="7" t="s">
        <v>95</v>
      </c>
      <c r="P342" s="1104"/>
      <c r="Q342" s="1104"/>
      <c r="R342" s="1104"/>
      <c r="S342" s="1104"/>
      <c r="T342" s="1104"/>
      <c r="U342" s="1104"/>
      <c r="V342" s="1104"/>
      <c r="W342" s="1104"/>
      <c r="X342" s="1104"/>
      <c r="Y342" s="1104"/>
      <c r="Z342" s="1104"/>
      <c r="AA342" s="7" t="s">
        <v>220</v>
      </c>
      <c r="AB342" s="7"/>
      <c r="AC342" s="1105"/>
      <c r="AD342" s="1105"/>
      <c r="AE342" s="1105"/>
      <c r="AF342" s="482"/>
      <c r="AG342" s="60"/>
      <c r="AH342" s="60"/>
      <c r="AI342" s="423"/>
      <c r="AJ342" s="423"/>
      <c r="AK342" s="423"/>
      <c r="AL342" s="39"/>
    </row>
    <row r="343" spans="1:53" ht="12.75" customHeight="1">
      <c r="A343" s="3"/>
      <c r="B343" s="60"/>
      <c r="C343" s="60"/>
      <c r="D343" s="60"/>
      <c r="E343" s="60"/>
      <c r="F343" s="60"/>
      <c r="G343" s="60"/>
      <c r="H343" s="482"/>
      <c r="I343" s="7" t="s">
        <v>96</v>
      </c>
      <c r="P343" s="1104"/>
      <c r="Q343" s="1104"/>
      <c r="R343" s="1104"/>
      <c r="S343" s="1104"/>
      <c r="T343" s="1104"/>
      <c r="U343" s="1104"/>
      <c r="V343" s="1104"/>
      <c r="W343" s="1104"/>
      <c r="X343" s="1104"/>
      <c r="Y343" s="1104"/>
      <c r="Z343" s="1104"/>
      <c r="AF343" s="482"/>
      <c r="AG343" s="60"/>
      <c r="AH343" s="60"/>
      <c r="AI343" s="62"/>
      <c r="AJ343" s="62"/>
      <c r="AK343" s="62"/>
      <c r="AL343" s="39"/>
    </row>
    <row r="344" spans="1:53" ht="12.75">
      <c r="A344" s="3"/>
      <c r="B344" s="60"/>
      <c r="C344" s="423"/>
      <c r="D344" s="423"/>
      <c r="E344" s="423"/>
      <c r="F344" s="423"/>
      <c r="G344" s="423"/>
      <c r="H344" s="88"/>
      <c r="I344" s="7" t="s">
        <v>82</v>
      </c>
      <c r="P344" s="1100"/>
      <c r="Q344" s="1100"/>
      <c r="R344" s="1100"/>
      <c r="S344" s="1100"/>
      <c r="T344" s="1100"/>
      <c r="U344" s="1100"/>
      <c r="V344" s="1100"/>
      <c r="W344" s="1100"/>
      <c r="X344" s="1100"/>
      <c r="Y344" s="1100"/>
      <c r="Z344" s="1100"/>
      <c r="AA344" s="1100"/>
      <c r="AB344" s="1100"/>
      <c r="AC344" s="1100"/>
      <c r="AD344" s="1100"/>
      <c r="AE344" s="1100"/>
      <c r="AF344" s="88"/>
      <c r="AG344" s="88"/>
      <c r="AH344" s="88"/>
      <c r="AI344" s="88"/>
      <c r="AJ344" s="88"/>
      <c r="AK344" s="88"/>
      <c r="AL344" s="39"/>
    </row>
    <row r="345" spans="1:53" ht="12.75">
      <c r="A345" s="3"/>
      <c r="B345" s="3"/>
      <c r="C345" s="3"/>
      <c r="D345" s="3"/>
      <c r="E345" s="3"/>
      <c r="F345" s="3"/>
      <c r="G345" s="3"/>
      <c r="H345" s="3"/>
      <c r="I345" s="3"/>
      <c r="J345" s="3"/>
      <c r="K345" s="3"/>
      <c r="L345" s="3"/>
      <c r="M345" s="3"/>
      <c r="N345" s="3"/>
      <c r="O345" s="3"/>
      <c r="P345" s="3"/>
      <c r="Q345" s="3"/>
      <c r="R345" s="3"/>
      <c r="S345" s="3"/>
      <c r="T345" s="14"/>
      <c r="U345" s="14"/>
      <c r="V345" s="14"/>
      <c r="W345" s="14"/>
      <c r="X345" s="14"/>
      <c r="Y345" s="14"/>
      <c r="Z345" s="14"/>
    </row>
    <row r="346" spans="1:53" ht="12.75">
      <c r="A346" s="1276" t="s">
        <v>589</v>
      </c>
      <c r="B346" s="1276"/>
      <c r="C346" s="1276"/>
      <c r="D346" s="1276"/>
      <c r="E346" s="1276"/>
      <c r="F346" s="1276"/>
      <c r="G346" s="1276"/>
      <c r="H346" s="1276"/>
      <c r="I346" s="1276"/>
      <c r="J346" s="1276"/>
      <c r="K346" s="1276"/>
      <c r="L346" s="1276"/>
      <c r="M346" s="1276"/>
      <c r="N346" s="1276"/>
      <c r="O346" s="1276"/>
      <c r="P346" s="1276"/>
      <c r="Q346" s="1276"/>
      <c r="R346" s="1276"/>
      <c r="S346" s="1276"/>
      <c r="T346" s="1276"/>
      <c r="U346" s="1276"/>
      <c r="V346" s="1276"/>
      <c r="W346" s="1276"/>
      <c r="X346" s="1276"/>
      <c r="Y346" s="1276"/>
      <c r="Z346" s="1276"/>
      <c r="AA346" s="1276"/>
      <c r="AB346" s="1276"/>
      <c r="AC346" s="1276"/>
      <c r="AD346" s="1276"/>
      <c r="AE346" s="1276"/>
      <c r="AF346" s="1276"/>
      <c r="AG346" s="1276"/>
      <c r="AH346" s="1276"/>
      <c r="AI346" s="1276"/>
      <c r="AJ346" s="1276"/>
      <c r="AK346" s="1276"/>
      <c r="AL346" s="1276"/>
    </row>
    <row r="347" spans="1:53" ht="12.75" customHeight="1" thickBot="1">
      <c r="A347" s="1277"/>
      <c r="B347" s="1277"/>
      <c r="C347" s="1277"/>
      <c r="D347" s="1277"/>
      <c r="E347" s="1277"/>
      <c r="F347" s="1277"/>
      <c r="G347" s="1277"/>
      <c r="H347" s="1277"/>
      <c r="I347" s="1277"/>
      <c r="J347" s="1277"/>
      <c r="K347" s="1277"/>
      <c r="L347" s="1277"/>
      <c r="M347" s="1277"/>
      <c r="N347" s="1277"/>
      <c r="O347" s="1277"/>
      <c r="P347" s="1277"/>
      <c r="Q347" s="1277"/>
      <c r="R347" s="1277"/>
      <c r="S347" s="1277"/>
      <c r="T347" s="1277"/>
      <c r="U347" s="1277"/>
      <c r="V347" s="1277"/>
      <c r="W347" s="1277"/>
      <c r="X347" s="1277"/>
      <c r="Y347" s="1277"/>
      <c r="Z347" s="1277"/>
      <c r="AA347" s="1277"/>
      <c r="AB347" s="1277"/>
      <c r="AC347" s="1277"/>
      <c r="AD347" s="1277"/>
      <c r="AE347" s="1277"/>
      <c r="AF347" s="1277"/>
      <c r="AG347" s="1277"/>
      <c r="AH347" s="1277"/>
      <c r="AI347" s="1277"/>
      <c r="AJ347" s="1277"/>
      <c r="AK347" s="1277"/>
      <c r="AL347" s="1277"/>
    </row>
    <row r="348" spans="1:53" ht="12.75" customHeight="1" thickTop="1">
      <c r="A348" s="25"/>
      <c r="B348" s="25"/>
      <c r="C348" s="25"/>
      <c r="D348" s="25"/>
      <c r="E348" s="25"/>
      <c r="F348" s="25"/>
      <c r="G348" s="3"/>
      <c r="H348" s="25"/>
      <c r="I348" s="60"/>
      <c r="J348" s="60"/>
      <c r="K348" s="66"/>
      <c r="L348" s="66"/>
      <c r="M348" s="66"/>
      <c r="N348" s="66"/>
      <c r="O348" s="66"/>
      <c r="P348" s="66"/>
      <c r="Q348" s="66"/>
      <c r="R348" s="66"/>
      <c r="S348" s="66"/>
      <c r="T348" s="66"/>
      <c r="U348" s="66"/>
      <c r="V348" s="66"/>
      <c r="W348" s="66"/>
      <c r="X348" s="66"/>
      <c r="Y348" s="66"/>
      <c r="Z348" s="66"/>
      <c r="AA348" s="66"/>
      <c r="AB348" s="66"/>
      <c r="AC348" s="66"/>
      <c r="AD348" s="66"/>
      <c r="AE348" s="66"/>
      <c r="AF348" s="66"/>
      <c r="AG348" s="66"/>
      <c r="AH348" s="66"/>
      <c r="AI348" s="66"/>
      <c r="AJ348" s="66"/>
      <c r="AK348" s="60"/>
      <c r="AL348" s="66"/>
    </row>
    <row r="349" spans="1:53" ht="12.75" customHeight="1">
      <c r="A349" s="50" t="s">
        <v>341</v>
      </c>
      <c r="B349" s="50"/>
      <c r="C349" s="50" t="s">
        <v>864</v>
      </c>
      <c r="K349" s="25"/>
      <c r="L349" s="25"/>
    </row>
    <row r="350" spans="1:53" ht="12.75" customHeight="1">
      <c r="D350" s="12" t="s">
        <v>393</v>
      </c>
      <c r="M350" s="1101" t="s">
        <v>642</v>
      </c>
      <c r="N350" s="1101"/>
      <c r="P350" s="12" t="s">
        <v>599</v>
      </c>
      <c r="AJ350" s="1101" t="s">
        <v>642</v>
      </c>
      <c r="AK350" s="1101"/>
    </row>
    <row r="351" spans="1:53" ht="12.75" customHeight="1">
      <c r="D351" s="7" t="s">
        <v>956</v>
      </c>
      <c r="R351" s="12" t="s">
        <v>600</v>
      </c>
      <c r="AJ351" s="1101" t="s">
        <v>642</v>
      </c>
      <c r="AK351" s="1101"/>
    </row>
    <row r="352" spans="1:53" ht="12.75" customHeight="1">
      <c r="D352" s="12" t="s">
        <v>766</v>
      </c>
      <c r="M352" s="1101" t="s">
        <v>642</v>
      </c>
      <c r="N352" s="1101"/>
      <c r="P352" s="7" t="s">
        <v>953</v>
      </c>
      <c r="AJ352" s="1101" t="s">
        <v>723</v>
      </c>
      <c r="AK352" s="1101"/>
    </row>
    <row r="353" spans="1:34" ht="12.75" customHeight="1">
      <c r="D353" s="12" t="s">
        <v>767</v>
      </c>
      <c r="M353" s="1101" t="s">
        <v>592</v>
      </c>
      <c r="N353" s="1101"/>
      <c r="Q353" s="7" t="s">
        <v>955</v>
      </c>
    </row>
    <row r="354" spans="1:34" ht="12.75" customHeight="1">
      <c r="Q354" s="7" t="s">
        <v>954</v>
      </c>
    </row>
    <row r="355" spans="1:34" ht="12.75" customHeight="1">
      <c r="Q355" s="7"/>
    </row>
    <row r="356" spans="1:34" ht="12.75" customHeight="1">
      <c r="A356" s="50" t="s">
        <v>627</v>
      </c>
      <c r="B356" s="50"/>
      <c r="C356" s="50" t="s">
        <v>601</v>
      </c>
      <c r="D356" s="50"/>
    </row>
    <row r="357" spans="1:34" ht="12.75" customHeight="1">
      <c r="D357" s="68" t="s">
        <v>198</v>
      </c>
      <c r="E357" s="69"/>
      <c r="F357" s="69"/>
      <c r="G357" s="69"/>
      <c r="H357" s="69"/>
      <c r="I357" s="69"/>
      <c r="J357" s="69"/>
      <c r="K357" s="69"/>
      <c r="L357" s="69"/>
      <c r="M357" s="69"/>
      <c r="N357" s="70"/>
      <c r="O357" s="70"/>
      <c r="P357" s="69"/>
      <c r="Q357" s="69"/>
      <c r="R357" s="69"/>
      <c r="S357" s="69"/>
      <c r="T357" s="69"/>
      <c r="U357" s="69"/>
      <c r="V357" s="69"/>
      <c r="W357" s="69"/>
      <c r="X357" s="69"/>
      <c r="Y357" s="69"/>
      <c r="Z357" s="69"/>
      <c r="AA357" s="69"/>
      <c r="AB357" s="69"/>
      <c r="AC357" s="69"/>
      <c r="AD357" s="69"/>
      <c r="AE357" s="69"/>
    </row>
    <row r="358" spans="1:34" ht="12.75" customHeight="1">
      <c r="D358" s="68" t="s">
        <v>199</v>
      </c>
      <c r="E358" s="69"/>
      <c r="F358" s="69"/>
      <c r="G358" s="69"/>
      <c r="H358" s="69"/>
      <c r="I358" s="69"/>
      <c r="J358" s="69"/>
      <c r="K358" s="69"/>
      <c r="L358" s="69"/>
      <c r="M358" s="69"/>
      <c r="N358" s="1101" t="s">
        <v>592</v>
      </c>
      <c r="O358" s="1101"/>
      <c r="P358" s="69"/>
      <c r="Q358" s="69"/>
      <c r="R358" s="69"/>
      <c r="S358" s="69"/>
      <c r="T358" s="69"/>
      <c r="U358" s="69"/>
      <c r="V358" s="69"/>
      <c r="W358" s="69"/>
      <c r="X358" s="69"/>
      <c r="Y358" s="70"/>
      <c r="Z358" s="70"/>
      <c r="AC358" s="69"/>
      <c r="AD358" s="69"/>
      <c r="AE358" s="69"/>
    </row>
    <row r="359" spans="1:34" ht="12.75" customHeight="1">
      <c r="E359" s="12" t="s">
        <v>395</v>
      </c>
      <c r="Y359" s="1101" t="s">
        <v>642</v>
      </c>
      <c r="Z359" s="1101"/>
    </row>
    <row r="360" spans="1:34" ht="12.75" customHeight="1">
      <c r="D360" s="7" t="s">
        <v>1093</v>
      </c>
      <c r="Q360" s="1100" t="s">
        <v>1732</v>
      </c>
      <c r="R360" s="1100"/>
      <c r="S360" s="1100"/>
      <c r="T360" s="1100"/>
      <c r="U360" s="1100"/>
      <c r="V360" s="1100"/>
      <c r="W360" s="1100"/>
      <c r="X360" s="1100"/>
      <c r="Y360" s="1100"/>
      <c r="Z360" s="1100"/>
      <c r="AA360" s="1100"/>
      <c r="AB360" s="1100"/>
      <c r="AC360" s="1100"/>
      <c r="AD360" s="1100"/>
      <c r="AE360" s="1100"/>
      <c r="AF360" s="1100"/>
      <c r="AG360" s="1100"/>
    </row>
    <row r="361" spans="1:34" ht="12.75" customHeight="1">
      <c r="D361" s="12" t="s">
        <v>201</v>
      </c>
      <c r="E361" s="69"/>
      <c r="F361" s="69"/>
      <c r="G361" s="69"/>
      <c r="H361" s="69"/>
      <c r="I361" s="69"/>
      <c r="J361" s="70"/>
      <c r="K361" s="70"/>
      <c r="L361" s="69"/>
      <c r="M361" s="69"/>
      <c r="N361" s="69"/>
      <c r="O361" s="69"/>
      <c r="P361" s="69"/>
      <c r="Q361" s="69"/>
      <c r="R361" s="69"/>
      <c r="S361" s="69"/>
      <c r="T361" s="69"/>
      <c r="U361" s="69"/>
      <c r="V361" s="69"/>
      <c r="W361" s="69"/>
      <c r="X361" s="69"/>
      <c r="Y361" s="69"/>
      <c r="Z361" s="69"/>
      <c r="AA361" s="69"/>
      <c r="AB361" s="69"/>
      <c r="AC361" s="69"/>
      <c r="AD361" s="69"/>
      <c r="AE361" s="69"/>
    </row>
    <row r="362" spans="1:34" ht="12.75" customHeight="1">
      <c r="D362" s="12" t="s">
        <v>202</v>
      </c>
      <c r="E362" s="69"/>
      <c r="F362" s="69"/>
      <c r="G362" s="69"/>
      <c r="H362" s="69"/>
      <c r="I362" s="69"/>
      <c r="J362" s="1101" t="s">
        <v>723</v>
      </c>
      <c r="K362" s="1101"/>
      <c r="L362" s="69"/>
      <c r="M362" s="69"/>
      <c r="N362" s="69"/>
      <c r="O362" s="69"/>
      <c r="P362" s="69"/>
      <c r="Q362" s="69"/>
      <c r="R362" s="69"/>
      <c r="S362" s="69"/>
      <c r="T362" s="69"/>
      <c r="U362" s="69"/>
      <c r="V362" s="69"/>
      <c r="W362" s="69"/>
      <c r="X362" s="69"/>
      <c r="Y362" s="69"/>
      <c r="Z362" s="69"/>
      <c r="AC362" s="69"/>
      <c r="AD362" s="69"/>
      <c r="AE362" s="69"/>
    </row>
    <row r="363" spans="1:34" ht="12.75" customHeight="1">
      <c r="E363" s="1231" t="s">
        <v>768</v>
      </c>
      <c r="F363" s="1231"/>
      <c r="G363" s="1231"/>
      <c r="H363" s="1231"/>
      <c r="I363" s="1231"/>
      <c r="J363" s="1231"/>
      <c r="K363" s="1231"/>
      <c r="L363" s="1231"/>
      <c r="M363" s="1231"/>
      <c r="N363" s="1231"/>
      <c r="O363" s="1231"/>
      <c r="P363" s="1231"/>
      <c r="Q363" s="1231"/>
      <c r="R363" s="1231"/>
      <c r="S363" s="1231"/>
      <c r="T363" s="1231"/>
      <c r="U363" s="1231"/>
      <c r="V363" s="1231"/>
      <c r="W363" s="1231"/>
      <c r="X363" s="1231"/>
      <c r="Y363" s="1231"/>
      <c r="Z363" s="1231"/>
      <c r="AA363" s="1231"/>
      <c r="AB363" s="1231"/>
      <c r="AC363" s="1231"/>
      <c r="AD363" s="1231"/>
      <c r="AE363" s="1231"/>
      <c r="AF363" s="1231"/>
      <c r="AG363" s="1231"/>
      <c r="AH363" s="1231"/>
    </row>
    <row r="364" spans="1:34" ht="12.75" customHeight="1">
      <c r="E364" s="1231"/>
      <c r="F364" s="1231"/>
      <c r="G364" s="1231"/>
      <c r="H364" s="1231"/>
      <c r="I364" s="1231"/>
      <c r="J364" s="1231"/>
      <c r="K364" s="1231"/>
      <c r="L364" s="1231"/>
      <c r="M364" s="1231"/>
      <c r="N364" s="1231"/>
      <c r="O364" s="1231"/>
      <c r="P364" s="1231"/>
      <c r="Q364" s="1231"/>
      <c r="R364" s="1231"/>
      <c r="S364" s="1231"/>
      <c r="T364" s="1231"/>
      <c r="U364" s="1231"/>
      <c r="V364" s="1231"/>
      <c r="W364" s="1231"/>
      <c r="X364" s="1231"/>
      <c r="Y364" s="1231"/>
      <c r="Z364" s="1231"/>
      <c r="AA364" s="1231"/>
      <c r="AB364" s="1231"/>
      <c r="AC364" s="1231"/>
      <c r="AD364" s="1231"/>
      <c r="AE364" s="1231"/>
      <c r="AF364" s="1231"/>
      <c r="AG364" s="1231"/>
      <c r="AH364" s="1231"/>
    </row>
    <row r="365" spans="1:34" ht="12.75" customHeight="1">
      <c r="E365" s="7" t="s">
        <v>493</v>
      </c>
      <c r="F365" s="7"/>
      <c r="G365" s="7"/>
      <c r="H365" s="7"/>
      <c r="I365" s="7"/>
      <c r="J365" s="7"/>
      <c r="K365" s="7"/>
      <c r="L365" s="7"/>
      <c r="N365" s="1537" t="s">
        <v>1733</v>
      </c>
      <c r="O365" s="1435"/>
      <c r="P365" s="1435"/>
      <c r="Q365" s="1435"/>
      <c r="R365" s="7"/>
      <c r="U365" s="7" t="s">
        <v>494</v>
      </c>
      <c r="V365" s="7"/>
      <c r="W365" s="7"/>
      <c r="X365" s="7"/>
      <c r="Y365" s="7"/>
      <c r="Z365" s="7"/>
      <c r="AA365" s="7"/>
      <c r="AB365" s="7"/>
      <c r="AC365" s="1435">
        <v>23</v>
      </c>
      <c r="AD365" s="1435"/>
      <c r="AE365" s="1435"/>
      <c r="AF365" s="1435"/>
    </row>
    <row r="366" spans="1:34" ht="12.75" customHeight="1">
      <c r="E366" s="7" t="s">
        <v>495</v>
      </c>
      <c r="F366" s="7"/>
      <c r="G366" s="7"/>
      <c r="H366" s="7"/>
      <c r="I366" s="7"/>
      <c r="J366" s="7"/>
      <c r="K366" s="7"/>
      <c r="L366" s="7"/>
      <c r="N366" s="1435">
        <v>23</v>
      </c>
      <c r="O366" s="1435"/>
      <c r="P366" s="1435"/>
      <c r="Q366" s="1435"/>
      <c r="R366" s="7"/>
      <c r="U366" s="7" t="s">
        <v>0</v>
      </c>
      <c r="V366" s="7"/>
      <c r="W366" s="7"/>
      <c r="X366" s="7"/>
      <c r="Y366" s="7"/>
      <c r="Z366" s="7"/>
      <c r="AA366" s="7"/>
      <c r="AB366" s="7"/>
      <c r="AC366" s="1435">
        <v>112</v>
      </c>
      <c r="AD366" s="1435"/>
      <c r="AE366" s="1435"/>
      <c r="AF366" s="1435"/>
    </row>
    <row r="367" spans="1:34" ht="12.75" customHeight="1">
      <c r="E367" s="7" t="s">
        <v>1</v>
      </c>
      <c r="F367" s="7"/>
      <c r="G367" s="7"/>
      <c r="H367" s="7"/>
      <c r="I367" s="7"/>
      <c r="J367" s="7"/>
      <c r="K367" s="7"/>
      <c r="L367" s="7"/>
      <c r="N367" s="1435">
        <v>2</v>
      </c>
      <c r="O367" s="1435"/>
      <c r="P367" s="1435"/>
      <c r="Q367" s="1435"/>
      <c r="R367" s="7"/>
      <c r="V367" s="7"/>
      <c r="W367" s="7"/>
      <c r="X367" s="7"/>
      <c r="Y367" s="7"/>
      <c r="Z367" s="7"/>
      <c r="AA367" s="7"/>
      <c r="AB367" s="7"/>
    </row>
    <row r="368" spans="1:34" ht="12.75" customHeight="1">
      <c r="E368" s="7" t="s">
        <v>2</v>
      </c>
      <c r="F368" s="7"/>
      <c r="G368" s="7"/>
      <c r="H368" s="7"/>
      <c r="I368" s="7"/>
      <c r="J368" s="7"/>
      <c r="K368" s="7"/>
      <c r="L368" s="7"/>
      <c r="N368" s="1335" t="s">
        <v>1759</v>
      </c>
      <c r="O368" s="1335"/>
      <c r="P368" s="1335"/>
      <c r="Q368" s="1335"/>
      <c r="R368" s="1335"/>
      <c r="S368" s="1335"/>
      <c r="T368" s="1335"/>
      <c r="U368" s="1335"/>
      <c r="V368" s="1335"/>
      <c r="W368" s="1335"/>
      <c r="X368" s="1335"/>
      <c r="Y368" s="1335"/>
      <c r="Z368" s="1335"/>
      <c r="AA368" s="1335"/>
      <c r="AB368" s="1335"/>
      <c r="AC368" s="1335"/>
      <c r="AD368" s="1335"/>
      <c r="AE368" s="1335"/>
      <c r="AF368" s="1335"/>
    </row>
    <row r="369" spans="1:38" ht="12.75" customHeight="1">
      <c r="E369" s="7"/>
      <c r="F369" s="7"/>
      <c r="G369" s="7"/>
      <c r="H369" s="7"/>
      <c r="I369" s="7"/>
      <c r="J369" s="7"/>
      <c r="K369" s="7"/>
      <c r="L369" s="7"/>
      <c r="N369" s="1597"/>
      <c r="O369" s="1597"/>
      <c r="P369" s="1597"/>
      <c r="Q369" s="1597"/>
      <c r="R369" s="1597"/>
      <c r="S369" s="1597"/>
      <c r="T369" s="1597"/>
      <c r="U369" s="1597"/>
      <c r="V369" s="1597"/>
      <c r="W369" s="1597"/>
      <c r="X369" s="1597"/>
      <c r="Y369" s="1597"/>
      <c r="Z369" s="1597"/>
      <c r="AA369" s="1597"/>
      <c r="AB369" s="1597"/>
      <c r="AC369" s="1597"/>
      <c r="AD369" s="1597"/>
      <c r="AE369" s="1597"/>
      <c r="AF369" s="1597"/>
    </row>
    <row r="370" spans="1:38" ht="12.75" customHeight="1">
      <c r="E370" s="7"/>
      <c r="F370" s="7"/>
      <c r="G370" s="7"/>
      <c r="H370" s="7"/>
      <c r="I370" s="7"/>
      <c r="J370" s="7"/>
      <c r="K370" s="7"/>
      <c r="L370" s="7"/>
    </row>
    <row r="371" spans="1:38" ht="12.75" customHeight="1">
      <c r="D371" s="50" t="s">
        <v>1085</v>
      </c>
      <c r="E371" s="50"/>
      <c r="F371" s="7"/>
      <c r="G371" s="7"/>
      <c r="H371" s="7"/>
      <c r="I371" s="7"/>
      <c r="J371" s="7"/>
      <c r="K371" s="7"/>
      <c r="L371" s="7"/>
    </row>
    <row r="372" spans="1:38" ht="12.75" customHeight="1">
      <c r="E372" s="7" t="s">
        <v>1087</v>
      </c>
      <c r="F372" s="7"/>
      <c r="G372" s="7"/>
      <c r="H372" s="7"/>
      <c r="I372" s="7"/>
      <c r="J372" s="7"/>
      <c r="K372" s="7"/>
      <c r="L372" s="7"/>
      <c r="N372" s="25" t="s">
        <v>326</v>
      </c>
      <c r="P372" s="25"/>
      <c r="Q372" s="25" t="s">
        <v>327</v>
      </c>
      <c r="S372" s="1128">
        <v>2003</v>
      </c>
      <c r="T372" s="1128"/>
      <c r="U372" s="4" t="s">
        <v>328</v>
      </c>
      <c r="V372" s="1128">
        <v>35</v>
      </c>
      <c r="W372" s="1128"/>
      <c r="Y372" s="25" t="s">
        <v>326</v>
      </c>
      <c r="AA372" s="25"/>
      <c r="AB372" s="25" t="s">
        <v>327</v>
      </c>
      <c r="AD372" s="1128"/>
      <c r="AE372" s="1128"/>
      <c r="AF372" s="4" t="s">
        <v>328</v>
      </c>
      <c r="AG372" s="1128"/>
      <c r="AH372" s="1128"/>
    </row>
    <row r="373" spans="1:38" ht="12.75" customHeight="1">
      <c r="E373" s="7" t="s">
        <v>1128</v>
      </c>
      <c r="F373" s="7"/>
      <c r="G373" s="7"/>
      <c r="H373" s="7"/>
      <c r="I373" s="7"/>
      <c r="J373" s="7"/>
      <c r="K373" s="7"/>
      <c r="L373" s="7"/>
      <c r="N373" s="1128">
        <v>2004</v>
      </c>
      <c r="O373" s="1128"/>
      <c r="P373" s="1128"/>
    </row>
    <row r="374" spans="1:38" ht="12.75" customHeight="1">
      <c r="E374" s="399" t="s">
        <v>1130</v>
      </c>
      <c r="F374" s="7"/>
      <c r="G374" s="7"/>
      <c r="H374" s="7"/>
      <c r="I374" s="7"/>
      <c r="J374" s="7"/>
      <c r="K374" s="7"/>
      <c r="L374" s="7"/>
      <c r="AG374" s="1123" t="s">
        <v>592</v>
      </c>
      <c r="AH374" s="1123"/>
    </row>
    <row r="375" spans="1:38" ht="12.75" customHeight="1">
      <c r="E375" s="7"/>
      <c r="F375" s="7"/>
      <c r="G375" s="7" t="s">
        <v>1151</v>
      </c>
      <c r="H375" s="7"/>
      <c r="I375" s="7"/>
      <c r="J375" s="7"/>
      <c r="K375" s="7"/>
      <c r="L375" s="7"/>
      <c r="AG375" s="1123" t="s">
        <v>723</v>
      </c>
      <c r="AH375" s="1123"/>
    </row>
    <row r="376" spans="1:38" ht="12.75" customHeight="1">
      <c r="E376" s="7"/>
      <c r="F376" s="7"/>
      <c r="G376" s="530" t="s">
        <v>1131</v>
      </c>
      <c r="H376" s="7"/>
      <c r="I376" s="7"/>
      <c r="J376" s="7"/>
      <c r="K376" s="7"/>
      <c r="L376" s="7"/>
      <c r="V376" s="1101" t="s">
        <v>642</v>
      </c>
      <c r="W376" s="1101"/>
      <c r="Y376" s="35" t="s">
        <v>1095</v>
      </c>
    </row>
    <row r="377" spans="1:38" ht="12.75" customHeight="1">
      <c r="E377" s="7" t="s">
        <v>1096</v>
      </c>
      <c r="F377" s="7"/>
      <c r="G377" s="7"/>
      <c r="H377" s="7"/>
      <c r="I377" s="7"/>
      <c r="J377" s="7"/>
      <c r="K377" s="7"/>
      <c r="L377" s="7"/>
      <c r="V377" s="1101" t="s">
        <v>723</v>
      </c>
      <c r="W377" s="1101"/>
      <c r="Y377" s="7" t="s">
        <v>1097</v>
      </c>
    </row>
    <row r="378" spans="1:38" ht="12.75" customHeight="1"/>
    <row r="379" spans="1:38" ht="12.75" customHeight="1">
      <c r="A379" s="50" t="s">
        <v>84</v>
      </c>
      <c r="B379" s="50"/>
    </row>
    <row r="380" spans="1:38" ht="12.75" customHeight="1">
      <c r="D380" s="12" t="s">
        <v>463</v>
      </c>
      <c r="J380" s="1098" t="s">
        <v>1734</v>
      </c>
      <c r="K380" s="1100"/>
      <c r="L380" s="1100"/>
      <c r="M380" s="1100"/>
      <c r="N380" s="1100"/>
      <c r="O380" s="1100"/>
      <c r="P380" s="1100"/>
      <c r="Q380" s="1100"/>
      <c r="R380" s="1100"/>
      <c r="S380" s="1100"/>
      <c r="T380" s="1100"/>
      <c r="U380" s="1100"/>
      <c r="V380" s="14" t="s">
        <v>90</v>
      </c>
      <c r="W380" s="14"/>
      <c r="X380" s="14"/>
      <c r="Y380" s="14"/>
      <c r="Z380" s="14"/>
      <c r="AA380" s="14"/>
      <c r="AB380" s="14"/>
      <c r="AC380" s="1098" t="s">
        <v>1790</v>
      </c>
      <c r="AD380" s="1100"/>
      <c r="AE380" s="1100"/>
      <c r="AF380" s="1100"/>
      <c r="AG380" s="1100"/>
      <c r="AH380" s="1100"/>
      <c r="AI380" s="1100"/>
      <c r="AJ380" s="1100"/>
    </row>
    <row r="381" spans="1:38" ht="12.75" customHeight="1">
      <c r="A381" s="743"/>
      <c r="B381" s="743"/>
      <c r="C381" s="743"/>
      <c r="D381" s="58" t="s">
        <v>1423</v>
      </c>
      <c r="E381" s="743"/>
      <c r="F381" s="743"/>
      <c r="G381" s="743"/>
      <c r="H381" s="743"/>
      <c r="I381" s="743"/>
      <c r="J381" s="1130" t="s">
        <v>1791</v>
      </c>
      <c r="K381" s="1125"/>
      <c r="L381" s="1125"/>
      <c r="M381" s="1125"/>
      <c r="N381" s="1125"/>
      <c r="O381" s="1125"/>
      <c r="P381" s="1125"/>
      <c r="Q381" s="1125"/>
      <c r="R381" s="1125"/>
      <c r="S381" s="1125"/>
      <c r="T381" s="1125"/>
      <c r="U381" s="1125"/>
      <c r="V381" s="58" t="s">
        <v>1423</v>
      </c>
      <c r="W381" s="14"/>
      <c r="X381" s="14"/>
      <c r="Y381" s="14"/>
      <c r="Z381" s="14"/>
      <c r="AA381" s="14"/>
      <c r="AB381" s="14"/>
      <c r="AC381" s="1098" t="s">
        <v>1792</v>
      </c>
      <c r="AD381" s="1100"/>
      <c r="AE381" s="1100"/>
      <c r="AF381" s="1100"/>
      <c r="AG381" s="1100"/>
      <c r="AH381" s="1100"/>
      <c r="AI381" s="1100"/>
      <c r="AJ381" s="1100"/>
      <c r="AK381" s="743"/>
      <c r="AL381" s="743"/>
    </row>
    <row r="382" spans="1:38" ht="12.75" customHeight="1">
      <c r="A382" s="743"/>
      <c r="B382" s="743"/>
      <c r="C382" s="743"/>
      <c r="D382" s="58" t="s">
        <v>478</v>
      </c>
      <c r="E382" s="743"/>
      <c r="F382" s="743"/>
      <c r="G382" s="743"/>
      <c r="H382" s="743"/>
      <c r="I382" s="743"/>
      <c r="J382" s="1130" t="s">
        <v>1760</v>
      </c>
      <c r="K382" s="1125"/>
      <c r="L382" s="1125"/>
      <c r="M382" s="1125"/>
      <c r="N382" s="1125"/>
      <c r="O382" s="1125"/>
      <c r="P382" s="1125"/>
      <c r="Q382" s="1125"/>
      <c r="R382" s="1125"/>
      <c r="S382" s="1125"/>
      <c r="T382" s="1125"/>
      <c r="U382" s="1125"/>
      <c r="V382" s="58" t="s">
        <v>478</v>
      </c>
      <c r="W382" s="14"/>
      <c r="X382" s="14"/>
      <c r="Y382" s="14"/>
      <c r="Z382" s="14"/>
      <c r="AA382" s="14"/>
      <c r="AB382" s="14"/>
      <c r="AC382" s="1098" t="s">
        <v>1760</v>
      </c>
      <c r="AD382" s="1100"/>
      <c r="AE382" s="1100"/>
      <c r="AF382" s="1100"/>
      <c r="AG382" s="1100"/>
      <c r="AH382" s="1100"/>
      <c r="AI382" s="1100"/>
      <c r="AJ382" s="1100"/>
      <c r="AK382" s="743"/>
      <c r="AL382" s="743"/>
    </row>
    <row r="383" spans="1:38" ht="12.75" customHeight="1">
      <c r="A383" s="743"/>
      <c r="B383" s="743"/>
      <c r="C383" s="743"/>
      <c r="D383" s="496" t="s">
        <v>1419</v>
      </c>
      <c r="E383" s="743"/>
      <c r="F383" s="743"/>
      <c r="G383" s="743"/>
      <c r="H383" s="743"/>
      <c r="I383" s="88"/>
      <c r="J383" s="1236" t="s">
        <v>1761</v>
      </c>
      <c r="K383" s="1236"/>
      <c r="L383" s="1236"/>
      <c r="M383" s="1236"/>
      <c r="N383" s="1236"/>
      <c r="O383" s="1236"/>
      <c r="P383" s="1236"/>
      <c r="Q383" s="1236"/>
      <c r="R383" s="1236"/>
      <c r="S383" s="1236"/>
      <c r="T383" s="1236"/>
      <c r="U383" s="1236"/>
      <c r="V383" s="1100" t="s">
        <v>1804</v>
      </c>
      <c r="W383" s="1100"/>
      <c r="X383" s="1100"/>
      <c r="Y383" s="1100"/>
      <c r="Z383" s="1100"/>
      <c r="AA383" s="1100"/>
      <c r="AB383" s="1100"/>
      <c r="AC383" s="1100"/>
      <c r="AD383" s="1100"/>
      <c r="AE383" s="1100"/>
      <c r="AF383" s="1100"/>
      <c r="AG383" s="1100"/>
      <c r="AH383" s="1100"/>
      <c r="AI383" s="1100"/>
      <c r="AJ383" s="1100"/>
      <c r="AK383" s="743"/>
      <c r="AL383" s="743"/>
    </row>
    <row r="384" spans="1:38" ht="12.75" customHeight="1">
      <c r="D384" s="12" t="s">
        <v>4</v>
      </c>
      <c r="Q384" s="1229">
        <v>43752</v>
      </c>
      <c r="R384" s="1229"/>
      <c r="S384" s="1229"/>
      <c r="T384" s="1229"/>
      <c r="U384" s="1229"/>
      <c r="V384" s="12" t="s">
        <v>331</v>
      </c>
      <c r="AI384" s="1101" t="s">
        <v>723</v>
      </c>
      <c r="AJ384" s="1101"/>
    </row>
    <row r="385" spans="1:38" ht="12.75" customHeight="1">
      <c r="D385" s="12" t="s">
        <v>5</v>
      </c>
      <c r="Q385" s="1229" t="s">
        <v>642</v>
      </c>
      <c r="R385" s="1230"/>
      <c r="S385" s="1230"/>
      <c r="T385" s="1230"/>
      <c r="U385" s="1230"/>
      <c r="W385" s="33" t="s">
        <v>80</v>
      </c>
      <c r="AG385" s="1567" t="s">
        <v>642</v>
      </c>
      <c r="AH385" s="1566"/>
      <c r="AI385" s="1566"/>
      <c r="AJ385" s="1566"/>
    </row>
    <row r="386" spans="1:38" ht="12.75" customHeight="1">
      <c r="D386" s="12" t="s">
        <v>462</v>
      </c>
      <c r="Q386" s="1596">
        <v>18180000</v>
      </c>
      <c r="R386" s="1221"/>
      <c r="S386" s="1221"/>
      <c r="T386" s="1221"/>
      <c r="U386" s="1221"/>
      <c r="V386" s="58" t="s">
        <v>1422</v>
      </c>
      <c r="AG386" s="1568">
        <v>44012</v>
      </c>
      <c r="AH386" s="1568"/>
      <c r="AI386" s="1568"/>
      <c r="AJ386" s="1568"/>
    </row>
    <row r="387" spans="1:38" ht="12.75" customHeight="1">
      <c r="D387" s="12" t="s">
        <v>95</v>
      </c>
      <c r="I387" s="1126" t="s">
        <v>1653</v>
      </c>
      <c r="J387" s="1127"/>
      <c r="K387" s="1127"/>
      <c r="L387" s="1127"/>
      <c r="M387" s="1127"/>
      <c r="N387" s="1127"/>
      <c r="Q387" s="57" t="s">
        <v>220</v>
      </c>
      <c r="S387" s="1593"/>
      <c r="T387" s="1593"/>
      <c r="U387" s="1593"/>
      <c r="V387" s="12" t="s">
        <v>79</v>
      </c>
      <c r="AI387" s="1101" t="s">
        <v>723</v>
      </c>
      <c r="AJ387" s="1101"/>
    </row>
    <row r="388" spans="1:38" ht="12.75">
      <c r="D388" s="12" t="s">
        <v>332</v>
      </c>
      <c r="Q388" s="1567" t="s">
        <v>1735</v>
      </c>
      <c r="R388" s="1201"/>
      <c r="S388" s="1201"/>
      <c r="T388" s="1201"/>
      <c r="U388" s="1201"/>
      <c r="V388" s="12" t="s">
        <v>333</v>
      </c>
      <c r="AG388" s="1567" t="s">
        <v>1789</v>
      </c>
      <c r="AH388" s="1566"/>
      <c r="AI388" s="1566"/>
      <c r="AJ388" s="1566"/>
    </row>
    <row r="389" spans="1:38" ht="12.75">
      <c r="D389" s="12" t="s">
        <v>334</v>
      </c>
      <c r="Q389" s="1564" t="s">
        <v>1735</v>
      </c>
      <c r="R389" s="1565"/>
      <c r="S389" s="1565"/>
      <c r="T389" s="1565"/>
      <c r="U389" s="1565"/>
      <c r="V389" s="743" t="s">
        <v>1399</v>
      </c>
      <c r="AG389" s="1566">
        <v>0</v>
      </c>
      <c r="AH389" s="1566"/>
      <c r="AI389" s="1566"/>
      <c r="AJ389" s="1566"/>
    </row>
    <row r="390" spans="1:38" ht="12.75">
      <c r="D390" s="743" t="s">
        <v>1398</v>
      </c>
      <c r="V390" s="743"/>
      <c r="AG390" s="1566"/>
      <c r="AH390" s="1566"/>
      <c r="AI390" s="1566"/>
      <c r="AJ390" s="1566"/>
    </row>
    <row r="391" spans="1:38" ht="12.75" customHeight="1">
      <c r="A391" s="39"/>
      <c r="B391" s="39"/>
      <c r="C391" s="39"/>
      <c r="D391" s="39"/>
      <c r="E391" s="39"/>
      <c r="F391" s="39"/>
      <c r="G391" s="39"/>
      <c r="H391" s="39"/>
      <c r="I391" s="39"/>
      <c r="J391" s="39"/>
      <c r="K391" s="39"/>
      <c r="L391" s="39"/>
      <c r="M391" s="39"/>
      <c r="N391" s="39"/>
      <c r="O391" s="39"/>
      <c r="P391" s="39"/>
      <c r="Q391" s="39"/>
      <c r="R391" s="39"/>
      <c r="S391" s="39"/>
      <c r="T391" s="39"/>
      <c r="U391" s="39"/>
      <c r="V391" s="39"/>
      <c r="W391" s="39"/>
      <c r="X391" s="39"/>
      <c r="Y391" s="39"/>
      <c r="Z391" s="39"/>
      <c r="AA391" s="39"/>
      <c r="AB391" s="39"/>
      <c r="AC391" s="39"/>
      <c r="AD391" s="39"/>
      <c r="AE391" s="39"/>
      <c r="AF391" s="39"/>
      <c r="AG391" s="772"/>
      <c r="AH391" s="772"/>
      <c r="AI391" s="772"/>
      <c r="AJ391" s="772"/>
      <c r="AK391" s="39"/>
      <c r="AL391" s="39"/>
    </row>
    <row r="392" spans="1:38" ht="12.75" customHeight="1">
      <c r="A392" s="50" t="s">
        <v>640</v>
      </c>
      <c r="B392" s="50"/>
      <c r="C392" s="50" t="s">
        <v>118</v>
      </c>
    </row>
    <row r="393" spans="1:38" ht="12.75">
      <c r="B393" s="50"/>
      <c r="C393" s="50"/>
      <c r="D393" s="50" t="s">
        <v>1460</v>
      </c>
      <c r="I393" s="1098" t="s">
        <v>1736</v>
      </c>
      <c r="J393" s="1098"/>
      <c r="K393" s="1098"/>
      <c r="L393" s="1098"/>
      <c r="M393" s="1098"/>
      <c r="N393" s="1098"/>
      <c r="O393" s="1098"/>
      <c r="P393" s="1098"/>
      <c r="Q393" s="1098"/>
      <c r="R393" s="1098"/>
      <c r="S393" s="1098"/>
      <c r="T393" s="1098"/>
      <c r="U393" s="1098"/>
      <c r="V393" s="1098"/>
      <c r="W393" s="1098"/>
      <c r="X393" s="1098"/>
      <c r="Y393" s="1098"/>
      <c r="Z393" s="1098"/>
      <c r="AA393" s="1098"/>
      <c r="AB393" s="1098"/>
      <c r="AC393" s="1098"/>
      <c r="AD393" s="1098"/>
      <c r="AE393" s="1098"/>
    </row>
    <row r="394" spans="1:38" ht="12.75" customHeight="1">
      <c r="C394" s="25"/>
      <c r="D394" s="25"/>
      <c r="E394" s="12" t="s">
        <v>113</v>
      </c>
      <c r="F394" s="25"/>
      <c r="G394" s="25"/>
      <c r="H394" s="25"/>
      <c r="I394" s="25"/>
      <c r="J394" s="25"/>
      <c r="K394" s="25"/>
      <c r="L394" s="25"/>
      <c r="M394" s="25"/>
      <c r="N394" s="25"/>
      <c r="O394" s="25"/>
      <c r="P394" s="743"/>
      <c r="Q394" s="743"/>
      <c r="R394" s="1101" t="s">
        <v>642</v>
      </c>
      <c r="S394" s="1101"/>
      <c r="T394" s="12" t="s">
        <v>620</v>
      </c>
      <c r="U394" s="743"/>
      <c r="V394" s="743"/>
      <c r="W394" s="743"/>
      <c r="X394" s="743"/>
      <c r="Y394" s="743"/>
      <c r="Z394" s="743"/>
      <c r="AA394" s="743"/>
      <c r="AB394" s="743"/>
      <c r="AC394" s="743"/>
      <c r="AD394" s="1435">
        <v>0</v>
      </c>
      <c r="AE394" s="1435"/>
      <c r="AF394" s="743"/>
    </row>
    <row r="395" spans="1:38" ht="12.75" customHeight="1">
      <c r="C395" s="25"/>
      <c r="E395" s="12" t="s">
        <v>114</v>
      </c>
      <c r="F395" s="743"/>
      <c r="G395" s="743"/>
      <c r="H395" s="743"/>
      <c r="I395" s="743"/>
      <c r="J395" s="743"/>
      <c r="K395" s="743"/>
      <c r="L395" s="743"/>
      <c r="M395" s="743"/>
      <c r="N395" s="25"/>
      <c r="O395" s="25"/>
      <c r="P395" s="743"/>
      <c r="Q395" s="743"/>
      <c r="R395" s="1101" t="s">
        <v>642</v>
      </c>
      <c r="S395" s="1101"/>
      <c r="T395" s="12" t="s">
        <v>620</v>
      </c>
      <c r="U395" s="743"/>
      <c r="V395" s="743"/>
      <c r="W395" s="743"/>
      <c r="X395" s="743"/>
      <c r="Y395" s="743"/>
      <c r="Z395" s="743"/>
      <c r="AA395" s="743"/>
      <c r="AB395" s="743"/>
      <c r="AC395" s="743"/>
      <c r="AD395" s="1435">
        <v>0</v>
      </c>
      <c r="AE395" s="1435"/>
      <c r="AF395" s="743"/>
    </row>
    <row r="396" spans="1:38" ht="12.75" customHeight="1">
      <c r="C396" s="25"/>
      <c r="E396" s="12" t="s">
        <v>115</v>
      </c>
      <c r="F396" s="743"/>
      <c r="G396" s="743"/>
      <c r="H396" s="743"/>
      <c r="I396" s="743"/>
      <c r="J396" s="743"/>
      <c r="K396" s="743"/>
      <c r="L396" s="743"/>
      <c r="M396" s="743"/>
      <c r="N396" s="25"/>
      <c r="O396" s="25"/>
      <c r="P396" s="743"/>
      <c r="Q396" s="743"/>
      <c r="R396" s="743"/>
      <c r="S396" s="1101" t="s">
        <v>642</v>
      </c>
      <c r="T396" s="1101"/>
      <c r="U396" s="743"/>
      <c r="V396" s="743"/>
      <c r="W396" s="743"/>
      <c r="X396" s="743"/>
      <c r="Y396" s="743"/>
      <c r="Z396" s="743"/>
      <c r="AA396" s="743"/>
      <c r="AB396" s="743"/>
      <c r="AC396" s="743"/>
      <c r="AD396" s="743"/>
      <c r="AE396" s="743"/>
      <c r="AF396" s="743"/>
    </row>
    <row r="397" spans="1:38" ht="12.75" customHeight="1">
      <c r="E397" s="12" t="s">
        <v>177</v>
      </c>
      <c r="F397" s="743"/>
      <c r="G397" s="743"/>
      <c r="H397" s="1591" t="s">
        <v>642</v>
      </c>
      <c r="I397" s="1591"/>
      <c r="J397" s="1591"/>
      <c r="K397" s="1591"/>
      <c r="L397" s="1591"/>
      <c r="M397" s="1591"/>
      <c r="N397" s="1591"/>
      <c r="O397" s="1591"/>
      <c r="P397" s="1591"/>
      <c r="Q397" s="1591"/>
      <c r="R397" s="1591"/>
      <c r="S397" s="1591"/>
      <c r="T397" s="1591"/>
      <c r="U397" s="1591"/>
      <c r="V397" s="1591"/>
      <c r="W397" s="1591"/>
      <c r="X397" s="1591"/>
      <c r="Y397" s="1591"/>
      <c r="Z397" s="1591"/>
      <c r="AA397" s="1591"/>
      <c r="AB397" s="1591"/>
      <c r="AC397" s="1591"/>
      <c r="AD397" s="1591"/>
      <c r="AE397" s="1591"/>
      <c r="AF397" s="743"/>
    </row>
    <row r="398" spans="1:38" ht="12.75" customHeight="1">
      <c r="E398" s="25"/>
      <c r="F398" s="743"/>
      <c r="G398" s="743"/>
      <c r="H398" s="1592"/>
      <c r="I398" s="1592"/>
      <c r="J398" s="1592"/>
      <c r="K398" s="1592"/>
      <c r="L398" s="1592"/>
      <c r="M398" s="1592"/>
      <c r="N398" s="1592"/>
      <c r="O398" s="1592"/>
      <c r="P398" s="1592"/>
      <c r="Q398" s="1592"/>
      <c r="R398" s="1592"/>
      <c r="S398" s="1592"/>
      <c r="T398" s="1592"/>
      <c r="U398" s="1592"/>
      <c r="V398" s="1592"/>
      <c r="W398" s="1592"/>
      <c r="X398" s="1592"/>
      <c r="Y398" s="1592"/>
      <c r="Z398" s="1592"/>
      <c r="AA398" s="1592"/>
      <c r="AB398" s="1592"/>
      <c r="AC398" s="1592"/>
      <c r="AD398" s="1592"/>
      <c r="AE398" s="1592"/>
      <c r="AF398" s="743"/>
    </row>
    <row r="399" spans="1:38" ht="12.75" customHeight="1"/>
    <row r="400" spans="1:38" ht="12.75" customHeight="1"/>
    <row r="401" spans="1:36" ht="12.75" customHeight="1"/>
    <row r="402" spans="1:36" ht="12.75" customHeight="1"/>
    <row r="403" spans="1:36" ht="12.75" customHeight="1"/>
    <row r="404" spans="1:36" ht="12.75" customHeight="1"/>
    <row r="405" spans="1:36" ht="12.75">
      <c r="A405" s="50" t="s">
        <v>641</v>
      </c>
      <c r="B405" s="50"/>
      <c r="C405" s="50"/>
      <c r="D405" s="50" t="s">
        <v>121</v>
      </c>
      <c r="AF405" s="50" t="s">
        <v>1067</v>
      </c>
    </row>
    <row r="406" spans="1:36" ht="12.75" customHeight="1">
      <c r="E406" s="1128"/>
      <c r="F406" s="1128"/>
      <c r="G406" s="1128"/>
      <c r="H406" s="23" t="s">
        <v>122</v>
      </c>
      <c r="I406" s="1128"/>
      <c r="J406" s="1128"/>
      <c r="K406" s="1128"/>
      <c r="L406" s="12" t="s">
        <v>123</v>
      </c>
      <c r="N406" s="144" t="s">
        <v>626</v>
      </c>
      <c r="P406" s="1124">
        <v>4.1280000000000001</v>
      </c>
      <c r="Q406" s="1124"/>
      <c r="R406" s="1124"/>
      <c r="S406" s="12" t="s">
        <v>124</v>
      </c>
      <c r="W406" s="1595">
        <f>IF(E406&gt;0,(E406*I406),(P406*43560))</f>
        <v>179815.67999999999</v>
      </c>
      <c r="X406" s="1595"/>
      <c r="Y406" s="1595"/>
      <c r="Z406" s="12" t="s">
        <v>125</v>
      </c>
      <c r="AF406" s="1124">
        <f>112/P406</f>
        <v>27.131782945736433</v>
      </c>
      <c r="AG406" s="1124"/>
      <c r="AH406" s="1124"/>
    </row>
    <row r="407" spans="1:36" ht="12.75">
      <c r="E407" s="12" t="s">
        <v>56</v>
      </c>
    </row>
    <row r="408" spans="1:36" ht="12.75">
      <c r="E408" s="1598" t="s">
        <v>642</v>
      </c>
      <c r="F408" s="1599"/>
      <c r="G408" s="1599"/>
      <c r="H408" s="1599"/>
      <c r="I408" s="1599"/>
      <c r="J408" s="1599"/>
      <c r="K408" s="1599"/>
      <c r="L408" s="1599"/>
      <c r="M408" s="1599"/>
      <c r="N408" s="1599"/>
      <c r="O408" s="1599"/>
      <c r="P408" s="1599"/>
      <c r="Q408" s="1599"/>
      <c r="R408" s="1599"/>
      <c r="S408" s="1599"/>
      <c r="T408" s="1599"/>
      <c r="U408" s="1599"/>
      <c r="V408" s="1599"/>
      <c r="W408" s="1599"/>
      <c r="X408" s="1599"/>
      <c r="Y408" s="1599"/>
      <c r="Z408" s="1599"/>
      <c r="AA408" s="1599"/>
      <c r="AB408" s="1599"/>
      <c r="AC408" s="1599"/>
      <c r="AD408" s="1599"/>
      <c r="AE408" s="1599"/>
      <c r="AF408" s="1599"/>
      <c r="AG408" s="1599"/>
      <c r="AH408" s="1599"/>
      <c r="AI408" s="1599"/>
      <c r="AJ408" s="1599"/>
    </row>
    <row r="409" spans="1:36" ht="12.75"/>
    <row r="410" spans="1:36" ht="12.75">
      <c r="A410" s="50" t="s">
        <v>643</v>
      </c>
      <c r="B410" s="50"/>
      <c r="C410" s="50"/>
      <c r="D410" s="50" t="s">
        <v>127</v>
      </c>
    </row>
    <row r="411" spans="1:36" ht="12.75">
      <c r="E411" s="12" t="s">
        <v>128</v>
      </c>
      <c r="P411" s="1101">
        <v>23</v>
      </c>
      <c r="Q411" s="1101"/>
      <c r="S411" s="12" t="s">
        <v>203</v>
      </c>
      <c r="AE411" s="1101">
        <v>23</v>
      </c>
      <c r="AF411" s="1101"/>
    </row>
    <row r="412" spans="1:36" ht="12.75">
      <c r="E412" s="12" t="s">
        <v>204</v>
      </c>
      <c r="P412" s="1101">
        <v>0</v>
      </c>
      <c r="Q412" s="1101"/>
      <c r="S412" s="12" t="s">
        <v>138</v>
      </c>
      <c r="AE412" s="1101" t="s">
        <v>642</v>
      </c>
      <c r="AF412" s="1101"/>
    </row>
    <row r="413" spans="1:36" ht="12.75" customHeight="1">
      <c r="F413" s="67" t="s">
        <v>139</v>
      </c>
    </row>
    <row r="414" spans="1:36" ht="12.75" customHeight="1">
      <c r="F414" s="1336"/>
      <c r="G414" s="1336"/>
      <c r="H414" s="1336"/>
      <c r="I414" s="1336"/>
      <c r="J414" s="1336"/>
      <c r="K414" s="1336"/>
      <c r="L414" s="1336"/>
      <c r="M414" s="1336"/>
      <c r="N414" s="1336"/>
      <c r="O414" s="1336"/>
      <c r="P414" s="1336"/>
      <c r="Q414" s="1336"/>
      <c r="R414" s="1336"/>
      <c r="S414" s="1336"/>
      <c r="T414" s="1336"/>
      <c r="U414" s="1336"/>
      <c r="V414" s="1336"/>
      <c r="W414" s="1336"/>
      <c r="X414" s="1336"/>
      <c r="Y414" s="1336"/>
      <c r="Z414" s="1336"/>
      <c r="AA414" s="1336"/>
      <c r="AB414" s="1336"/>
      <c r="AC414" s="1336"/>
      <c r="AD414" s="1336"/>
      <c r="AE414" s="1336"/>
      <c r="AF414" s="1336"/>
      <c r="AG414" s="1336"/>
      <c r="AH414" s="1336"/>
    </row>
    <row r="415" spans="1:36" ht="12.75" customHeight="1">
      <c r="F415" s="1337"/>
      <c r="G415" s="1337"/>
      <c r="H415" s="1337"/>
      <c r="I415" s="1337"/>
      <c r="J415" s="1337"/>
      <c r="K415" s="1337"/>
      <c r="L415" s="1337"/>
      <c r="M415" s="1337"/>
      <c r="N415" s="1337"/>
      <c r="O415" s="1337"/>
      <c r="P415" s="1337"/>
      <c r="Q415" s="1337"/>
      <c r="R415" s="1337"/>
      <c r="S415" s="1337"/>
      <c r="T415" s="1337"/>
      <c r="U415" s="1337"/>
      <c r="V415" s="1337"/>
      <c r="W415" s="1337"/>
      <c r="X415" s="1337"/>
      <c r="Y415" s="1337"/>
      <c r="Z415" s="1337"/>
      <c r="AA415" s="1337"/>
      <c r="AB415" s="1337"/>
      <c r="AC415" s="1337"/>
      <c r="AD415" s="1337"/>
      <c r="AE415" s="1337"/>
      <c r="AF415" s="1337"/>
      <c r="AG415" s="1337"/>
      <c r="AH415" s="1337"/>
    </row>
    <row r="416" spans="1:36" ht="12.75" customHeight="1">
      <c r="E416" s="12" t="s">
        <v>659</v>
      </c>
      <c r="N416" s="39"/>
      <c r="O416" s="39"/>
      <c r="P416" s="243"/>
      <c r="Q416" s="1101" t="s">
        <v>592</v>
      </c>
      <c r="R416" s="1101"/>
      <c r="S416" s="39"/>
      <c r="T416" s="39"/>
      <c r="U416" s="39"/>
      <c r="V416" s="39"/>
      <c r="W416" s="39"/>
      <c r="X416" s="39"/>
      <c r="Y416" s="39"/>
      <c r="Z416" s="39"/>
      <c r="AA416" s="39"/>
      <c r="AB416" s="39"/>
      <c r="AC416" s="39"/>
      <c r="AD416" s="39"/>
      <c r="AG416" s="25"/>
    </row>
    <row r="417" spans="1:96" ht="12.75" customHeight="1">
      <c r="F417" s="12" t="s">
        <v>660</v>
      </c>
      <c r="N417" s="39"/>
      <c r="O417" s="39"/>
      <c r="P417" s="243"/>
      <c r="Q417" s="243"/>
      <c r="R417" s="39"/>
      <c r="S417" s="39"/>
      <c r="T417" s="39"/>
      <c r="U417" s="39"/>
      <c r="V417" s="39"/>
      <c r="W417" s="39"/>
      <c r="X417" s="39"/>
      <c r="Y417" s="39"/>
      <c r="Z417" s="39"/>
      <c r="AA417" s="39"/>
      <c r="AB417" s="39"/>
      <c r="AC417" s="39"/>
      <c r="AD417" s="39"/>
      <c r="AF417" s="1101" t="s">
        <v>642</v>
      </c>
      <c r="AG417" s="1604"/>
    </row>
    <row r="418" spans="1:96" ht="12.75" customHeight="1">
      <c r="S418" s="25"/>
      <c r="T418" s="25"/>
    </row>
    <row r="419" spans="1:96" ht="12.75" customHeight="1">
      <c r="A419" s="50"/>
      <c r="B419" s="50"/>
      <c r="C419" s="50"/>
      <c r="E419" s="7" t="s">
        <v>330</v>
      </c>
      <c r="Z419" s="1101" t="s">
        <v>592</v>
      </c>
      <c r="AA419" s="1101"/>
      <c r="AH419" s="25"/>
      <c r="AI419" s="25"/>
    </row>
    <row r="420" spans="1:96" ht="12.75" customHeight="1">
      <c r="F420" s="68" t="s">
        <v>49</v>
      </c>
      <c r="G420" s="69"/>
      <c r="H420" s="69"/>
      <c r="I420" s="69"/>
      <c r="J420" s="69"/>
      <c r="K420" s="69"/>
      <c r="L420" s="69"/>
      <c r="M420" s="69"/>
      <c r="N420" s="69"/>
      <c r="O420" s="69"/>
      <c r="P420" s="69"/>
      <c r="Q420" s="69"/>
      <c r="R420" s="69"/>
      <c r="S420" s="69"/>
      <c r="T420" s="69"/>
      <c r="U420" s="69"/>
      <c r="V420" s="69"/>
      <c r="W420" s="69"/>
      <c r="AB420" s="69"/>
    </row>
    <row r="421" spans="1:96" ht="12.75" customHeight="1">
      <c r="F421" s="12" t="s">
        <v>769</v>
      </c>
      <c r="G421" s="69"/>
      <c r="I421" s="69"/>
      <c r="J421" s="69"/>
      <c r="K421" s="69"/>
      <c r="L421" s="69"/>
      <c r="M421" s="69"/>
      <c r="N421" s="69"/>
      <c r="O421" s="67"/>
      <c r="P421" s="69"/>
      <c r="Q421" s="69"/>
      <c r="R421" s="69"/>
      <c r="S421" s="69"/>
      <c r="T421" s="69"/>
      <c r="U421" s="69"/>
      <c r="V421" s="69"/>
      <c r="W421" s="69"/>
      <c r="Z421" s="1101" t="s">
        <v>723</v>
      </c>
      <c r="AA421" s="1101"/>
    </row>
    <row r="422" spans="1:96" ht="12.75" customHeight="1"/>
    <row r="423" spans="1:96" ht="12.75" customHeight="1">
      <c r="A423" s="50" t="s">
        <v>514</v>
      </c>
      <c r="B423" s="50"/>
      <c r="C423" s="50"/>
      <c r="D423" s="50" t="s">
        <v>843</v>
      </c>
      <c r="AF423" s="80"/>
    </row>
    <row r="424" spans="1:96" ht="12.75" customHeight="1">
      <c r="D424" s="1167" t="s">
        <v>48</v>
      </c>
      <c r="E424" s="1168"/>
      <c r="F424" s="1168"/>
      <c r="G424" s="1168"/>
      <c r="H424" s="1168"/>
      <c r="I424" s="1168"/>
      <c r="J424" s="1168"/>
      <c r="K424" s="1168"/>
      <c r="L424" s="1168"/>
      <c r="M424" s="1168"/>
      <c r="N424" s="1168"/>
      <c r="O424" s="1168"/>
      <c r="P424" s="1168"/>
      <c r="Q424" s="1168"/>
      <c r="R424" s="1168"/>
      <c r="S424" s="1168"/>
      <c r="T424" s="1168"/>
      <c r="U424" s="1168"/>
      <c r="V424" s="1168"/>
      <c r="W424" s="1168"/>
      <c r="X424" s="1168"/>
      <c r="Y424" s="1168"/>
      <c r="Z424" s="1168"/>
      <c r="AA424" s="1168"/>
      <c r="AB424" s="1168"/>
      <c r="AC424" s="1168"/>
      <c r="AD424" s="1168"/>
      <c r="AE424" s="1168"/>
      <c r="AF424" s="1550"/>
      <c r="AG424" s="1547">
        <v>112</v>
      </c>
      <c r="AH424" s="1547"/>
      <c r="AI424" s="1547"/>
      <c r="AJ424" s="1547"/>
    </row>
    <row r="425" spans="1:96" ht="12.75" customHeight="1">
      <c r="D425" s="1527" t="s">
        <v>1490</v>
      </c>
      <c r="E425" s="1528"/>
      <c r="F425" s="1528"/>
      <c r="G425" s="1528"/>
      <c r="H425" s="1528"/>
      <c r="I425" s="1528"/>
      <c r="J425" s="1528"/>
      <c r="K425" s="1528"/>
      <c r="L425" s="1528"/>
      <c r="M425" s="1528"/>
      <c r="N425" s="1528"/>
      <c r="O425" s="1528"/>
      <c r="P425" s="1528"/>
      <c r="Q425" s="1528"/>
      <c r="R425" s="1528"/>
      <c r="S425" s="1528"/>
      <c r="T425" s="1528"/>
      <c r="U425" s="1528"/>
      <c r="V425" s="1528"/>
      <c r="W425" s="1528"/>
      <c r="X425" s="1528"/>
      <c r="Y425" s="1528"/>
      <c r="Z425" s="1528"/>
      <c r="AA425" s="1528"/>
      <c r="AB425" s="1528"/>
      <c r="AC425" s="1528"/>
      <c r="AD425" s="1528"/>
      <c r="AE425" s="1528"/>
      <c r="AF425" s="1529"/>
      <c r="AG425" s="1554">
        <v>0</v>
      </c>
      <c r="AH425" s="1178"/>
      <c r="AI425" s="1178"/>
      <c r="AJ425" s="1178"/>
    </row>
    <row r="426" spans="1:96" ht="12.75" customHeight="1">
      <c r="D426" s="1527" t="s">
        <v>1185</v>
      </c>
      <c r="E426" s="1528"/>
      <c r="F426" s="1528"/>
      <c r="G426" s="1528"/>
      <c r="H426" s="1528"/>
      <c r="I426" s="1528"/>
      <c r="J426" s="1528"/>
      <c r="K426" s="1528"/>
      <c r="L426" s="1528"/>
      <c r="M426" s="1528"/>
      <c r="N426" s="1528"/>
      <c r="O426" s="1528"/>
      <c r="P426" s="1528"/>
      <c r="Q426" s="1528"/>
      <c r="R426" s="1528"/>
      <c r="S426" s="1528"/>
      <c r="T426" s="1528"/>
      <c r="U426" s="1528"/>
      <c r="V426" s="1528"/>
      <c r="W426" s="1528"/>
      <c r="X426" s="1528"/>
      <c r="Y426" s="1528"/>
      <c r="Z426" s="1528"/>
      <c r="AA426" s="1528"/>
      <c r="AB426" s="1528"/>
      <c r="AC426" s="1528"/>
      <c r="AD426" s="1528"/>
      <c r="AE426" s="1528"/>
      <c r="AF426" s="1529"/>
      <c r="AG426" s="1547">
        <v>111</v>
      </c>
      <c r="AH426" s="1547"/>
      <c r="AI426" s="1547"/>
      <c r="AJ426" s="1547"/>
    </row>
    <row r="427" spans="1:96" ht="12.75" customHeight="1">
      <c r="D427" s="1527" t="s">
        <v>1186</v>
      </c>
      <c r="E427" s="1528"/>
      <c r="F427" s="1528"/>
      <c r="G427" s="1528"/>
      <c r="H427" s="1528"/>
      <c r="I427" s="1528"/>
      <c r="J427" s="1528"/>
      <c r="K427" s="1528"/>
      <c r="L427" s="1528"/>
      <c r="M427" s="1528"/>
      <c r="N427" s="1528"/>
      <c r="O427" s="1528"/>
      <c r="P427" s="1528"/>
      <c r="Q427" s="1528"/>
      <c r="R427" s="1528"/>
      <c r="S427" s="1528"/>
      <c r="T427" s="1528"/>
      <c r="U427" s="1528"/>
      <c r="V427" s="1528"/>
      <c r="W427" s="1528"/>
      <c r="X427" s="1528"/>
      <c r="Y427" s="1528"/>
      <c r="Z427" s="1528"/>
      <c r="AA427" s="1528"/>
      <c r="AB427" s="1528"/>
      <c r="AC427" s="1528"/>
      <c r="AD427" s="1528"/>
      <c r="AE427" s="1528"/>
      <c r="AF427" s="1529"/>
      <c r="AG427" s="1547">
        <v>111</v>
      </c>
      <c r="AH427" s="1547"/>
      <c r="AI427" s="1547"/>
      <c r="AJ427" s="1547"/>
    </row>
    <row r="428" spans="1:96" ht="12.75" customHeight="1">
      <c r="D428" s="1527" t="s">
        <v>1188</v>
      </c>
      <c r="E428" s="1528"/>
      <c r="F428" s="1528"/>
      <c r="G428" s="1528"/>
      <c r="H428" s="1528"/>
      <c r="I428" s="1528"/>
      <c r="J428" s="1528"/>
      <c r="K428" s="1528"/>
      <c r="L428" s="1528"/>
      <c r="M428" s="1528"/>
      <c r="N428" s="1528"/>
      <c r="O428" s="1528"/>
      <c r="P428" s="1528"/>
      <c r="Q428" s="1528"/>
      <c r="R428" s="1528"/>
      <c r="S428" s="1528"/>
      <c r="T428" s="1528"/>
      <c r="U428" s="1528"/>
      <c r="V428" s="1528"/>
      <c r="W428" s="1528"/>
      <c r="X428" s="1528"/>
      <c r="Y428" s="1528"/>
      <c r="Z428" s="1528"/>
      <c r="AA428" s="1528"/>
      <c r="AB428" s="1528"/>
      <c r="AC428" s="1528"/>
      <c r="AD428" s="1528"/>
      <c r="AE428" s="1528"/>
      <c r="AF428" s="1529"/>
      <c r="AG428" s="1594">
        <f>IF(ISERROR(AG427/AG426),"",AG427/AG426)</f>
        <v>1</v>
      </c>
      <c r="AH428" s="1594"/>
      <c r="AI428" s="1594"/>
      <c r="AJ428" s="1594"/>
    </row>
    <row r="429" spans="1:96" ht="12.75" customHeight="1">
      <c r="D429" s="1527" t="s">
        <v>1187</v>
      </c>
      <c r="E429" s="1528"/>
      <c r="F429" s="1528"/>
      <c r="G429" s="1528"/>
      <c r="H429" s="1528"/>
      <c r="I429" s="1528"/>
      <c r="J429" s="1528"/>
      <c r="K429" s="1528"/>
      <c r="L429" s="1528"/>
      <c r="M429" s="1528"/>
      <c r="N429" s="1528"/>
      <c r="O429" s="1528"/>
      <c r="P429" s="1528"/>
      <c r="Q429" s="1528"/>
      <c r="R429" s="1528"/>
      <c r="S429" s="1528"/>
      <c r="T429" s="1528"/>
      <c r="U429" s="1528"/>
      <c r="V429" s="1528"/>
      <c r="W429" s="1528"/>
      <c r="X429" s="1528"/>
      <c r="Y429" s="1528"/>
      <c r="Z429" s="1528"/>
      <c r="AA429" s="1528"/>
      <c r="AB429" s="1528"/>
      <c r="AC429" s="1528"/>
      <c r="AD429" s="1528"/>
      <c r="AE429" s="1528"/>
      <c r="AF429" s="1529"/>
      <c r="AG429" s="1468">
        <f>AG430-850</f>
        <v>102539</v>
      </c>
      <c r="AH429" s="1468"/>
      <c r="AI429" s="1468"/>
      <c r="AJ429" s="1468"/>
    </row>
    <row r="430" spans="1:96" ht="12.75" customHeight="1">
      <c r="D430" s="1527" t="s">
        <v>1189</v>
      </c>
      <c r="E430" s="1528"/>
      <c r="F430" s="1528"/>
      <c r="G430" s="1528"/>
      <c r="H430" s="1528"/>
      <c r="I430" s="1528"/>
      <c r="J430" s="1528"/>
      <c r="K430" s="1528"/>
      <c r="L430" s="1528"/>
      <c r="M430" s="1528"/>
      <c r="N430" s="1528"/>
      <c r="O430" s="1528"/>
      <c r="P430" s="1528"/>
      <c r="Q430" s="1528"/>
      <c r="R430" s="1528"/>
      <c r="S430" s="1528"/>
      <c r="T430" s="1528"/>
      <c r="U430" s="1528"/>
      <c r="V430" s="1528"/>
      <c r="W430" s="1528"/>
      <c r="X430" s="1528"/>
      <c r="Y430" s="1528"/>
      <c r="Z430" s="1528"/>
      <c r="AA430" s="1528"/>
      <c r="AB430" s="1528"/>
      <c r="AC430" s="1528"/>
      <c r="AD430" s="1528"/>
      <c r="AE430" s="1528"/>
      <c r="AF430" s="1529"/>
      <c r="AG430" s="1468">
        <v>103389</v>
      </c>
      <c r="AH430" s="1468"/>
      <c r="AI430" s="1468"/>
      <c r="AJ430" s="1468"/>
    </row>
    <row r="431" spans="1:96" ht="12.75" customHeight="1">
      <c r="D431" s="1527" t="s">
        <v>1190</v>
      </c>
      <c r="E431" s="1528"/>
      <c r="F431" s="1528"/>
      <c r="G431" s="1528"/>
      <c r="H431" s="1528"/>
      <c r="I431" s="1528"/>
      <c r="J431" s="1528"/>
      <c r="K431" s="1528"/>
      <c r="L431" s="1528"/>
      <c r="M431" s="1528"/>
      <c r="N431" s="1528"/>
      <c r="O431" s="1528"/>
      <c r="P431" s="1528"/>
      <c r="Q431" s="1528"/>
      <c r="R431" s="1528"/>
      <c r="S431" s="1528"/>
      <c r="T431" s="1528"/>
      <c r="U431" s="1528"/>
      <c r="V431" s="1528"/>
      <c r="W431" s="1528"/>
      <c r="X431" s="1528"/>
      <c r="Y431" s="1528"/>
      <c r="Z431" s="1528"/>
      <c r="AA431" s="1528"/>
      <c r="AB431" s="1528"/>
      <c r="AC431" s="1528"/>
      <c r="AD431" s="1528"/>
      <c r="AE431" s="1528"/>
      <c r="AF431" s="1529"/>
      <c r="AG431" s="1594">
        <f>IF(ISERROR(AG430/AG429),"",AG430/AG429)</f>
        <v>1.0082895288621889</v>
      </c>
      <c r="AH431" s="1594"/>
      <c r="AI431" s="1594"/>
      <c r="AJ431" s="1594"/>
    </row>
    <row r="432" spans="1:96" ht="12.75" customHeight="1">
      <c r="D432" s="1527" t="s">
        <v>1191</v>
      </c>
      <c r="E432" s="1528"/>
      <c r="F432" s="1528"/>
      <c r="G432" s="1528"/>
      <c r="H432" s="1528"/>
      <c r="I432" s="1528"/>
      <c r="J432" s="1528"/>
      <c r="K432" s="1528"/>
      <c r="L432" s="1528"/>
      <c r="M432" s="1528"/>
      <c r="N432" s="1528"/>
      <c r="O432" s="1528"/>
      <c r="P432" s="1528"/>
      <c r="Q432" s="1528"/>
      <c r="R432" s="1528"/>
      <c r="S432" s="1528"/>
      <c r="T432" s="1528"/>
      <c r="U432" s="1528"/>
      <c r="V432" s="1528"/>
      <c r="W432" s="1528"/>
      <c r="X432" s="1528"/>
      <c r="Y432" s="1528"/>
      <c r="Z432" s="1528"/>
      <c r="AA432" s="1528"/>
      <c r="AB432" s="1528"/>
      <c r="AC432" s="1528"/>
      <c r="AD432" s="1528"/>
      <c r="AE432" s="1528"/>
      <c r="AF432" s="1529"/>
      <c r="AG432" s="1594">
        <f>MIN(IF(AG428&gt;AG431,AG431,AG428),1)</f>
        <v>1</v>
      </c>
      <c r="AH432" s="1594"/>
      <c r="AI432" s="1594"/>
      <c r="AJ432" s="1594"/>
      <c r="AM432" s="61"/>
      <c r="AN432" s="61"/>
      <c r="AO432" s="61"/>
      <c r="AP432" s="61"/>
      <c r="AQ432" s="61"/>
      <c r="AR432" s="61"/>
      <c r="AS432" s="61"/>
      <c r="AT432" s="61"/>
      <c r="AU432" s="61"/>
      <c r="AV432" s="61"/>
      <c r="AW432" s="61"/>
      <c r="AX432" s="61"/>
      <c r="AY432" s="61"/>
      <c r="AZ432" s="61"/>
      <c r="BA432" s="61"/>
      <c r="BB432" s="61"/>
      <c r="BC432" s="61"/>
      <c r="BD432" s="61"/>
      <c r="BE432" s="61"/>
      <c r="BF432" s="61"/>
      <c r="BG432" s="61"/>
      <c r="BH432" s="61"/>
      <c r="BI432" s="61"/>
      <c r="BJ432" s="61"/>
      <c r="BK432" s="61"/>
      <c r="BL432" s="61"/>
      <c r="BM432" s="61"/>
      <c r="BN432" s="61"/>
      <c r="BO432" s="61"/>
      <c r="BP432" s="61"/>
      <c r="BQ432" s="61"/>
      <c r="BR432" s="61"/>
      <c r="BS432" s="61"/>
      <c r="BT432" s="61"/>
      <c r="BU432" s="61"/>
      <c r="BV432" s="61"/>
      <c r="BW432" s="61"/>
      <c r="BX432" s="61"/>
      <c r="BY432" s="61"/>
      <c r="BZ432" s="61"/>
      <c r="CA432" s="61"/>
      <c r="CB432" s="61"/>
      <c r="CC432" s="61"/>
      <c r="CD432" s="61"/>
      <c r="CE432" s="61"/>
      <c r="CF432" s="61"/>
      <c r="CG432" s="61"/>
      <c r="CH432" s="61"/>
      <c r="CI432" s="61"/>
      <c r="CJ432" s="61"/>
      <c r="CK432" s="61"/>
      <c r="CL432" s="61"/>
      <c r="CM432" s="61"/>
      <c r="CN432" s="61"/>
      <c r="CO432" s="61"/>
      <c r="CP432" s="61"/>
      <c r="CQ432" s="61"/>
      <c r="CR432" s="61"/>
    </row>
    <row r="433" spans="1:96" ht="12.4" customHeight="1">
      <c r="D433" s="1527" t="s">
        <v>1461</v>
      </c>
      <c r="E433" s="1168"/>
      <c r="F433" s="1168"/>
      <c r="G433" s="1168"/>
      <c r="H433" s="1168"/>
      <c r="I433" s="1168"/>
      <c r="J433" s="1168"/>
      <c r="K433" s="1168"/>
      <c r="L433" s="1168"/>
      <c r="M433" s="1168"/>
      <c r="N433" s="1168"/>
      <c r="O433" s="1168"/>
      <c r="P433" s="1168"/>
      <c r="Q433" s="1168"/>
      <c r="R433" s="1168"/>
      <c r="S433" s="1168"/>
      <c r="T433" s="1168"/>
      <c r="U433" s="1168"/>
      <c r="V433" s="1168"/>
      <c r="W433" s="1168"/>
      <c r="X433" s="1168"/>
      <c r="Y433" s="1168"/>
      <c r="Z433" s="1168"/>
      <c r="AA433" s="1168"/>
      <c r="AB433" s="1168"/>
      <c r="AC433" s="1168"/>
      <c r="AD433" s="1168"/>
      <c r="AE433" s="1168"/>
      <c r="AF433" s="1550"/>
      <c r="AG433" s="1468">
        <v>0</v>
      </c>
      <c r="AH433" s="1468"/>
      <c r="AI433" s="1468"/>
      <c r="AJ433" s="1468"/>
      <c r="AM433" s="58"/>
      <c r="AN433" s="58"/>
      <c r="AO433" s="58"/>
      <c r="AP433" s="58"/>
      <c r="AQ433" s="58"/>
      <c r="AR433" s="58"/>
      <c r="AS433" s="58"/>
      <c r="AT433" s="58"/>
      <c r="AU433" s="58"/>
      <c r="AV433" s="58"/>
      <c r="AW433" s="58"/>
      <c r="AX433" s="58"/>
      <c r="AY433" s="58"/>
      <c r="AZ433" s="58"/>
      <c r="BA433" s="58"/>
      <c r="BB433" s="58"/>
      <c r="BC433" s="58"/>
      <c r="BD433" s="58"/>
      <c r="BE433" s="58"/>
      <c r="BF433" s="58"/>
      <c r="BG433" s="58"/>
      <c r="BH433" s="58"/>
      <c r="BI433" s="58"/>
      <c r="BJ433" s="58"/>
      <c r="BK433" s="58"/>
      <c r="BL433" s="58"/>
      <c r="BM433" s="58"/>
      <c r="BN433" s="58"/>
      <c r="BO433" s="58"/>
      <c r="BP433" s="58"/>
      <c r="BQ433" s="58"/>
      <c r="BR433" s="58"/>
      <c r="BS433" s="58"/>
      <c r="BT433" s="58"/>
      <c r="BU433" s="58"/>
      <c r="BV433" s="58"/>
      <c r="BW433" s="58"/>
      <c r="BX433" s="58"/>
      <c r="BY433" s="58"/>
      <c r="BZ433" s="58"/>
      <c r="CA433" s="58"/>
      <c r="CB433" s="58"/>
      <c r="CC433" s="58"/>
      <c r="CD433" s="58"/>
      <c r="CE433" s="58"/>
      <c r="CF433" s="58"/>
      <c r="CG433" s="58"/>
      <c r="CH433" s="58"/>
      <c r="CI433" s="58"/>
      <c r="CJ433" s="58"/>
      <c r="CK433" s="58"/>
      <c r="CL433" s="58"/>
      <c r="CM433" s="58"/>
      <c r="CN433" s="58"/>
      <c r="CO433" s="58"/>
      <c r="CP433" s="58"/>
      <c r="CQ433" s="58"/>
      <c r="CR433" s="58"/>
    </row>
    <row r="434" spans="1:96" ht="12.4" customHeight="1">
      <c r="D434" s="1167" t="s">
        <v>618</v>
      </c>
      <c r="E434" s="1168"/>
      <c r="F434" s="1168"/>
      <c r="G434" s="1168"/>
      <c r="H434" s="1168"/>
      <c r="I434" s="1168"/>
      <c r="J434" s="1168"/>
      <c r="K434" s="1168"/>
      <c r="L434" s="1168"/>
      <c r="M434" s="1168"/>
      <c r="N434" s="1168"/>
      <c r="O434" s="1168"/>
      <c r="P434" s="1168"/>
      <c r="Q434" s="1168"/>
      <c r="R434" s="1168"/>
      <c r="S434" s="1168"/>
      <c r="T434" s="1168"/>
      <c r="U434" s="1168"/>
      <c r="V434" s="1168"/>
      <c r="W434" s="1168"/>
      <c r="X434" s="1168"/>
      <c r="Y434" s="1168"/>
      <c r="Z434" s="1168"/>
      <c r="AA434" s="1168"/>
      <c r="AB434" s="1168"/>
      <c r="AC434" s="1168"/>
      <c r="AD434" s="1168"/>
      <c r="AE434" s="1168"/>
      <c r="AF434" s="1550"/>
      <c r="AG434" s="1468">
        <v>0</v>
      </c>
      <c r="AH434" s="1468"/>
      <c r="AI434" s="1468"/>
      <c r="AJ434" s="1468"/>
      <c r="AM434" s="58"/>
      <c r="AN434" s="58"/>
      <c r="AO434" s="58"/>
      <c r="AP434" s="58"/>
      <c r="AQ434" s="58"/>
      <c r="AR434" s="58"/>
      <c r="AS434" s="58"/>
      <c r="AT434" s="58"/>
      <c r="AU434" s="58"/>
      <c r="AV434" s="58"/>
      <c r="AW434" s="58"/>
      <c r="AX434" s="58"/>
      <c r="AY434" s="58"/>
      <c r="AZ434" s="58"/>
      <c r="BA434" s="58"/>
      <c r="BB434" s="58"/>
      <c r="BC434" s="58"/>
      <c r="BD434" s="58"/>
      <c r="BE434" s="58"/>
      <c r="BF434" s="58"/>
      <c r="BG434" s="58"/>
      <c r="BH434" s="58"/>
      <c r="BI434" s="58"/>
      <c r="BJ434" s="58"/>
      <c r="BK434" s="58"/>
      <c r="BL434" s="58"/>
      <c r="BM434" s="58"/>
      <c r="BN434" s="58"/>
      <c r="BO434" s="58"/>
      <c r="BP434" s="58"/>
      <c r="BQ434" s="58"/>
      <c r="BR434" s="58"/>
      <c r="BS434" s="58"/>
      <c r="BT434" s="58"/>
      <c r="BU434" s="58"/>
      <c r="BV434" s="58"/>
      <c r="BW434" s="58"/>
      <c r="BX434" s="58"/>
      <c r="BY434" s="58"/>
      <c r="BZ434" s="58"/>
      <c r="CA434" s="58"/>
      <c r="CB434" s="58"/>
      <c r="CC434" s="58"/>
      <c r="CD434" s="58"/>
      <c r="CE434" s="58"/>
      <c r="CF434" s="58"/>
      <c r="CG434" s="58"/>
      <c r="CH434" s="58"/>
      <c r="CI434" s="58"/>
      <c r="CJ434" s="58"/>
      <c r="CK434" s="58"/>
      <c r="CL434" s="58"/>
      <c r="CM434" s="58"/>
      <c r="CN434" s="58"/>
      <c r="CO434" s="58"/>
      <c r="CP434" s="58"/>
      <c r="CQ434" s="58"/>
      <c r="CR434" s="58"/>
    </row>
    <row r="435" spans="1:96" ht="12.75">
      <c r="D435" s="1527" t="s">
        <v>1462</v>
      </c>
      <c r="E435" s="1168"/>
      <c r="F435" s="1168"/>
      <c r="G435" s="1168"/>
      <c r="H435" s="1168"/>
      <c r="I435" s="1168"/>
      <c r="J435" s="1168"/>
      <c r="K435" s="1168"/>
      <c r="L435" s="1168"/>
      <c r="M435" s="1168"/>
      <c r="N435" s="1168"/>
      <c r="O435" s="1168"/>
      <c r="P435" s="1168"/>
      <c r="Q435" s="1168"/>
      <c r="R435" s="1168"/>
      <c r="S435" s="1168"/>
      <c r="T435" s="1168"/>
      <c r="U435" s="1168"/>
      <c r="V435" s="1168"/>
      <c r="W435" s="1168"/>
      <c r="X435" s="1168"/>
      <c r="Y435" s="1168"/>
      <c r="Z435" s="1168"/>
      <c r="AA435" s="1168"/>
      <c r="AB435" s="1168"/>
      <c r="AC435" s="1168"/>
      <c r="AD435" s="1168"/>
      <c r="AE435" s="1168"/>
      <c r="AF435" s="1550"/>
      <c r="AG435" s="1468">
        <f>1350</f>
        <v>1350</v>
      </c>
      <c r="AH435" s="1468"/>
      <c r="AI435" s="1468"/>
      <c r="AJ435" s="1468"/>
      <c r="AM435" s="25"/>
      <c r="AN435" s="25"/>
      <c r="AO435" s="58"/>
      <c r="AP435" s="58"/>
      <c r="AQ435" s="58"/>
      <c r="AR435" s="58"/>
      <c r="AS435" s="58"/>
      <c r="AT435" s="58"/>
      <c r="AU435" s="58"/>
      <c r="AV435" s="58"/>
      <c r="AW435" s="58"/>
      <c r="AX435" s="58"/>
      <c r="AY435" s="58"/>
      <c r="AZ435" s="58"/>
      <c r="BA435" s="58"/>
      <c r="BB435" s="58"/>
      <c r="BC435" s="58"/>
      <c r="BD435" s="58"/>
      <c r="BE435" s="58"/>
      <c r="BF435" s="58"/>
      <c r="BG435" s="58"/>
      <c r="BH435" s="58"/>
      <c r="BI435" s="58"/>
      <c r="BJ435" s="58"/>
      <c r="BK435" s="58"/>
      <c r="BL435" s="58"/>
      <c r="BM435" s="58"/>
      <c r="BN435" s="58"/>
      <c r="BO435" s="58"/>
      <c r="BP435" s="58"/>
      <c r="BQ435" s="58"/>
      <c r="BR435" s="58"/>
      <c r="BS435" s="58"/>
      <c r="BT435" s="58"/>
      <c r="BU435" s="58"/>
      <c r="BV435" s="58"/>
      <c r="BW435" s="58"/>
      <c r="BX435" s="58"/>
      <c r="BY435" s="58"/>
      <c r="BZ435" s="58"/>
      <c r="CA435" s="58"/>
      <c r="CB435" s="58"/>
      <c r="CC435" s="58"/>
      <c r="CD435" s="58"/>
      <c r="CE435" s="58"/>
      <c r="CF435" s="58"/>
      <c r="CG435" s="58"/>
      <c r="CH435" s="58"/>
      <c r="CI435" s="58"/>
      <c r="CJ435" s="58"/>
      <c r="CK435" s="58"/>
      <c r="CL435" s="58"/>
      <c r="CM435" s="58"/>
      <c r="CN435" s="58"/>
      <c r="CO435" s="58"/>
      <c r="CP435" s="58"/>
      <c r="CQ435" s="58"/>
      <c r="CR435" s="58"/>
    </row>
    <row r="436" spans="1:96" ht="12.75">
      <c r="D436" s="1527" t="s">
        <v>1192</v>
      </c>
      <c r="E436" s="1168"/>
      <c r="F436" s="1168"/>
      <c r="G436" s="1168"/>
      <c r="H436" s="1168"/>
      <c r="I436" s="1168"/>
      <c r="J436" s="1168"/>
      <c r="K436" s="1168"/>
      <c r="L436" s="1168"/>
      <c r="M436" s="1168"/>
      <c r="N436" s="1168"/>
      <c r="O436" s="1168"/>
      <c r="P436" s="1168"/>
      <c r="Q436" s="1168"/>
      <c r="R436" s="1168"/>
      <c r="S436" s="1168"/>
      <c r="T436" s="1168"/>
      <c r="U436" s="1168"/>
      <c r="V436" s="1168"/>
      <c r="W436" s="1168"/>
      <c r="X436" s="1168"/>
      <c r="Y436" s="1168"/>
      <c r="Z436" s="1168"/>
      <c r="AA436" s="1168"/>
      <c r="AB436" s="1168"/>
      <c r="AC436" s="1168"/>
      <c r="AD436" s="1168"/>
      <c r="AE436" s="1168"/>
      <c r="AF436" s="1550"/>
      <c r="AG436" s="1468">
        <v>0</v>
      </c>
      <c r="AH436" s="1468"/>
      <c r="AI436" s="1468"/>
      <c r="AJ436" s="1468"/>
      <c r="AM436" s="58"/>
      <c r="AN436" s="58"/>
      <c r="AO436" s="58"/>
      <c r="AP436" s="58"/>
      <c r="AQ436" s="58"/>
      <c r="AR436" s="58"/>
      <c r="AS436" s="58"/>
      <c r="AT436" s="58"/>
      <c r="AU436" s="58"/>
      <c r="AV436" s="58"/>
      <c r="AW436" s="58"/>
      <c r="AX436" s="58"/>
      <c r="AY436" s="58"/>
      <c r="AZ436" s="58"/>
      <c r="BA436" s="58"/>
      <c r="BB436" s="58"/>
      <c r="BC436" s="58"/>
      <c r="BD436" s="58"/>
      <c r="BE436" s="58"/>
      <c r="BF436" s="58"/>
      <c r="BG436" s="58"/>
      <c r="BH436" s="58"/>
      <c r="BI436" s="58"/>
      <c r="BJ436" s="58"/>
      <c r="BK436" s="58"/>
      <c r="BL436" s="58"/>
      <c r="BM436" s="58"/>
      <c r="BN436" s="58"/>
      <c r="BO436" s="58"/>
      <c r="BP436" s="58"/>
      <c r="BQ436" s="58"/>
      <c r="BR436" s="58"/>
      <c r="BS436" s="58"/>
      <c r="BT436" s="58"/>
      <c r="BU436" s="58"/>
      <c r="BV436" s="58"/>
      <c r="BW436" s="58"/>
      <c r="BX436" s="58"/>
      <c r="BY436" s="58"/>
      <c r="BZ436" s="58"/>
      <c r="CA436" s="58"/>
      <c r="CB436" s="58"/>
      <c r="CC436" s="58"/>
      <c r="CD436" s="58"/>
      <c r="CE436" s="58"/>
      <c r="CF436" s="58"/>
      <c r="CG436" s="58"/>
      <c r="CH436" s="58"/>
      <c r="CI436" s="58"/>
      <c r="CJ436" s="58"/>
      <c r="CK436" s="58"/>
      <c r="CL436" s="58"/>
      <c r="CM436" s="58"/>
      <c r="CN436" s="58"/>
      <c r="CO436" s="58"/>
      <c r="CP436" s="58"/>
      <c r="CQ436" s="58"/>
      <c r="CR436" s="58"/>
    </row>
    <row r="437" spans="1:96" ht="12.75">
      <c r="D437" s="1581" t="s">
        <v>1193</v>
      </c>
      <c r="E437" s="1582"/>
      <c r="F437" s="1582"/>
      <c r="G437" s="1582"/>
      <c r="H437" s="1582"/>
      <c r="I437" s="1582"/>
      <c r="J437" s="1582"/>
      <c r="K437" s="1582"/>
      <c r="L437" s="1582"/>
      <c r="M437" s="1582"/>
      <c r="N437" s="1582"/>
      <c r="O437" s="1582"/>
      <c r="P437" s="1582"/>
      <c r="Q437" s="1582"/>
      <c r="R437" s="1582"/>
      <c r="S437" s="1582"/>
      <c r="T437" s="1582"/>
      <c r="U437" s="1582"/>
      <c r="V437" s="1582"/>
      <c r="W437" s="1582"/>
      <c r="X437" s="1582"/>
      <c r="Y437" s="1582"/>
      <c r="Z437" s="1582"/>
      <c r="AA437" s="1582"/>
      <c r="AB437" s="1582"/>
      <c r="AC437" s="1582"/>
      <c r="AD437" s="1582"/>
      <c r="AE437" s="1582"/>
      <c r="AF437" s="1583"/>
      <c r="AG437" s="1548">
        <f>AG429+AG433+AG435+AG436</f>
        <v>103889</v>
      </c>
      <c r="AH437" s="1548"/>
      <c r="AI437" s="1548"/>
      <c r="AJ437" s="1548"/>
      <c r="AM437" s="58"/>
      <c r="AN437" s="58"/>
      <c r="AO437" s="58"/>
      <c r="AP437" s="58"/>
      <c r="AQ437" s="58"/>
      <c r="AR437" s="58"/>
      <c r="AS437" s="58"/>
      <c r="AT437" s="58"/>
      <c r="AU437" s="58"/>
      <c r="AV437" s="58"/>
      <c r="AW437" s="58"/>
      <c r="AX437" s="58"/>
      <c r="AY437" s="58"/>
      <c r="AZ437" s="58"/>
      <c r="BA437" s="58"/>
      <c r="BB437" s="58"/>
      <c r="BC437" s="58"/>
      <c r="BD437" s="58"/>
      <c r="BE437" s="58"/>
      <c r="BF437" s="58"/>
      <c r="BG437" s="58"/>
      <c r="BH437" s="58"/>
      <c r="BI437" s="58"/>
      <c r="BJ437" s="58"/>
      <c r="BK437" s="58"/>
      <c r="BL437" s="58"/>
      <c r="BM437" s="58"/>
      <c r="BN437" s="58"/>
      <c r="BO437" s="58"/>
      <c r="BP437" s="58"/>
      <c r="BQ437" s="58"/>
      <c r="BR437" s="58"/>
      <c r="BS437" s="58"/>
      <c r="BT437" s="58"/>
      <c r="BU437" s="58"/>
      <c r="BV437" s="58"/>
      <c r="BW437" s="58"/>
      <c r="BX437" s="58"/>
      <c r="BY437" s="58"/>
      <c r="BZ437" s="58"/>
      <c r="CA437" s="58"/>
      <c r="CB437" s="58"/>
      <c r="CC437" s="58"/>
      <c r="CD437" s="58"/>
      <c r="CE437" s="58"/>
      <c r="CF437" s="58"/>
      <c r="CG437" s="58"/>
      <c r="CH437" s="58"/>
      <c r="CI437" s="58"/>
      <c r="CJ437" s="58"/>
      <c r="CK437" s="58"/>
      <c r="CL437" s="58"/>
      <c r="CM437" s="58"/>
      <c r="CN437" s="58"/>
      <c r="CO437" s="58"/>
      <c r="CP437" s="58"/>
      <c r="CQ437" s="58"/>
      <c r="CR437" s="58"/>
    </row>
    <row r="438" spans="1:96" ht="12.75">
      <c r="D438" s="1584" t="s">
        <v>1463</v>
      </c>
      <c r="E438" s="1584"/>
      <c r="F438" s="1584"/>
      <c r="G438" s="1584"/>
      <c r="H438" s="1584"/>
      <c r="I438" s="1584"/>
      <c r="J438" s="1584"/>
      <c r="K438" s="1584"/>
      <c r="L438" s="1584"/>
      <c r="M438" s="1584"/>
      <c r="N438" s="1584"/>
      <c r="O438" s="1584"/>
      <c r="P438" s="1584"/>
      <c r="Q438" s="1584"/>
      <c r="R438" s="1584"/>
      <c r="S438" s="1584"/>
      <c r="T438" s="1584"/>
      <c r="U438" s="1584"/>
      <c r="V438" s="1584"/>
      <c r="W438" s="1584"/>
      <c r="X438" s="1584"/>
      <c r="Y438" s="1584"/>
      <c r="Z438" s="1584"/>
      <c r="AA438" s="1584"/>
      <c r="AB438" s="1584"/>
      <c r="AC438" s="1584"/>
      <c r="AD438" s="1584"/>
      <c r="AE438" s="1584"/>
      <c r="AF438" s="1584"/>
      <c r="AG438" s="1584"/>
      <c r="AH438" s="1584"/>
      <c r="AI438" s="1584"/>
      <c r="AJ438" s="1584"/>
      <c r="AM438" s="58"/>
      <c r="AN438" s="58"/>
      <c r="AO438" s="58"/>
      <c r="AP438" s="58"/>
      <c r="AQ438" s="58"/>
      <c r="AR438" s="58"/>
      <c r="AS438" s="58"/>
      <c r="AT438" s="58"/>
      <c r="AU438" s="58"/>
      <c r="AV438" s="58"/>
      <c r="AW438" s="58"/>
      <c r="AX438" s="58"/>
      <c r="AY438" s="58"/>
      <c r="AZ438" s="58"/>
      <c r="BA438" s="58"/>
      <c r="BB438" s="58"/>
      <c r="BC438" s="58"/>
      <c r="BD438" s="58"/>
      <c r="BE438" s="58"/>
      <c r="BF438" s="58"/>
      <c r="BG438" s="58"/>
      <c r="BH438" s="58"/>
      <c r="BI438" s="58"/>
      <c r="BJ438" s="58"/>
      <c r="BK438" s="58"/>
      <c r="BL438" s="58"/>
      <c r="BM438" s="58"/>
      <c r="BN438" s="58"/>
      <c r="BO438" s="58"/>
      <c r="BP438" s="58"/>
      <c r="BQ438" s="58"/>
      <c r="BR438" s="58"/>
      <c r="BS438" s="58"/>
      <c r="BT438" s="58"/>
      <c r="BU438" s="58"/>
      <c r="BV438" s="58"/>
      <c r="BW438" s="58"/>
      <c r="BX438" s="58"/>
      <c r="BY438" s="58"/>
      <c r="BZ438" s="58"/>
      <c r="CA438" s="58"/>
      <c r="CB438" s="58"/>
      <c r="CC438" s="58"/>
      <c r="CD438" s="58"/>
      <c r="CE438" s="58"/>
      <c r="CF438" s="58"/>
      <c r="CG438" s="58"/>
      <c r="CH438" s="58"/>
      <c r="CI438" s="58"/>
      <c r="CJ438" s="58"/>
      <c r="CK438" s="58"/>
      <c r="CL438" s="58"/>
      <c r="CM438" s="58"/>
      <c r="CN438" s="58"/>
      <c r="CO438" s="58"/>
      <c r="CP438" s="58"/>
      <c r="CQ438" s="58"/>
      <c r="CR438" s="58"/>
    </row>
    <row r="439" spans="1:96" ht="12.75">
      <c r="D439" s="1585"/>
      <c r="E439" s="1585"/>
      <c r="F439" s="1585"/>
      <c r="G439" s="1585"/>
      <c r="H439" s="1585"/>
      <c r="I439" s="1585"/>
      <c r="J439" s="1585"/>
      <c r="K439" s="1585"/>
      <c r="L439" s="1585"/>
      <c r="M439" s="1585"/>
      <c r="N439" s="1585"/>
      <c r="O439" s="1585"/>
      <c r="P439" s="1585"/>
      <c r="Q439" s="1585"/>
      <c r="R439" s="1585"/>
      <c r="S439" s="1585"/>
      <c r="T439" s="1585"/>
      <c r="U439" s="1585"/>
      <c r="V439" s="1585"/>
      <c r="W439" s="1585"/>
      <c r="X439" s="1585"/>
      <c r="Y439" s="1585"/>
      <c r="Z439" s="1585"/>
      <c r="AA439" s="1585"/>
      <c r="AB439" s="1585"/>
      <c r="AC439" s="1585"/>
      <c r="AD439" s="1585"/>
      <c r="AE439" s="1585"/>
      <c r="AF439" s="1585"/>
      <c r="AG439" s="1585"/>
      <c r="AH439" s="1585"/>
      <c r="AI439" s="1585"/>
      <c r="AJ439" s="1585"/>
      <c r="AM439" s="58"/>
      <c r="AN439" s="58"/>
      <c r="AO439" s="58"/>
      <c r="AP439" s="58"/>
      <c r="AQ439" s="58"/>
      <c r="AR439" s="58"/>
      <c r="AS439" s="58"/>
      <c r="AT439" s="58"/>
      <c r="AU439" s="58"/>
      <c r="AV439" s="58"/>
      <c r="AW439" s="58"/>
      <c r="AX439" s="58"/>
      <c r="AY439" s="58"/>
      <c r="AZ439" s="58"/>
      <c r="BA439" s="58"/>
      <c r="BB439" s="58"/>
      <c r="BC439" s="58"/>
      <c r="BD439" s="58"/>
      <c r="BE439" s="58"/>
      <c r="BF439" s="58"/>
      <c r="BG439" s="58"/>
      <c r="BH439" s="58"/>
      <c r="BI439" s="58"/>
      <c r="BJ439" s="58"/>
      <c r="BK439" s="58"/>
      <c r="BL439" s="58"/>
      <c r="BM439" s="58"/>
      <c r="BN439" s="58"/>
      <c r="BO439" s="58"/>
      <c r="BP439" s="58"/>
      <c r="BQ439" s="58"/>
      <c r="BR439" s="58"/>
      <c r="BS439" s="58"/>
      <c r="BT439" s="58"/>
      <c r="BU439" s="58"/>
      <c r="BV439" s="58"/>
      <c r="BW439" s="58"/>
      <c r="BX439" s="58"/>
      <c r="BY439" s="58"/>
      <c r="BZ439" s="58"/>
      <c r="CA439" s="58"/>
      <c r="CB439" s="58"/>
      <c r="CC439" s="58"/>
      <c r="CD439" s="58"/>
      <c r="CE439" s="58"/>
      <c r="CF439" s="58"/>
      <c r="CG439" s="58"/>
      <c r="CH439" s="58"/>
      <c r="CI439" s="58"/>
      <c r="CJ439" s="58"/>
      <c r="CK439" s="58"/>
      <c r="CL439" s="58"/>
      <c r="CM439" s="58"/>
      <c r="CN439" s="58"/>
      <c r="CO439" s="58"/>
      <c r="CP439" s="58"/>
      <c r="CQ439" s="58"/>
      <c r="CR439" s="58"/>
    </row>
    <row r="440" spans="1:96" ht="12.75">
      <c r="D440" s="293"/>
      <c r="E440" s="293"/>
      <c r="F440" s="293"/>
      <c r="G440" s="293"/>
      <c r="H440" s="293"/>
      <c r="I440" s="293"/>
      <c r="J440" s="293"/>
      <c r="K440" s="293"/>
      <c r="L440" s="293"/>
      <c r="M440" s="293"/>
      <c r="N440" s="293"/>
      <c r="O440" s="293"/>
      <c r="P440" s="293"/>
      <c r="Q440" s="293"/>
      <c r="R440" s="293"/>
      <c r="S440" s="293"/>
      <c r="T440" s="293"/>
      <c r="U440" s="293"/>
      <c r="V440" s="293"/>
      <c r="W440" s="293"/>
      <c r="X440" s="293"/>
      <c r="Y440" s="293"/>
      <c r="Z440" s="293"/>
      <c r="AA440" s="293"/>
      <c r="AB440" s="293"/>
      <c r="AC440" s="293"/>
      <c r="AD440" s="293"/>
      <c r="AE440" s="293"/>
      <c r="AF440" s="293"/>
      <c r="AG440" s="293"/>
      <c r="AH440" s="293"/>
      <c r="AI440" s="293"/>
      <c r="AJ440" s="299"/>
      <c r="AM440" s="58"/>
      <c r="AN440" s="58"/>
      <c r="AO440" s="58"/>
      <c r="AP440" s="58"/>
      <c r="AQ440" s="58"/>
      <c r="AR440" s="58"/>
      <c r="AS440" s="58"/>
      <c r="AT440" s="58"/>
      <c r="AU440" s="58"/>
      <c r="AV440" s="58"/>
      <c r="AW440" s="58"/>
      <c r="AX440" s="58"/>
      <c r="AY440" s="58"/>
      <c r="AZ440" s="58"/>
      <c r="BA440" s="58"/>
      <c r="BB440" s="58"/>
      <c r="BC440" s="58"/>
      <c r="BD440" s="58"/>
      <c r="BE440" s="58"/>
      <c r="BF440" s="58"/>
      <c r="BG440" s="58"/>
      <c r="BH440" s="58"/>
      <c r="BI440" s="58"/>
      <c r="BJ440" s="58"/>
      <c r="BK440" s="58"/>
      <c r="BL440" s="58"/>
      <c r="BM440" s="58"/>
      <c r="BN440" s="58"/>
      <c r="BO440" s="58"/>
      <c r="BP440" s="58"/>
      <c r="BQ440" s="58"/>
      <c r="BR440" s="58"/>
      <c r="BS440" s="58"/>
      <c r="BT440" s="58"/>
      <c r="BU440" s="58"/>
      <c r="BV440" s="58"/>
      <c r="BW440" s="58"/>
      <c r="BX440" s="58"/>
      <c r="BY440" s="58"/>
      <c r="BZ440" s="58"/>
      <c r="CA440" s="58"/>
      <c r="CB440" s="58"/>
      <c r="CC440" s="58"/>
      <c r="CD440" s="58"/>
      <c r="CE440" s="58"/>
      <c r="CF440" s="58"/>
      <c r="CG440" s="58"/>
      <c r="CH440" s="58"/>
      <c r="CI440" s="58"/>
      <c r="CJ440" s="58"/>
      <c r="CK440" s="58"/>
      <c r="CL440" s="58"/>
      <c r="CM440" s="58"/>
      <c r="CN440" s="58"/>
      <c r="CO440" s="58"/>
      <c r="CP440" s="58"/>
      <c r="CQ440" s="58"/>
      <c r="CR440" s="58"/>
    </row>
    <row r="441" spans="1:96" ht="12.75">
      <c r="D441" s="344" t="s">
        <v>899</v>
      </c>
      <c r="E441" s="293"/>
      <c r="F441" s="293"/>
      <c r="G441" s="293"/>
      <c r="H441" s="293"/>
      <c r="I441" s="293"/>
      <c r="J441" s="293"/>
      <c r="K441" s="293"/>
      <c r="L441" s="293"/>
      <c r="M441" s="293"/>
      <c r="N441" s="293"/>
      <c r="O441" s="293"/>
      <c r="P441" s="293"/>
      <c r="Q441" s="293"/>
      <c r="R441" s="293"/>
      <c r="S441" s="293"/>
      <c r="T441" s="293"/>
      <c r="U441" s="293"/>
      <c r="V441" s="293"/>
      <c r="W441" s="293"/>
      <c r="X441" s="293"/>
      <c r="Y441" s="293"/>
      <c r="Z441" s="293"/>
      <c r="AA441" s="293"/>
      <c r="AB441" s="293"/>
      <c r="AC441" s="1129">
        <f>'Sources and Uses Budget'!B105/Application!AG424</f>
        <v>313674.70435303508</v>
      </c>
      <c r="AD441" s="1129"/>
      <c r="AE441" s="1129"/>
      <c r="AF441" s="1129"/>
      <c r="AG441" s="293"/>
      <c r="AH441" s="293"/>
      <c r="AI441" s="293"/>
      <c r="AJ441" s="299"/>
      <c r="AM441" s="58"/>
      <c r="AN441" s="58"/>
      <c r="AO441" s="58"/>
      <c r="AP441" s="58"/>
      <c r="AQ441" s="58"/>
      <c r="AR441" s="58"/>
      <c r="AS441" s="58"/>
      <c r="AT441" s="58"/>
      <c r="AU441" s="58"/>
      <c r="AV441" s="58"/>
      <c r="AW441" s="58"/>
      <c r="AX441" s="58"/>
      <c r="AY441" s="58"/>
      <c r="AZ441" s="58"/>
      <c r="BA441" s="58"/>
      <c r="BB441" s="58"/>
      <c r="BC441" s="58"/>
      <c r="BD441" s="58"/>
      <c r="BE441" s="58"/>
      <c r="BF441" s="58"/>
      <c r="BG441" s="58"/>
      <c r="BH441" s="58"/>
      <c r="BI441" s="58"/>
      <c r="BJ441" s="58"/>
      <c r="BK441" s="58"/>
      <c r="BL441" s="58"/>
      <c r="BM441" s="58"/>
      <c r="BN441" s="58"/>
      <c r="BO441" s="58"/>
      <c r="BP441" s="58"/>
      <c r="BQ441" s="58"/>
      <c r="BR441" s="58"/>
      <c r="BS441" s="58"/>
      <c r="BT441" s="58"/>
      <c r="BU441" s="58"/>
      <c r="BV441" s="58"/>
      <c r="BW441" s="58"/>
      <c r="BX441" s="58"/>
      <c r="BY441" s="58"/>
      <c r="BZ441" s="58"/>
      <c r="CA441" s="58"/>
      <c r="CB441" s="58"/>
      <c r="CC441" s="58"/>
      <c r="CD441" s="58"/>
      <c r="CE441" s="58"/>
      <c r="CF441" s="58"/>
      <c r="CG441" s="58"/>
      <c r="CH441" s="58"/>
      <c r="CI441" s="58"/>
      <c r="CJ441" s="58"/>
      <c r="CK441" s="58"/>
      <c r="CL441" s="58"/>
      <c r="CM441" s="58"/>
      <c r="CN441" s="58"/>
      <c r="CO441" s="58"/>
      <c r="CP441" s="58"/>
      <c r="CQ441" s="58"/>
      <c r="CR441" s="58"/>
    </row>
    <row r="442" spans="1:96" ht="12.75">
      <c r="D442" s="344" t="s">
        <v>900</v>
      </c>
      <c r="E442" s="293"/>
      <c r="F442" s="293"/>
      <c r="G442" s="293"/>
      <c r="H442" s="293"/>
      <c r="I442" s="293"/>
      <c r="J442" s="293"/>
      <c r="K442" s="293"/>
      <c r="L442" s="293"/>
      <c r="M442" s="293"/>
      <c r="N442" s="293"/>
      <c r="O442" s="293"/>
      <c r="P442" s="293"/>
      <c r="Q442" s="293"/>
      <c r="R442" s="293"/>
      <c r="S442" s="293"/>
      <c r="T442" s="293"/>
      <c r="U442" s="293"/>
      <c r="V442" s="293"/>
      <c r="W442" s="293"/>
      <c r="X442" s="293"/>
      <c r="Y442" s="293"/>
      <c r="Z442" s="293"/>
      <c r="AA442" s="293"/>
      <c r="AB442" s="293"/>
      <c r="AC442" s="1129">
        <f>'Sources and Uses Budget'!C105/Application!AG424</f>
        <v>313674.70435303508</v>
      </c>
      <c r="AD442" s="1129"/>
      <c r="AE442" s="1129"/>
      <c r="AF442" s="1129"/>
      <c r="AG442" s="293"/>
      <c r="AH442" s="293"/>
      <c r="AI442" s="293"/>
      <c r="AJ442" s="299"/>
      <c r="AM442" s="58"/>
      <c r="AN442" s="58"/>
      <c r="AO442" s="58"/>
      <c r="AP442" s="58"/>
      <c r="AQ442" s="58"/>
      <c r="AR442" s="58"/>
      <c r="AS442" s="58"/>
      <c r="AT442" s="58"/>
      <c r="AU442" s="58"/>
      <c r="AV442" s="58"/>
      <c r="AW442" s="58"/>
      <c r="AX442" s="58"/>
      <c r="AY442" s="58"/>
      <c r="AZ442" s="58"/>
      <c r="BA442" s="58"/>
      <c r="BB442" s="58"/>
      <c r="BC442" s="58"/>
      <c r="BD442" s="58"/>
      <c r="BE442" s="58"/>
      <c r="BF442" s="58"/>
      <c r="BG442" s="58"/>
      <c r="BH442" s="58"/>
      <c r="BI442" s="58"/>
      <c r="BJ442" s="58"/>
      <c r="BK442" s="58"/>
      <c r="BL442" s="58"/>
      <c r="BM442" s="58"/>
      <c r="BN442" s="58"/>
      <c r="BO442" s="58"/>
      <c r="BP442" s="58"/>
      <c r="BQ442" s="58"/>
      <c r="BR442" s="58"/>
      <c r="BS442" s="58"/>
      <c r="BT442" s="58"/>
      <c r="BU442" s="58"/>
      <c r="BV442" s="58"/>
      <c r="BW442" s="58"/>
      <c r="BX442" s="58"/>
      <c r="BY442" s="58"/>
      <c r="BZ442" s="58"/>
      <c r="CA442" s="58"/>
      <c r="CB442" s="58"/>
      <c r="CC442" s="58"/>
      <c r="CD442" s="58"/>
      <c r="CE442" s="58"/>
      <c r="CF442" s="58"/>
      <c r="CG442" s="58"/>
      <c r="CH442" s="58"/>
      <c r="CI442" s="58"/>
      <c r="CJ442" s="58"/>
      <c r="CK442" s="58"/>
      <c r="CL442" s="58"/>
      <c r="CM442" s="58"/>
      <c r="CN442" s="58"/>
      <c r="CO442" s="58"/>
      <c r="CP442" s="58"/>
      <c r="CQ442" s="58"/>
      <c r="CR442" s="58"/>
    </row>
    <row r="443" spans="1:96" ht="12.75">
      <c r="D443" s="344" t="s">
        <v>952</v>
      </c>
      <c r="E443" s="293"/>
      <c r="F443" s="293"/>
      <c r="G443" s="293"/>
      <c r="H443" s="293"/>
      <c r="I443" s="293"/>
      <c r="J443" s="293"/>
      <c r="K443" s="293"/>
      <c r="L443" s="293"/>
      <c r="M443" s="293"/>
      <c r="N443" s="293"/>
      <c r="O443" s="293"/>
      <c r="P443" s="293"/>
      <c r="Q443" s="293"/>
      <c r="R443" s="293"/>
      <c r="S443" s="293"/>
      <c r="T443" s="293"/>
      <c r="U443" s="293"/>
      <c r="V443" s="293"/>
      <c r="W443" s="293"/>
      <c r="X443" s="293"/>
      <c r="Y443" s="293"/>
      <c r="Z443" s="293"/>
      <c r="AA443" s="293"/>
      <c r="AB443" s="293"/>
      <c r="AC443" s="1129">
        <f>('Sources and Uses Budget'!$S$107+'Sources and Uses Budget'!$T$107)/Application!AG424</f>
        <v>273221.86932152248</v>
      </c>
      <c r="AD443" s="1129"/>
      <c r="AE443" s="1129"/>
      <c r="AF443" s="1129"/>
      <c r="AG443" s="293"/>
      <c r="AH443" s="293"/>
      <c r="AI443" s="293"/>
      <c r="AJ443" s="299"/>
      <c r="AM443" s="58"/>
      <c r="AN443" s="58"/>
      <c r="AO443" s="58"/>
      <c r="AP443" s="58"/>
      <c r="AQ443" s="58"/>
      <c r="AR443" s="58"/>
      <c r="AS443" s="58"/>
      <c r="AT443" s="58"/>
      <c r="AU443" s="58"/>
      <c r="AV443" s="58"/>
      <c r="AW443" s="58"/>
      <c r="AX443" s="58"/>
      <c r="AY443" s="58"/>
      <c r="AZ443" s="58"/>
      <c r="BA443" s="58"/>
      <c r="BB443" s="58"/>
      <c r="BC443" s="58"/>
      <c r="BD443" s="58"/>
      <c r="BE443" s="58"/>
      <c r="BF443" s="58"/>
      <c r="BG443" s="58"/>
      <c r="BH443" s="58"/>
      <c r="BI443" s="58"/>
      <c r="BJ443" s="58"/>
      <c r="BK443" s="58"/>
      <c r="BL443" s="58"/>
      <c r="BM443" s="58"/>
      <c r="BN443" s="58"/>
      <c r="BO443" s="58"/>
      <c r="BP443" s="58"/>
      <c r="BQ443" s="58"/>
      <c r="BR443" s="58"/>
      <c r="BS443" s="58"/>
      <c r="BT443" s="58"/>
      <c r="BU443" s="58"/>
      <c r="BV443" s="58"/>
      <c r="BW443" s="58"/>
      <c r="BX443" s="58"/>
      <c r="BY443" s="58"/>
      <c r="BZ443" s="58"/>
      <c r="CA443" s="58"/>
      <c r="CB443" s="58"/>
      <c r="CC443" s="58"/>
      <c r="CD443" s="58"/>
      <c r="CE443" s="58"/>
      <c r="CF443" s="58"/>
      <c r="CG443" s="58"/>
      <c r="CH443" s="58"/>
      <c r="CI443" s="58"/>
      <c r="CJ443" s="58"/>
      <c r="CK443" s="58"/>
      <c r="CL443" s="58"/>
      <c r="CM443" s="58"/>
      <c r="CN443" s="58"/>
      <c r="CO443" s="58"/>
      <c r="CP443" s="58"/>
      <c r="CQ443" s="58"/>
      <c r="CR443" s="58"/>
    </row>
    <row r="444" spans="1:96" ht="12.75">
      <c r="D444" s="293"/>
      <c r="E444" s="293"/>
      <c r="F444" s="293"/>
      <c r="G444" s="293"/>
      <c r="H444" s="293"/>
      <c r="I444" s="293"/>
      <c r="J444" s="293"/>
      <c r="K444" s="293"/>
      <c r="L444" s="293"/>
      <c r="M444" s="293"/>
      <c r="N444" s="293"/>
      <c r="O444" s="293"/>
      <c r="P444" s="293"/>
      <c r="Q444" s="293"/>
      <c r="R444" s="293"/>
      <c r="S444" s="293"/>
      <c r="T444" s="293"/>
      <c r="U444" s="293"/>
      <c r="V444" s="293"/>
      <c r="W444" s="293"/>
      <c r="X444" s="293"/>
      <c r="Y444" s="293"/>
      <c r="Z444" s="293"/>
      <c r="AA444" s="293"/>
      <c r="AB444" s="293"/>
      <c r="AC444" s="902"/>
      <c r="AD444" s="293"/>
      <c r="AE444" s="293"/>
      <c r="AF444" s="293"/>
      <c r="AG444" s="293"/>
      <c r="AH444" s="293"/>
      <c r="AI444" s="293"/>
      <c r="AJ444" s="299"/>
      <c r="AM444" s="58"/>
      <c r="AN444" s="58"/>
      <c r="AO444" s="58"/>
      <c r="AP444" s="58"/>
      <c r="AQ444" s="58"/>
      <c r="AR444" s="58"/>
      <c r="AS444" s="58"/>
      <c r="AT444" s="58"/>
      <c r="AU444" s="58"/>
      <c r="AV444" s="58"/>
      <c r="AW444" s="58"/>
      <c r="AX444" s="58"/>
      <c r="AY444" s="58"/>
      <c r="AZ444" s="58"/>
      <c r="BA444" s="58"/>
      <c r="BB444" s="58"/>
      <c r="BC444" s="58"/>
      <c r="BD444" s="58"/>
      <c r="BE444" s="58"/>
      <c r="BF444" s="58"/>
      <c r="BG444" s="58"/>
      <c r="BH444" s="58"/>
      <c r="BI444" s="58"/>
      <c r="BJ444" s="58"/>
      <c r="BK444" s="58"/>
      <c r="BL444" s="58"/>
      <c r="BM444" s="58"/>
      <c r="BN444" s="58"/>
      <c r="BO444" s="58"/>
      <c r="BP444" s="58"/>
      <c r="BQ444" s="58"/>
      <c r="BR444" s="58"/>
      <c r="BS444" s="58"/>
      <c r="BT444" s="58"/>
      <c r="BU444" s="58"/>
      <c r="BV444" s="58"/>
      <c r="BW444" s="58"/>
      <c r="BX444" s="58"/>
      <c r="BY444" s="58"/>
      <c r="BZ444" s="58"/>
      <c r="CA444" s="58"/>
      <c r="CB444" s="58"/>
      <c r="CC444" s="58"/>
      <c r="CD444" s="58"/>
      <c r="CE444" s="58"/>
      <c r="CF444" s="58"/>
      <c r="CG444" s="58"/>
      <c r="CH444" s="58"/>
      <c r="CI444" s="58"/>
      <c r="CJ444" s="58"/>
      <c r="CK444" s="58"/>
      <c r="CL444" s="58"/>
      <c r="CM444" s="58"/>
      <c r="CN444" s="58"/>
      <c r="CO444" s="58"/>
      <c r="CP444" s="58"/>
      <c r="CQ444" s="58"/>
      <c r="CR444" s="58"/>
    </row>
    <row r="445" spans="1:96" ht="12.75">
      <c r="A445" s="50" t="s">
        <v>664</v>
      </c>
      <c r="D445" s="50" t="s">
        <v>263</v>
      </c>
      <c r="E445" s="293"/>
      <c r="F445" s="293"/>
      <c r="G445" s="293"/>
      <c r="H445" s="293"/>
      <c r="I445" s="293"/>
      <c r="J445" s="293"/>
      <c r="K445" s="293"/>
      <c r="L445" s="293"/>
      <c r="M445" s="293"/>
      <c r="N445" s="293"/>
      <c r="O445" s="293"/>
      <c r="P445" s="293"/>
      <c r="Q445" s="293"/>
      <c r="R445" s="293"/>
      <c r="S445" s="293"/>
      <c r="T445" s="293"/>
      <c r="U445" s="293"/>
      <c r="V445" s="293"/>
      <c r="W445" s="293"/>
      <c r="X445" s="293"/>
      <c r="Y445" s="293"/>
      <c r="Z445" s="293"/>
      <c r="AA445" s="293"/>
      <c r="AB445" s="293"/>
      <c r="AC445" s="293"/>
      <c r="AD445" s="293"/>
      <c r="AE445" s="293"/>
      <c r="AF445" s="293"/>
      <c r="AG445" s="293"/>
      <c r="AH445" s="293"/>
      <c r="AI445" s="293"/>
      <c r="AJ445" s="299"/>
      <c r="AM445" s="58"/>
      <c r="AN445" s="58"/>
      <c r="AO445" s="58"/>
      <c r="AP445" s="58"/>
      <c r="AQ445" s="58"/>
      <c r="AR445" s="58"/>
      <c r="AS445" s="58"/>
      <c r="AT445" s="58"/>
      <c r="AU445" s="58"/>
      <c r="AV445" s="58"/>
      <c r="AW445" s="58"/>
      <c r="AX445" s="58"/>
      <c r="AY445" s="58"/>
      <c r="AZ445" s="58"/>
      <c r="BA445" s="58"/>
      <c r="BB445" s="58"/>
      <c r="BC445" s="58"/>
      <c r="BD445" s="58"/>
      <c r="BE445" s="58"/>
      <c r="BF445" s="58"/>
      <c r="BG445" s="58"/>
      <c r="BH445" s="58"/>
      <c r="BI445" s="58"/>
      <c r="BJ445" s="58"/>
      <c r="BK445" s="58"/>
      <c r="BL445" s="58"/>
      <c r="BM445" s="58"/>
      <c r="BN445" s="58"/>
      <c r="BO445" s="58"/>
      <c r="BP445" s="58"/>
      <c r="BQ445" s="58"/>
      <c r="BR445" s="58"/>
      <c r="BS445" s="58"/>
      <c r="BT445" s="58"/>
      <c r="BU445" s="58"/>
      <c r="BV445" s="58"/>
      <c r="BW445" s="58"/>
      <c r="BX445" s="58"/>
      <c r="BY445" s="58"/>
      <c r="BZ445" s="58"/>
      <c r="CA445" s="58"/>
      <c r="CB445" s="58"/>
      <c r="CC445" s="58"/>
      <c r="CD445" s="58"/>
      <c r="CE445" s="58"/>
      <c r="CF445" s="58"/>
      <c r="CG445" s="58"/>
      <c r="CH445" s="58"/>
      <c r="CI445" s="58"/>
      <c r="CJ445" s="58"/>
      <c r="CK445" s="58"/>
      <c r="CL445" s="58"/>
      <c r="CM445" s="58"/>
      <c r="CN445" s="58"/>
      <c r="CO445" s="58"/>
      <c r="CP445" s="58"/>
      <c r="CQ445" s="58"/>
      <c r="CR445" s="58"/>
    </row>
    <row r="446" spans="1:96" ht="12.75">
      <c r="D446" s="300" t="s">
        <v>264</v>
      </c>
      <c r="E446" s="293"/>
      <c r="F446" s="293"/>
      <c r="G446" s="293"/>
      <c r="H446" s="293"/>
      <c r="I446" s="293"/>
      <c r="J446" s="293"/>
      <c r="K446" s="293"/>
      <c r="L446" s="293"/>
      <c r="M446" s="293"/>
      <c r="N446" s="293"/>
      <c r="O446" s="293"/>
      <c r="P446" s="293"/>
      <c r="Q446" s="293"/>
      <c r="R446" s="293"/>
      <c r="S446" s="293"/>
      <c r="T446" s="293"/>
      <c r="U446" s="293"/>
      <c r="V446" s="293"/>
      <c r="W446" s="293"/>
      <c r="X446" s="293"/>
      <c r="Y446" s="293"/>
      <c r="Z446" s="293"/>
      <c r="AA446" s="293"/>
      <c r="AB446" s="293"/>
      <c r="AC446" s="293"/>
      <c r="AD446" s="293"/>
      <c r="AE446" s="293"/>
      <c r="AF446" s="293"/>
      <c r="AG446" s="293"/>
      <c r="AH446" s="293"/>
      <c r="AI446" s="293"/>
      <c r="AJ446" s="299"/>
      <c r="AM446" s="58"/>
      <c r="AN446" s="58"/>
      <c r="AO446" s="58"/>
      <c r="AP446" s="58"/>
      <c r="AQ446" s="58"/>
      <c r="AR446" s="58"/>
      <c r="AS446" s="58"/>
      <c r="AT446" s="58"/>
      <c r="AU446" s="58"/>
      <c r="AV446" s="58"/>
      <c r="AW446" s="58"/>
      <c r="AX446" s="58"/>
      <c r="AY446" s="58"/>
      <c r="AZ446" s="58"/>
      <c r="BA446" s="58"/>
      <c r="BB446" s="58"/>
      <c r="BC446" s="58"/>
      <c r="BD446" s="58"/>
      <c r="BE446" s="58"/>
      <c r="BF446" s="58"/>
      <c r="BG446" s="58"/>
      <c r="BH446" s="58"/>
      <c r="BI446" s="58"/>
      <c r="BJ446" s="58"/>
      <c r="BK446" s="58"/>
      <c r="BL446" s="58"/>
      <c r="BM446" s="58"/>
      <c r="BN446" s="58"/>
      <c r="BO446" s="58"/>
      <c r="BP446" s="58"/>
      <c r="BQ446" s="58"/>
      <c r="BR446" s="58"/>
      <c r="BS446" s="58"/>
      <c r="BT446" s="58"/>
      <c r="BU446" s="58"/>
      <c r="BV446" s="58"/>
      <c r="BW446" s="58"/>
      <c r="BX446" s="58"/>
      <c r="BY446" s="58"/>
      <c r="BZ446" s="58"/>
      <c r="CA446" s="58"/>
      <c r="CB446" s="58"/>
      <c r="CC446" s="58"/>
      <c r="CD446" s="58"/>
      <c r="CE446" s="58"/>
      <c r="CF446" s="58"/>
      <c r="CG446" s="58"/>
      <c r="CH446" s="58"/>
      <c r="CI446" s="58"/>
      <c r="CJ446" s="58"/>
      <c r="CK446" s="58"/>
      <c r="CL446" s="58"/>
      <c r="CM446" s="58"/>
      <c r="CN446" s="58"/>
      <c r="CO446" s="58"/>
      <c r="CP446" s="58"/>
      <c r="CQ446" s="58"/>
      <c r="CR446" s="58"/>
    </row>
    <row r="447" spans="1:96" ht="12.75">
      <c r="D447" s="301" t="s">
        <v>224</v>
      </c>
      <c r="E447" s="293"/>
      <c r="F447" s="293"/>
      <c r="G447" s="293"/>
      <c r="H447" s="293"/>
      <c r="I447" s="293"/>
      <c r="J447" s="293"/>
      <c r="K447" s="293"/>
      <c r="L447" s="293"/>
      <c r="M447" s="293"/>
      <c r="N447" s="293"/>
      <c r="O447" s="293"/>
      <c r="P447" s="293"/>
      <c r="Q447" s="293"/>
      <c r="R447" s="293"/>
      <c r="S447" s="293"/>
      <c r="T447" s="293"/>
      <c r="U447" s="293"/>
      <c r="V447" s="293"/>
      <c r="W447" s="293"/>
      <c r="X447" s="293"/>
      <c r="Y447" s="293"/>
      <c r="Z447" s="293"/>
      <c r="AA447" s="293"/>
      <c r="AB447" s="293"/>
      <c r="AC447" s="293"/>
      <c r="AD447" s="293"/>
      <c r="AE447" s="293"/>
      <c r="AF447" s="293"/>
      <c r="AG447" s="293"/>
      <c r="AH447" s="293"/>
      <c r="AI447" s="293"/>
      <c r="AJ447" s="299"/>
      <c r="AM447" s="58"/>
      <c r="AN447" s="58"/>
      <c r="AO447" s="58"/>
      <c r="AP447" s="58"/>
      <c r="AQ447" s="58"/>
      <c r="AR447" s="58"/>
      <c r="AS447" s="58"/>
      <c r="AT447" s="58"/>
      <c r="AU447" s="58"/>
      <c r="AV447" s="58"/>
      <c r="AW447" s="58"/>
      <c r="AX447" s="58"/>
      <c r="AY447" s="58"/>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58"/>
    </row>
    <row r="448" spans="1:96" ht="12.75">
      <c r="D448" s="300" t="s">
        <v>747</v>
      </c>
      <c r="E448" s="293"/>
      <c r="F448" s="293"/>
      <c r="G448" s="293"/>
      <c r="H448" s="293"/>
      <c r="I448" s="293"/>
      <c r="J448" s="293"/>
      <c r="K448" s="293"/>
      <c r="L448" s="293"/>
      <c r="M448" s="293"/>
      <c r="N448" s="293"/>
      <c r="O448" s="293"/>
      <c r="P448" s="293"/>
      <c r="Q448" s="293"/>
      <c r="R448" s="293"/>
      <c r="S448" s="293"/>
      <c r="T448" s="293"/>
      <c r="U448" s="293"/>
      <c r="V448" s="293"/>
      <c r="W448" s="293"/>
      <c r="X448" s="293"/>
      <c r="Y448" s="293"/>
      <c r="Z448" s="293"/>
      <c r="AA448" s="293"/>
      <c r="AB448" s="293"/>
      <c r="AC448" s="293"/>
      <c r="AD448" s="293"/>
      <c r="AE448" s="293"/>
      <c r="AF448" s="293"/>
      <c r="AG448" s="293"/>
      <c r="AH448" s="293"/>
      <c r="AI448" s="293"/>
      <c r="AJ448" s="299"/>
      <c r="AM448" s="58"/>
      <c r="AN448" s="58"/>
      <c r="AO448" s="58"/>
      <c r="AP448" s="58"/>
      <c r="AQ448" s="58"/>
      <c r="AR448" s="58"/>
      <c r="AS448" s="58"/>
      <c r="AT448" s="58"/>
      <c r="AU448" s="58"/>
      <c r="AV448" s="58"/>
      <c r="AW448" s="58"/>
      <c r="AX448" s="58"/>
      <c r="AY448" s="58"/>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58"/>
    </row>
    <row r="449" spans="1:96" ht="12.75">
      <c r="D449" s="300" t="s">
        <v>748</v>
      </c>
      <c r="E449" s="293"/>
      <c r="F449" s="293"/>
      <c r="G449" s="293"/>
      <c r="H449" s="293"/>
      <c r="I449" s="293"/>
      <c r="J449" s="293"/>
      <c r="K449" s="293"/>
      <c r="L449" s="293"/>
      <c r="M449" s="293"/>
      <c r="N449" s="293"/>
      <c r="O449" s="293"/>
      <c r="P449" s="293"/>
      <c r="Q449" s="293"/>
      <c r="R449" s="293"/>
      <c r="S449" s="293"/>
      <c r="T449" s="293"/>
      <c r="U449" s="293"/>
      <c r="V449" s="293"/>
      <c r="W449" s="293"/>
      <c r="X449" s="293"/>
      <c r="Y449" s="293"/>
      <c r="Z449" s="293"/>
      <c r="AA449" s="293"/>
      <c r="AB449" s="293"/>
      <c r="AC449" s="293"/>
      <c r="AD449" s="293"/>
      <c r="AE449" s="293"/>
      <c r="AF449" s="293"/>
      <c r="AG449" s="293"/>
      <c r="AH449" s="293"/>
      <c r="AI449" s="293"/>
      <c r="AJ449" s="299"/>
      <c r="AM449" s="58"/>
      <c r="AN449" s="58"/>
      <c r="AO449" s="58"/>
      <c r="AP449" s="58"/>
      <c r="AQ449" s="58"/>
      <c r="AR449" s="58"/>
      <c r="AS449" s="58"/>
      <c r="AT449" s="58"/>
      <c r="AU449" s="58"/>
      <c r="AV449" s="58"/>
      <c r="AW449" s="58"/>
      <c r="AX449" s="58"/>
      <c r="AY449" s="58"/>
      <c r="AZ449" s="58"/>
      <c r="BA449" s="58"/>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58"/>
    </row>
    <row r="450" spans="1:96" ht="12.75">
      <c r="D450" s="293"/>
      <c r="E450" s="293"/>
      <c r="F450" s="293"/>
      <c r="G450" s="293"/>
      <c r="H450" s="293"/>
      <c r="I450" s="293"/>
      <c r="J450" s="293"/>
      <c r="K450" s="293"/>
      <c r="L450" s="293"/>
      <c r="M450" s="293"/>
      <c r="N450" s="293"/>
      <c r="O450" s="293"/>
      <c r="P450" s="293"/>
      <c r="Q450" s="293"/>
      <c r="R450" s="293"/>
      <c r="S450" s="293"/>
      <c r="T450" s="293"/>
      <c r="U450" s="293"/>
      <c r="V450" s="293"/>
      <c r="W450" s="293"/>
      <c r="X450" s="293"/>
      <c r="Y450" s="293"/>
      <c r="Z450" s="293"/>
      <c r="AA450" s="293"/>
      <c r="AB450" s="293"/>
      <c r="AC450" s="293"/>
      <c r="AD450" s="293"/>
      <c r="AE450" s="293"/>
      <c r="AF450" s="293"/>
      <c r="AG450" s="293"/>
      <c r="AH450" s="293"/>
      <c r="AI450" s="293"/>
      <c r="AJ450" s="299"/>
      <c r="AM450" s="58"/>
      <c r="AN450" s="58"/>
      <c r="AO450" s="58"/>
      <c r="AP450" s="58"/>
      <c r="AQ450" s="58"/>
      <c r="AR450" s="58"/>
      <c r="AS450" s="58"/>
      <c r="AT450" s="58"/>
      <c r="AU450" s="58"/>
      <c r="AV450" s="58"/>
      <c r="AW450" s="58"/>
      <c r="AX450" s="58"/>
      <c r="AY450" s="58"/>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58"/>
    </row>
    <row r="451" spans="1:96" ht="12.75">
      <c r="A451" s="186"/>
      <c r="B451" s="186"/>
      <c r="C451" s="186"/>
      <c r="D451" s="302" t="s">
        <v>749</v>
      </c>
      <c r="E451" s="300"/>
      <c r="F451" s="300"/>
      <c r="G451" s="300"/>
      <c r="H451" s="300"/>
      <c r="I451" s="300"/>
      <c r="J451" s="300"/>
      <c r="K451" s="300"/>
      <c r="L451" s="300"/>
      <c r="M451" s="300"/>
      <c r="N451" s="300"/>
      <c r="O451" s="300"/>
      <c r="P451" s="300"/>
      <c r="Q451" s="300"/>
      <c r="R451" s="300"/>
      <c r="S451" s="300"/>
      <c r="T451" s="300"/>
      <c r="U451" s="300"/>
      <c r="V451" s="300"/>
      <c r="W451" s="300"/>
      <c r="X451" s="300"/>
      <c r="Y451" s="300"/>
      <c r="Z451" s="300"/>
      <c r="AA451" s="300"/>
      <c r="AB451" s="300"/>
      <c r="AC451" s="300"/>
      <c r="AD451" s="293"/>
      <c r="AE451" s="293"/>
      <c r="AF451" s="293"/>
      <c r="AG451" s="293"/>
      <c r="AH451" s="293"/>
      <c r="AI451" s="293"/>
      <c r="AJ451" s="299"/>
      <c r="AM451" s="58"/>
      <c r="AN451" s="58"/>
      <c r="AO451" s="58"/>
      <c r="AP451" s="58"/>
      <c r="AQ451" s="58"/>
      <c r="AR451" s="58"/>
      <c r="AS451" s="58"/>
      <c r="AT451" s="58"/>
      <c r="AU451" s="58"/>
      <c r="AV451" s="58"/>
      <c r="AW451" s="58"/>
      <c r="AX451" s="58"/>
      <c r="AY451" s="58"/>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58"/>
    </row>
    <row r="452" spans="1:96" ht="12.75">
      <c r="A452" s="186"/>
      <c r="B452" s="186"/>
      <c r="C452" s="186"/>
      <c r="D452" s="1469" t="s">
        <v>750</v>
      </c>
      <c r="E452" s="1470"/>
      <c r="F452" s="1470"/>
      <c r="G452" s="1470"/>
      <c r="H452" s="1470"/>
      <c r="I452" s="1470"/>
      <c r="J452" s="1470"/>
      <c r="K452" s="1470"/>
      <c r="L452" s="1470"/>
      <c r="M452" s="1470"/>
      <c r="N452" s="1470"/>
      <c r="O452" s="1470"/>
      <c r="P452" s="1470"/>
      <c r="Q452" s="1470"/>
      <c r="R452" s="1470"/>
      <c r="S452" s="1470"/>
      <c r="T452" s="1470"/>
      <c r="U452" s="1470"/>
      <c r="V452" s="1471"/>
      <c r="W452" s="1272" t="s">
        <v>642</v>
      </c>
      <c r="X452" s="1273"/>
      <c r="Y452" s="1274"/>
      <c r="Z452" s="300"/>
      <c r="AA452" s="300"/>
      <c r="AB452" s="300"/>
      <c r="AC452" s="300"/>
      <c r="AD452" s="293"/>
      <c r="AE452" s="293"/>
      <c r="AF452" s="293"/>
      <c r="AG452" s="293"/>
      <c r="AH452" s="293"/>
      <c r="AI452" s="293"/>
      <c r="AJ452" s="299"/>
      <c r="AM452" s="58"/>
      <c r="AN452" s="58"/>
      <c r="AO452" s="58"/>
      <c r="AP452" s="58"/>
      <c r="AQ452" s="58"/>
      <c r="AR452" s="58"/>
      <c r="AS452" s="58"/>
      <c r="AT452" s="58"/>
      <c r="AU452" s="58"/>
      <c r="AV452" s="58"/>
      <c r="AW452" s="58"/>
      <c r="AX452" s="58"/>
      <c r="AY452" s="58"/>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58"/>
    </row>
    <row r="453" spans="1:96" ht="12.75" customHeight="1">
      <c r="A453" s="186"/>
      <c r="B453" s="186"/>
      <c r="C453" s="186"/>
      <c r="D453" s="1469" t="s">
        <v>751</v>
      </c>
      <c r="E453" s="1470"/>
      <c r="F453" s="1470"/>
      <c r="G453" s="1470"/>
      <c r="H453" s="1470"/>
      <c r="I453" s="1470"/>
      <c r="J453" s="1470"/>
      <c r="K453" s="1470"/>
      <c r="L453" s="1470"/>
      <c r="M453" s="1470"/>
      <c r="N453" s="1470"/>
      <c r="O453" s="1470"/>
      <c r="P453" s="1470"/>
      <c r="Q453" s="1470"/>
      <c r="R453" s="1470"/>
      <c r="S453" s="1470"/>
      <c r="T453" s="1470"/>
      <c r="U453" s="1470"/>
      <c r="V453" s="1471"/>
      <c r="W453" s="1272" t="s">
        <v>642</v>
      </c>
      <c r="X453" s="1273"/>
      <c r="Y453" s="1274"/>
      <c r="Z453" s="300"/>
      <c r="AA453" s="300"/>
      <c r="AB453" s="300"/>
      <c r="AC453" s="300"/>
      <c r="AD453" s="293"/>
      <c r="AE453" s="293"/>
      <c r="AF453" s="293"/>
      <c r="AG453" s="293"/>
      <c r="AH453" s="293"/>
      <c r="AI453" s="293"/>
      <c r="AJ453" s="299"/>
      <c r="AM453" s="58"/>
      <c r="AN453" s="58"/>
      <c r="AO453" s="58"/>
      <c r="AP453" s="58"/>
      <c r="AQ453" s="58"/>
      <c r="AR453" s="58"/>
      <c r="AS453" s="58"/>
      <c r="AT453" s="58"/>
      <c r="AU453" s="58"/>
      <c r="AV453" s="58"/>
      <c r="AW453" s="58"/>
      <c r="AX453" s="58"/>
      <c r="AY453" s="58"/>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58"/>
    </row>
    <row r="454" spans="1:96" ht="12.75" customHeight="1">
      <c r="A454" s="186"/>
      <c r="B454" s="186"/>
      <c r="C454" s="186"/>
      <c r="D454" s="1469" t="s">
        <v>752</v>
      </c>
      <c r="E454" s="1470"/>
      <c r="F454" s="1470"/>
      <c r="G454" s="1470"/>
      <c r="H454" s="1470"/>
      <c r="I454" s="1470"/>
      <c r="J454" s="1470"/>
      <c r="K454" s="1470"/>
      <c r="L454" s="1470"/>
      <c r="M454" s="1470"/>
      <c r="N454" s="1470"/>
      <c r="O454" s="1470"/>
      <c r="P454" s="1470"/>
      <c r="Q454" s="1470"/>
      <c r="R454" s="1470"/>
      <c r="S454" s="1470"/>
      <c r="T454" s="1470"/>
      <c r="U454" s="1470"/>
      <c r="V454" s="1471"/>
      <c r="W454" s="1272" t="s">
        <v>642</v>
      </c>
      <c r="X454" s="1273"/>
      <c r="Y454" s="1274"/>
      <c r="Z454" s="300"/>
      <c r="AA454" s="300"/>
      <c r="AB454" s="300"/>
      <c r="AC454" s="300"/>
      <c r="AD454" s="293"/>
      <c r="AE454" s="293"/>
      <c r="AF454" s="293"/>
      <c r="AG454" s="293"/>
      <c r="AH454" s="293"/>
      <c r="AI454" s="293"/>
      <c r="AJ454" s="299"/>
      <c r="AM454" s="58"/>
      <c r="AN454" s="58"/>
      <c r="AO454" s="58"/>
      <c r="AP454" s="58"/>
      <c r="AQ454" s="58"/>
      <c r="AR454" s="58"/>
      <c r="AS454" s="58"/>
      <c r="AT454" s="58"/>
      <c r="AU454" s="58"/>
      <c r="AV454" s="58"/>
      <c r="AW454" s="58"/>
      <c r="AX454" s="58"/>
      <c r="AY454" s="58"/>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58"/>
    </row>
    <row r="455" spans="1:96" ht="12.75">
      <c r="A455" s="186"/>
      <c r="B455" s="186"/>
      <c r="C455" s="186"/>
      <c r="D455" s="1469" t="s">
        <v>753</v>
      </c>
      <c r="E455" s="1470"/>
      <c r="F455" s="1470"/>
      <c r="G455" s="1470"/>
      <c r="H455" s="1470"/>
      <c r="I455" s="1470"/>
      <c r="J455" s="1470"/>
      <c r="K455" s="1470"/>
      <c r="L455" s="1470"/>
      <c r="M455" s="1470"/>
      <c r="N455" s="1470"/>
      <c r="O455" s="1470"/>
      <c r="P455" s="1470"/>
      <c r="Q455" s="1470"/>
      <c r="R455" s="1470"/>
      <c r="S455" s="1470"/>
      <c r="T455" s="1470"/>
      <c r="U455" s="1470"/>
      <c r="V455" s="1471"/>
      <c r="W455" s="1272" t="s">
        <v>642</v>
      </c>
      <c r="X455" s="1273"/>
      <c r="Y455" s="1274"/>
      <c r="Z455" s="300"/>
      <c r="AA455" s="300"/>
      <c r="AB455" s="300"/>
      <c r="AC455" s="300"/>
      <c r="AD455" s="293"/>
      <c r="AE455" s="293"/>
      <c r="AF455" s="293"/>
      <c r="AG455" s="293"/>
      <c r="AH455" s="293"/>
      <c r="AI455" s="293"/>
      <c r="AJ455" s="299"/>
      <c r="AM455" s="58"/>
      <c r="AN455" s="58"/>
      <c r="AO455" s="58"/>
      <c r="AP455" s="58"/>
      <c r="AQ455" s="58"/>
      <c r="AR455" s="58"/>
      <c r="AS455" s="58"/>
      <c r="AT455" s="58"/>
      <c r="AU455" s="58"/>
      <c r="AV455" s="58"/>
      <c r="AW455" s="58"/>
      <c r="AX455" s="58"/>
      <c r="AY455" s="58"/>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58"/>
    </row>
    <row r="456" spans="1:96" ht="12.75">
      <c r="A456" s="186"/>
      <c r="B456" s="186"/>
      <c r="C456" s="186"/>
      <c r="D456" s="1469" t="s">
        <v>976</v>
      </c>
      <c r="E456" s="1470"/>
      <c r="F456" s="1470"/>
      <c r="G456" s="1470"/>
      <c r="H456" s="1470"/>
      <c r="I456" s="1470"/>
      <c r="J456" s="1470"/>
      <c r="K456" s="1470"/>
      <c r="L456" s="1470"/>
      <c r="M456" s="1470"/>
      <c r="N456" s="1470"/>
      <c r="O456" s="1470"/>
      <c r="P456" s="1470"/>
      <c r="Q456" s="1470"/>
      <c r="R456" s="1470"/>
      <c r="S456" s="1470"/>
      <c r="T456" s="1470"/>
      <c r="U456" s="1470"/>
      <c r="V456" s="1471"/>
      <c r="W456" s="1272" t="s">
        <v>642</v>
      </c>
      <c r="X456" s="1273"/>
      <c r="Y456" s="1274"/>
      <c r="Z456" s="300"/>
      <c r="AA456" s="300"/>
      <c r="AB456" s="300"/>
      <c r="AC456" s="300"/>
      <c r="AD456" s="293"/>
      <c r="AE456" s="293"/>
      <c r="AF456" s="293"/>
      <c r="AG456" s="293"/>
      <c r="AH456" s="293"/>
      <c r="AI456" s="293"/>
      <c r="AJ456" s="299"/>
      <c r="AM456" s="58"/>
      <c r="AN456" s="58"/>
      <c r="AO456" s="58"/>
      <c r="AP456" s="58"/>
      <c r="AQ456" s="58"/>
      <c r="AR456" s="58"/>
      <c r="AS456" s="58"/>
      <c r="AT456" s="58"/>
      <c r="AU456" s="58"/>
      <c r="AV456" s="58"/>
      <c r="AW456" s="58"/>
      <c r="AX456" s="58"/>
      <c r="AY456" s="58"/>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58"/>
    </row>
    <row r="457" spans="1:96" ht="12.75">
      <c r="A457" s="186"/>
      <c r="B457" s="186"/>
      <c r="C457" s="186"/>
      <c r="D457" s="1469" t="s">
        <v>754</v>
      </c>
      <c r="E457" s="1470"/>
      <c r="F457" s="1470"/>
      <c r="G457" s="1470"/>
      <c r="H457" s="1470"/>
      <c r="I457" s="1470"/>
      <c r="J457" s="1470"/>
      <c r="K457" s="1470"/>
      <c r="L457" s="1470"/>
      <c r="M457" s="1470"/>
      <c r="N457" s="1470"/>
      <c r="O457" s="1470"/>
      <c r="P457" s="1470"/>
      <c r="Q457" s="1470"/>
      <c r="R457" s="1470"/>
      <c r="S457" s="1470"/>
      <c r="T457" s="1470"/>
      <c r="U457" s="1470"/>
      <c r="V457" s="1471"/>
      <c r="W457" s="1272" t="s">
        <v>642</v>
      </c>
      <c r="X457" s="1273"/>
      <c r="Y457" s="1274"/>
      <c r="Z457" s="300"/>
      <c r="AA457" s="300"/>
      <c r="AB457" s="300"/>
      <c r="AC457" s="300"/>
      <c r="AD457" s="293"/>
      <c r="AE457" s="293"/>
      <c r="AF457" s="293"/>
      <c r="AG457" s="293"/>
      <c r="AH457" s="293"/>
      <c r="AI457" s="293"/>
      <c r="AJ457" s="299"/>
      <c r="AM457" s="58"/>
      <c r="AN457" s="58"/>
      <c r="AO457" s="58"/>
      <c r="AP457" s="58"/>
      <c r="AQ457" s="58"/>
      <c r="AR457" s="58"/>
      <c r="AS457" s="58"/>
      <c r="AT457" s="58"/>
      <c r="AU457" s="58"/>
      <c r="AV457" s="58"/>
      <c r="AW457" s="58"/>
      <c r="AX457" s="58"/>
      <c r="AY457" s="58"/>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58"/>
    </row>
    <row r="458" spans="1:96" ht="12.75">
      <c r="A458" s="186"/>
      <c r="B458" s="186"/>
      <c r="C458" s="186"/>
      <c r="D458" s="1469" t="s">
        <v>1158</v>
      </c>
      <c r="E458" s="1470"/>
      <c r="F458" s="1470"/>
      <c r="G458" s="1470"/>
      <c r="H458" s="1470"/>
      <c r="I458" s="1470"/>
      <c r="J458" s="1470"/>
      <c r="K458" s="1470"/>
      <c r="L458" s="1470"/>
      <c r="M458" s="1470"/>
      <c r="N458" s="1470"/>
      <c r="O458" s="1470"/>
      <c r="P458" s="1470"/>
      <c r="Q458" s="1470"/>
      <c r="R458" s="1470"/>
      <c r="S458" s="1470"/>
      <c r="T458" s="1470"/>
      <c r="U458" s="1470"/>
      <c r="V458" s="1471"/>
      <c r="W458" s="1272" t="s">
        <v>642</v>
      </c>
      <c r="X458" s="1273"/>
      <c r="Y458" s="1274"/>
      <c r="Z458" s="300"/>
      <c r="AA458" s="300"/>
      <c r="AB458" s="300"/>
      <c r="AC458" s="300"/>
      <c r="AD458" s="293"/>
      <c r="AE458" s="293"/>
      <c r="AF458" s="293"/>
      <c r="AG458" s="293"/>
      <c r="AH458" s="293"/>
      <c r="AI458" s="293"/>
      <c r="AJ458" s="299"/>
      <c r="AM458" s="58"/>
      <c r="AN458" s="58"/>
      <c r="AO458" s="58"/>
      <c r="AP458" s="58"/>
      <c r="AQ458" s="58"/>
      <c r="AR458" s="58"/>
      <c r="AS458" s="58"/>
      <c r="AT458" s="58"/>
      <c r="AU458" s="58"/>
      <c r="AV458" s="58"/>
      <c r="AW458" s="58"/>
      <c r="AX458" s="58"/>
      <c r="AY458" s="58"/>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58"/>
    </row>
    <row r="459" spans="1:96" ht="12.75">
      <c r="A459" s="186"/>
      <c r="B459" s="186"/>
      <c r="C459" s="186"/>
      <c r="D459" s="409" t="s">
        <v>177</v>
      </c>
      <c r="E459" s="410"/>
      <c r="F459" s="411"/>
      <c r="G459" s="1544"/>
      <c r="H459" s="1545"/>
      <c r="I459" s="1545"/>
      <c r="J459" s="1545"/>
      <c r="K459" s="1545"/>
      <c r="L459" s="1545"/>
      <c r="M459" s="1545"/>
      <c r="N459" s="1545"/>
      <c r="O459" s="1545"/>
      <c r="P459" s="1545"/>
      <c r="Q459" s="1545"/>
      <c r="R459" s="1545"/>
      <c r="S459" s="1545"/>
      <c r="T459" s="1545"/>
      <c r="U459" s="1545"/>
      <c r="V459" s="1546"/>
      <c r="W459" s="1272" t="s">
        <v>642</v>
      </c>
      <c r="X459" s="1273"/>
      <c r="Y459" s="1274"/>
      <c r="Z459" s="300"/>
      <c r="AA459" s="300"/>
      <c r="AB459" s="300"/>
      <c r="AC459" s="300"/>
      <c r="AD459" s="293"/>
      <c r="AE459" s="293"/>
      <c r="AF459" s="293"/>
      <c r="AG459" s="293"/>
      <c r="AH459" s="293"/>
      <c r="AI459" s="293"/>
      <c r="AJ459" s="299"/>
      <c r="AM459" s="58"/>
      <c r="AN459" s="58"/>
      <c r="AO459" s="58"/>
      <c r="AP459" s="58"/>
      <c r="AQ459" s="58"/>
      <c r="AR459" s="58"/>
      <c r="AS459" s="58"/>
      <c r="AT459" s="58"/>
      <c r="AU459" s="58"/>
      <c r="AV459" s="58"/>
      <c r="AW459" s="58"/>
      <c r="AX459" s="58"/>
      <c r="AY459" s="58"/>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58"/>
    </row>
    <row r="460" spans="1:96" ht="12.75">
      <c r="A460" s="186"/>
      <c r="B460" s="186"/>
      <c r="C460" s="186"/>
      <c r="D460" s="412" t="s">
        <v>977</v>
      </c>
      <c r="E460" s="413"/>
      <c r="F460" s="413"/>
      <c r="G460" s="302"/>
      <c r="H460" s="302"/>
      <c r="I460" s="302"/>
      <c r="J460" s="302"/>
      <c r="K460" s="302"/>
      <c r="L460" s="302"/>
      <c r="M460" s="302"/>
      <c r="N460" s="302"/>
      <c r="O460" s="302"/>
      <c r="P460" s="302"/>
      <c r="Q460" s="302"/>
      <c r="R460" s="302"/>
      <c r="S460" s="302"/>
      <c r="T460" s="302"/>
      <c r="U460" s="302"/>
      <c r="V460" s="302"/>
      <c r="W460" s="414"/>
      <c r="X460" s="414"/>
      <c r="Y460" s="415"/>
      <c r="Z460" s="300"/>
      <c r="AA460" s="300"/>
      <c r="AB460" s="300"/>
      <c r="AC460" s="300"/>
      <c r="AD460" s="293"/>
      <c r="AE460" s="293"/>
      <c r="AF460" s="293"/>
      <c r="AG460" s="293"/>
      <c r="AH460" s="293"/>
      <c r="AI460" s="293"/>
      <c r="AJ460" s="299"/>
      <c r="AM460" s="58"/>
      <c r="AN460" s="58"/>
      <c r="AO460" s="58"/>
      <c r="AP460" s="58"/>
      <c r="AQ460" s="58"/>
      <c r="AR460" s="58"/>
      <c r="AS460" s="58"/>
      <c r="AT460" s="58"/>
      <c r="AU460" s="58"/>
      <c r="AV460" s="58"/>
      <c r="AW460" s="58"/>
      <c r="AX460" s="58"/>
      <c r="AY460" s="58"/>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58"/>
    </row>
    <row r="461" spans="1:96" ht="12.75">
      <c r="A461" s="186"/>
      <c r="B461" s="186"/>
      <c r="C461" s="186"/>
      <c r="D461" s="416"/>
      <c r="E461" s="417"/>
      <c r="F461" s="417"/>
      <c r="G461" s="417"/>
      <c r="H461" s="417"/>
      <c r="I461" s="417"/>
      <c r="J461" s="417"/>
      <c r="K461" s="417"/>
      <c r="L461" s="417"/>
      <c r="M461" s="417"/>
      <c r="N461" s="417"/>
      <c r="O461" s="417"/>
      <c r="P461" s="417"/>
      <c r="Q461" s="417"/>
      <c r="R461" s="417"/>
      <c r="S461" s="417"/>
      <c r="T461" s="417"/>
      <c r="U461" s="417"/>
      <c r="V461" s="417"/>
      <c r="W461" s="418"/>
      <c r="X461" s="418"/>
      <c r="Y461" s="419"/>
      <c r="Z461" s="300"/>
      <c r="AA461" s="300"/>
      <c r="AB461" s="300"/>
      <c r="AC461" s="300"/>
      <c r="AD461" s="293"/>
      <c r="AE461" s="293"/>
      <c r="AF461" s="293"/>
      <c r="AG461" s="293"/>
      <c r="AH461" s="293"/>
      <c r="AI461" s="293"/>
      <c r="AJ461" s="299"/>
      <c r="AM461" s="58"/>
      <c r="AN461" s="58" t="str">
        <f>N566</f>
        <v>Yes</v>
      </c>
      <c r="AO461" s="58"/>
      <c r="AP461" s="58"/>
      <c r="AQ461" s="58"/>
      <c r="AR461" s="58"/>
      <c r="AS461" s="58"/>
      <c r="AT461" s="58"/>
      <c r="AU461" s="58"/>
      <c r="AV461" s="58"/>
      <c r="AW461" s="58"/>
      <c r="AX461" s="58"/>
      <c r="AY461" s="58"/>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58"/>
    </row>
    <row r="462" spans="1:96" ht="12.75">
      <c r="A462" s="186"/>
      <c r="B462" s="186"/>
      <c r="C462" s="186"/>
      <c r="D462" s="416"/>
      <c r="E462" s="417"/>
      <c r="F462" s="417"/>
      <c r="G462" s="417"/>
      <c r="H462" s="417"/>
      <c r="I462" s="417"/>
      <c r="J462" s="417"/>
      <c r="K462" s="417"/>
      <c r="L462" s="417"/>
      <c r="M462" s="417"/>
      <c r="N462" s="417"/>
      <c r="O462" s="417"/>
      <c r="P462" s="417"/>
      <c r="Q462" s="417"/>
      <c r="R462" s="417"/>
      <c r="S462" s="417"/>
      <c r="T462" s="417"/>
      <c r="U462" s="417"/>
      <c r="V462" s="417"/>
      <c r="W462" s="418"/>
      <c r="X462" s="418"/>
      <c r="Y462" s="419"/>
      <c r="Z462" s="300"/>
      <c r="AA462" s="300"/>
      <c r="AB462" s="300"/>
      <c r="AC462" s="300"/>
      <c r="AD462" s="293"/>
      <c r="AE462" s="293"/>
      <c r="AF462" s="293"/>
      <c r="AG462" s="293"/>
      <c r="AH462" s="293"/>
      <c r="AI462" s="293"/>
      <c r="AJ462" s="299"/>
      <c r="AM462" s="58"/>
      <c r="AN462" s="58" t="str">
        <f>AG566</f>
        <v>Yes</v>
      </c>
      <c r="AO462" s="58"/>
      <c r="AP462" s="58"/>
      <c r="AQ462" s="58"/>
      <c r="AR462" s="58"/>
      <c r="AS462" s="58"/>
      <c r="AT462" s="58"/>
      <c r="AU462" s="58"/>
      <c r="AV462" s="58"/>
      <c r="AW462" s="58"/>
      <c r="AX462" s="58"/>
      <c r="AY462" s="58"/>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58"/>
    </row>
    <row r="463" spans="1:96" ht="12.75">
      <c r="A463" s="186"/>
      <c r="B463" s="186"/>
      <c r="C463" s="186"/>
      <c r="D463" s="1474" t="s">
        <v>755</v>
      </c>
      <c r="E463" s="1475"/>
      <c r="F463" s="1475"/>
      <c r="G463" s="1475"/>
      <c r="H463" s="1475"/>
      <c r="I463" s="1475"/>
      <c r="J463" s="1475"/>
      <c r="K463" s="1475"/>
      <c r="L463" s="1475"/>
      <c r="M463" s="1475"/>
      <c r="N463" s="1475"/>
      <c r="O463" s="1475"/>
      <c r="P463" s="1475"/>
      <c r="Q463" s="1475"/>
      <c r="R463" s="1475"/>
      <c r="S463" s="1475"/>
      <c r="T463" s="1475"/>
      <c r="U463" s="1475"/>
      <c r="V463" s="1475"/>
      <c r="W463" s="1586"/>
      <c r="X463" s="1586"/>
      <c r="Y463" s="1587"/>
      <c r="Z463" s="300"/>
      <c r="AA463" s="300"/>
      <c r="AB463" s="300"/>
      <c r="AC463" s="300"/>
      <c r="AD463" s="293"/>
      <c r="AE463" s="293"/>
      <c r="AF463" s="293"/>
      <c r="AG463" s="293"/>
      <c r="AH463" s="293"/>
      <c r="AI463" s="293"/>
      <c r="AJ463" s="299"/>
      <c r="AM463" s="58"/>
      <c r="AN463" s="58"/>
      <c r="AO463" s="58"/>
      <c r="AP463" s="58"/>
      <c r="AQ463" s="58"/>
      <c r="AR463" s="58"/>
      <c r="AS463" s="58"/>
      <c r="AT463" s="58"/>
      <c r="AU463" s="58"/>
      <c r="AV463" s="58"/>
      <c r="AW463" s="58"/>
      <c r="AX463" s="58"/>
      <c r="AY463" s="58"/>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58"/>
    </row>
    <row r="464" spans="1:96" ht="12.75">
      <c r="A464" s="186"/>
      <c r="B464" s="186"/>
      <c r="C464" s="186"/>
      <c r="D464" s="1469" t="s">
        <v>756</v>
      </c>
      <c r="E464" s="1470"/>
      <c r="F464" s="1470"/>
      <c r="G464" s="1470"/>
      <c r="H464" s="1470"/>
      <c r="I464" s="1470"/>
      <c r="J464" s="1470"/>
      <c r="K464" s="1470"/>
      <c r="L464" s="1470"/>
      <c r="M464" s="1470"/>
      <c r="N464" s="1470"/>
      <c r="O464" s="1470"/>
      <c r="P464" s="1470"/>
      <c r="Q464" s="1470"/>
      <c r="R464" s="1470"/>
      <c r="S464" s="1470"/>
      <c r="T464" s="1470"/>
      <c r="U464" s="1470"/>
      <c r="V464" s="1471"/>
      <c r="W464" s="1272" t="s">
        <v>642</v>
      </c>
      <c r="X464" s="1273"/>
      <c r="Y464" s="1274"/>
      <c r="Z464" s="300"/>
      <c r="AA464" s="300"/>
      <c r="AB464" s="300"/>
      <c r="AC464" s="300"/>
      <c r="AD464" s="293"/>
      <c r="AE464" s="293"/>
      <c r="AF464" s="293"/>
      <c r="AG464" s="293"/>
      <c r="AH464" s="293"/>
      <c r="AI464" s="293"/>
      <c r="AJ464" s="299"/>
      <c r="AM464" s="58"/>
      <c r="AN464" s="58"/>
      <c r="AO464" s="58"/>
      <c r="AP464" s="58"/>
      <c r="AQ464" s="58"/>
      <c r="AR464" s="58"/>
      <c r="AS464" s="58"/>
      <c r="AT464" s="58"/>
      <c r="AU464" s="58"/>
      <c r="AV464" s="58"/>
      <c r="AW464" s="58"/>
      <c r="AX464" s="58"/>
      <c r="AY464" s="58"/>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58"/>
    </row>
    <row r="465" spans="1:96" ht="12.75">
      <c r="AM465" s="58"/>
      <c r="AN465" s="58"/>
      <c r="AO465" s="58"/>
      <c r="AP465" s="58"/>
      <c r="AQ465" s="58"/>
      <c r="AR465" s="58"/>
      <c r="AS465" s="58"/>
      <c r="AT465" s="58"/>
      <c r="AU465" s="58"/>
      <c r="AV465" s="58"/>
      <c r="AW465" s="58"/>
      <c r="AX465" s="58"/>
      <c r="AY465" s="58"/>
      <c r="AZ465" s="58"/>
      <c r="BA465" s="58"/>
      <c r="BB465" s="58"/>
      <c r="BC465" s="58"/>
      <c r="BD465" s="58"/>
      <c r="BE465" s="58"/>
      <c r="BF465" s="58"/>
      <c r="BG465" s="58"/>
      <c r="BH465" s="58"/>
      <c r="BI465" s="58"/>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58"/>
    </row>
    <row r="466" spans="1:96" ht="12.75">
      <c r="A466" s="1276" t="s">
        <v>893</v>
      </c>
      <c r="B466" s="1276"/>
      <c r="C466" s="1276"/>
      <c r="D466" s="1276"/>
      <c r="E466" s="1276"/>
      <c r="F466" s="1276"/>
      <c r="G466" s="1276"/>
      <c r="H466" s="1276"/>
      <c r="I466" s="1276"/>
      <c r="J466" s="1276"/>
      <c r="K466" s="1276"/>
      <c r="L466" s="1276"/>
      <c r="M466" s="1276"/>
      <c r="N466" s="1276"/>
      <c r="O466" s="1276"/>
      <c r="P466" s="1276"/>
      <c r="Q466" s="1276"/>
      <c r="R466" s="1276"/>
      <c r="S466" s="1276"/>
      <c r="T466" s="1276"/>
      <c r="U466" s="1276"/>
      <c r="V466" s="1276"/>
      <c r="W466" s="1276"/>
      <c r="X466" s="1276"/>
      <c r="Y466" s="1276"/>
      <c r="Z466" s="1276"/>
      <c r="AA466" s="1276"/>
      <c r="AB466" s="1276"/>
      <c r="AC466" s="1276"/>
      <c r="AD466" s="1276"/>
      <c r="AE466" s="1276"/>
      <c r="AF466" s="1276"/>
      <c r="AG466" s="1276"/>
      <c r="AH466" s="1276"/>
      <c r="AI466" s="1276"/>
      <c r="AJ466" s="1276"/>
      <c r="AK466" s="1276"/>
      <c r="AL466" s="1276"/>
      <c r="AM466" s="58"/>
      <c r="AN466" s="58"/>
      <c r="AO466" s="58"/>
      <c r="AP466" s="58"/>
      <c r="AQ466" s="58"/>
      <c r="AR466" s="58"/>
      <c r="AS466" s="58"/>
      <c r="AT466" s="58"/>
      <c r="AU466" s="58"/>
      <c r="AV466" s="58"/>
      <c r="AW466" s="58"/>
      <c r="AX466" s="58"/>
      <c r="AY466" s="58"/>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58"/>
    </row>
    <row r="467" spans="1:96" ht="13.5" thickBot="1">
      <c r="A467" s="1277"/>
      <c r="B467" s="1277"/>
      <c r="C467" s="1277"/>
      <c r="D467" s="1277"/>
      <c r="E467" s="1277"/>
      <c r="F467" s="1277"/>
      <c r="G467" s="1277"/>
      <c r="H467" s="1277"/>
      <c r="I467" s="1277"/>
      <c r="J467" s="1277"/>
      <c r="K467" s="1277"/>
      <c r="L467" s="1277"/>
      <c r="M467" s="1277"/>
      <c r="N467" s="1277"/>
      <c r="O467" s="1277"/>
      <c r="P467" s="1277"/>
      <c r="Q467" s="1277"/>
      <c r="R467" s="1277"/>
      <c r="S467" s="1277"/>
      <c r="T467" s="1277"/>
      <c r="U467" s="1277"/>
      <c r="V467" s="1277"/>
      <c r="W467" s="1277"/>
      <c r="X467" s="1277"/>
      <c r="Y467" s="1277"/>
      <c r="Z467" s="1277"/>
      <c r="AA467" s="1277"/>
      <c r="AB467" s="1277"/>
      <c r="AC467" s="1277"/>
      <c r="AD467" s="1277"/>
      <c r="AE467" s="1277"/>
      <c r="AF467" s="1277"/>
      <c r="AG467" s="1277"/>
      <c r="AH467" s="1277"/>
      <c r="AI467" s="1277"/>
      <c r="AJ467" s="1277"/>
      <c r="AK467" s="1277"/>
      <c r="AL467" s="1277"/>
      <c r="AM467" s="58"/>
      <c r="AN467" s="58"/>
      <c r="AO467" s="58"/>
      <c r="AP467" s="58"/>
      <c r="AQ467" s="58"/>
      <c r="AR467" s="58"/>
      <c r="AS467" s="58"/>
      <c r="AT467" s="58"/>
      <c r="AU467" s="58"/>
      <c r="AV467" s="58"/>
      <c r="AW467" s="58"/>
      <c r="AX467" s="58"/>
      <c r="AY467" s="58"/>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58"/>
    </row>
    <row r="468" spans="1:96" ht="13.5" thickTop="1">
      <c r="A468" s="25"/>
      <c r="B468" s="25"/>
      <c r="C468" s="25"/>
      <c r="D468" s="25"/>
      <c r="E468" s="25"/>
      <c r="F468" s="25"/>
      <c r="G468" s="3"/>
      <c r="H468" s="25"/>
      <c r="AM468" s="58"/>
      <c r="AN468" s="58"/>
      <c r="AO468" s="58"/>
      <c r="AP468" s="58"/>
      <c r="AQ468" s="58"/>
      <c r="AR468" s="58"/>
      <c r="AS468" s="58"/>
      <c r="AT468" s="58"/>
      <c r="AU468" s="58"/>
      <c r="AV468" s="58"/>
      <c r="AW468" s="58"/>
      <c r="AX468" s="58"/>
      <c r="AY468" s="58"/>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58"/>
    </row>
    <row r="469" spans="1:96" ht="12.75">
      <c r="A469" s="50" t="s">
        <v>341</v>
      </c>
      <c r="C469" s="50" t="s">
        <v>891</v>
      </c>
      <c r="AM469" s="58"/>
      <c r="AN469" s="58" t="str">
        <f>N574</f>
        <v>Yes</v>
      </c>
      <c r="AO469" s="58"/>
      <c r="AP469" s="58"/>
      <c r="AQ469" s="58"/>
      <c r="AR469" s="58"/>
      <c r="AS469" s="58"/>
      <c r="AT469" s="58"/>
      <c r="AU469" s="58"/>
      <c r="AV469" s="58"/>
      <c r="AW469" s="58"/>
      <c r="AX469" s="58"/>
      <c r="AY469" s="58"/>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58"/>
    </row>
    <row r="470" spans="1:96" ht="12.75">
      <c r="B470" s="50"/>
      <c r="C470" s="50"/>
      <c r="D470" s="50"/>
      <c r="AM470" s="58"/>
      <c r="AN470" s="58" t="str">
        <f>AG574</f>
        <v>Yes</v>
      </c>
      <c r="AO470" s="58"/>
      <c r="AP470" s="58"/>
      <c r="AQ470" s="58"/>
      <c r="AR470" s="58"/>
      <c r="AS470" s="58"/>
      <c r="AT470" s="58"/>
      <c r="AU470" s="58"/>
      <c r="AV470" s="58"/>
      <c r="AW470" s="58"/>
      <c r="AX470" s="58"/>
      <c r="AY470" s="58"/>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58"/>
    </row>
    <row r="471" spans="1:96" ht="12.75">
      <c r="A471" s="39"/>
      <c r="B471" s="525"/>
      <c r="C471" s="525"/>
      <c r="D471" s="525"/>
      <c r="E471" s="903"/>
      <c r="F471" s="904"/>
      <c r="G471" s="904"/>
      <c r="H471" s="904"/>
      <c r="I471" s="904"/>
      <c r="J471" s="904"/>
      <c r="K471" s="904"/>
      <c r="L471" s="904"/>
      <c r="M471" s="904"/>
      <c r="N471" s="904"/>
      <c r="O471" s="904"/>
      <c r="P471" s="904"/>
      <c r="Q471" s="904"/>
      <c r="R471" s="904"/>
      <c r="S471" s="905"/>
      <c r="T471" s="1482" t="s">
        <v>894</v>
      </c>
      <c r="U471" s="1483"/>
      <c r="V471" s="1483"/>
      <c r="W471" s="1483"/>
      <c r="X471" s="1483"/>
      <c r="Y471" s="1483"/>
      <c r="Z471" s="1483"/>
      <c r="AA471" s="1483"/>
      <c r="AB471" s="1483"/>
      <c r="AC471" s="1483"/>
      <c r="AD471" s="1483"/>
      <c r="AE471" s="1483"/>
      <c r="AF471" s="1483"/>
      <c r="AG471" s="1483"/>
      <c r="AH471" s="1536"/>
      <c r="AI471" s="39"/>
      <c r="AJ471" s="39"/>
      <c r="AK471" s="39"/>
      <c r="AL471" s="39"/>
      <c r="AM471" s="58"/>
      <c r="AN471" s="58"/>
      <c r="AO471" s="58"/>
      <c r="AP471" s="58"/>
      <c r="AQ471" s="58"/>
      <c r="AR471" s="58"/>
      <c r="AS471" s="58"/>
      <c r="AT471" s="58"/>
      <c r="AU471" s="58"/>
      <c r="AV471" s="58"/>
      <c r="AW471" s="58"/>
      <c r="AX471" s="58"/>
      <c r="AY471" s="58"/>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58"/>
    </row>
    <row r="472" spans="1:96" s="899" customFormat="1" ht="12.75">
      <c r="A472" s="39"/>
      <c r="B472" s="39"/>
      <c r="C472" s="39"/>
      <c r="D472" s="39"/>
      <c r="E472" s="906"/>
      <c r="F472" s="705"/>
      <c r="G472" s="705"/>
      <c r="H472" s="705"/>
      <c r="I472" s="705"/>
      <c r="J472" s="705"/>
      <c r="K472" s="705"/>
      <c r="L472" s="705"/>
      <c r="M472" s="705"/>
      <c r="N472" s="705"/>
      <c r="O472" s="705"/>
      <c r="P472" s="705"/>
      <c r="Q472" s="705"/>
      <c r="R472" s="705"/>
      <c r="S472" s="907"/>
      <c r="T472" s="1476" t="s">
        <v>38</v>
      </c>
      <c r="U472" s="1476"/>
      <c r="V472" s="1476"/>
      <c r="W472" s="1476"/>
      <c r="X472" s="1476"/>
      <c r="Y472" s="1476" t="s">
        <v>39</v>
      </c>
      <c r="Z472" s="1476"/>
      <c r="AA472" s="1476"/>
      <c r="AB472" s="1476"/>
      <c r="AC472" s="1476"/>
      <c r="AD472" s="1476" t="s">
        <v>362</v>
      </c>
      <c r="AE472" s="1476"/>
      <c r="AF472" s="1476"/>
      <c r="AG472" s="1476"/>
      <c r="AH472" s="1476"/>
      <c r="AI472" s="39"/>
      <c r="AJ472" s="39"/>
      <c r="AK472" s="39"/>
      <c r="AL472" s="39"/>
      <c r="AM472" s="900"/>
      <c r="AN472" s="900"/>
      <c r="AO472" s="900"/>
      <c r="AP472" s="900"/>
      <c r="AQ472" s="900"/>
      <c r="AR472" s="900"/>
      <c r="AS472" s="900"/>
      <c r="AT472" s="900"/>
      <c r="AU472" s="900"/>
      <c r="AV472" s="900"/>
      <c r="AW472" s="900"/>
      <c r="AX472" s="900"/>
      <c r="AY472" s="900"/>
      <c r="AZ472" s="900"/>
      <c r="BA472" s="900"/>
      <c r="BB472" s="900"/>
      <c r="BC472" s="900"/>
      <c r="BD472" s="900"/>
      <c r="BE472" s="900"/>
      <c r="BF472" s="900"/>
      <c r="BG472" s="900"/>
      <c r="BH472" s="900"/>
      <c r="BI472" s="900"/>
      <c r="BJ472" s="900"/>
      <c r="BK472" s="900"/>
      <c r="BL472" s="900"/>
      <c r="BM472" s="900"/>
      <c r="BN472" s="900"/>
      <c r="BO472" s="900"/>
      <c r="BP472" s="900"/>
      <c r="BQ472" s="900"/>
      <c r="BR472" s="900"/>
      <c r="BS472" s="900"/>
      <c r="BT472" s="900"/>
      <c r="BU472" s="900"/>
      <c r="BV472" s="900"/>
      <c r="BW472" s="900"/>
      <c r="BX472" s="900"/>
      <c r="BY472" s="900"/>
      <c r="BZ472" s="900"/>
      <c r="CA472" s="900"/>
      <c r="CB472" s="900"/>
      <c r="CC472" s="900"/>
      <c r="CD472" s="900"/>
      <c r="CE472" s="900"/>
      <c r="CF472" s="900"/>
      <c r="CG472" s="900"/>
      <c r="CH472" s="900"/>
      <c r="CI472" s="900"/>
      <c r="CJ472" s="900"/>
      <c r="CK472" s="900"/>
      <c r="CL472" s="900"/>
      <c r="CM472" s="900"/>
      <c r="CN472" s="900"/>
      <c r="CO472" s="900"/>
      <c r="CP472" s="900"/>
      <c r="CQ472" s="900"/>
      <c r="CR472" s="900"/>
    </row>
    <row r="473" spans="1:96" s="899" customFormat="1" ht="12.75">
      <c r="A473" s="39"/>
      <c r="B473" s="39"/>
      <c r="C473" s="39"/>
      <c r="D473" s="39"/>
      <c r="E473" s="908"/>
      <c r="F473" s="909"/>
      <c r="G473" s="909"/>
      <c r="H473" s="909"/>
      <c r="I473" s="909"/>
      <c r="J473" s="909"/>
      <c r="K473" s="909"/>
      <c r="L473" s="909"/>
      <c r="M473" s="909"/>
      <c r="N473" s="909"/>
      <c r="O473" s="909"/>
      <c r="P473" s="909"/>
      <c r="Q473" s="909"/>
      <c r="R473" s="909"/>
      <c r="S473" s="910"/>
      <c r="T473" s="1476"/>
      <c r="U473" s="1476"/>
      <c r="V473" s="1476"/>
      <c r="W473" s="1476"/>
      <c r="X473" s="1476"/>
      <c r="Y473" s="1476"/>
      <c r="Z473" s="1476"/>
      <c r="AA473" s="1476"/>
      <c r="AB473" s="1476"/>
      <c r="AC473" s="1476"/>
      <c r="AD473" s="1476"/>
      <c r="AE473" s="1476"/>
      <c r="AF473" s="1476"/>
      <c r="AG473" s="1476"/>
      <c r="AH473" s="1476"/>
      <c r="AI473" s="39"/>
      <c r="AJ473" s="39"/>
      <c r="AK473" s="39"/>
      <c r="AL473" s="39"/>
      <c r="AM473" s="900"/>
      <c r="AN473" s="900"/>
      <c r="AO473" s="900"/>
      <c r="AP473" s="900"/>
      <c r="AQ473" s="900"/>
      <c r="AR473" s="900"/>
      <c r="AS473" s="900"/>
      <c r="AT473" s="900"/>
      <c r="AU473" s="900"/>
      <c r="AV473" s="900"/>
      <c r="AW473" s="900"/>
      <c r="AX473" s="900"/>
      <c r="AY473" s="900"/>
      <c r="AZ473" s="900"/>
      <c r="BA473" s="900"/>
      <c r="BB473" s="900"/>
      <c r="BC473" s="900"/>
      <c r="BD473" s="900"/>
      <c r="BE473" s="900"/>
      <c r="BF473" s="900"/>
      <c r="BG473" s="900"/>
      <c r="BH473" s="900"/>
      <c r="BI473" s="900"/>
      <c r="BJ473" s="900"/>
      <c r="BK473" s="900"/>
      <c r="BL473" s="900"/>
      <c r="BM473" s="900"/>
      <c r="BN473" s="900"/>
      <c r="BO473" s="900"/>
      <c r="BP473" s="900"/>
      <c r="BQ473" s="900"/>
      <c r="BR473" s="900"/>
      <c r="BS473" s="900"/>
      <c r="BT473" s="900"/>
      <c r="BU473" s="900"/>
      <c r="BV473" s="900"/>
      <c r="BW473" s="900"/>
      <c r="BX473" s="900"/>
      <c r="BY473" s="900"/>
      <c r="BZ473" s="900"/>
      <c r="CA473" s="900"/>
      <c r="CB473" s="900"/>
      <c r="CC473" s="900"/>
      <c r="CD473" s="900"/>
      <c r="CE473" s="900"/>
      <c r="CF473" s="900"/>
      <c r="CG473" s="900"/>
      <c r="CH473" s="900"/>
      <c r="CI473" s="900"/>
      <c r="CJ473" s="900"/>
      <c r="CK473" s="900"/>
      <c r="CL473" s="900"/>
      <c r="CM473" s="900"/>
      <c r="CN473" s="900"/>
      <c r="CO473" s="900"/>
      <c r="CP473" s="900"/>
      <c r="CQ473" s="900"/>
      <c r="CR473" s="900"/>
    </row>
    <row r="474" spans="1:96" ht="12.75">
      <c r="E474" s="76" t="s">
        <v>396</v>
      </c>
      <c r="F474" s="77"/>
      <c r="G474" s="77"/>
      <c r="H474" s="77"/>
      <c r="I474" s="77"/>
      <c r="J474" s="77"/>
      <c r="K474" s="77"/>
      <c r="L474" s="77"/>
      <c r="M474" s="77"/>
      <c r="N474" s="77"/>
      <c r="O474" s="77"/>
      <c r="P474" s="77"/>
      <c r="Q474" s="77"/>
      <c r="R474" s="77"/>
      <c r="S474" s="78"/>
      <c r="T474" s="1472"/>
      <c r="U474" s="1442"/>
      <c r="V474" s="1442"/>
      <c r="W474" s="1442"/>
      <c r="X474" s="1473"/>
      <c r="Y474" s="1472"/>
      <c r="Z474" s="1472"/>
      <c r="AA474" s="1472"/>
      <c r="AB474" s="1472"/>
      <c r="AC474" s="1472"/>
      <c r="AD474" s="1472" t="s">
        <v>642</v>
      </c>
      <c r="AE474" s="1472"/>
      <c r="AF474" s="1472"/>
      <c r="AG474" s="1472"/>
      <c r="AH474" s="1472"/>
      <c r="AM474" s="58"/>
      <c r="AN474" s="58"/>
      <c r="AO474" s="58"/>
      <c r="AP474" s="58"/>
      <c r="AQ474" s="58"/>
      <c r="AR474" s="58"/>
      <c r="AS474" s="58"/>
      <c r="AT474" s="58"/>
      <c r="AU474" s="58"/>
      <c r="AV474" s="58"/>
      <c r="AW474" s="58"/>
      <c r="AX474" s="58"/>
      <c r="AY474" s="58"/>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58"/>
    </row>
    <row r="475" spans="1:96" ht="12.75">
      <c r="E475" s="76" t="s">
        <v>397</v>
      </c>
      <c r="F475" s="77"/>
      <c r="G475" s="77"/>
      <c r="H475" s="77"/>
      <c r="I475" s="77"/>
      <c r="J475" s="77"/>
      <c r="K475" s="77"/>
      <c r="L475" s="77"/>
      <c r="M475" s="77"/>
      <c r="N475" s="77"/>
      <c r="O475" s="77"/>
      <c r="P475" s="77"/>
      <c r="Q475" s="77"/>
      <c r="R475" s="77"/>
      <c r="S475" s="77"/>
      <c r="T475" s="1477"/>
      <c r="U475" s="1442"/>
      <c r="V475" s="1442"/>
      <c r="W475" s="1442"/>
      <c r="X475" s="1473"/>
      <c r="Y475" s="1472"/>
      <c r="Z475" s="1472"/>
      <c r="AA475" s="1472"/>
      <c r="AB475" s="1472"/>
      <c r="AC475" s="1472"/>
      <c r="AD475" s="1472" t="s">
        <v>642</v>
      </c>
      <c r="AE475" s="1472"/>
      <c r="AF475" s="1472"/>
      <c r="AG475" s="1472"/>
      <c r="AH475" s="1472"/>
      <c r="AM475" s="58"/>
      <c r="AN475" s="58"/>
      <c r="AO475" s="58"/>
      <c r="AP475" s="58"/>
      <c r="AQ475" s="58"/>
      <c r="AR475" s="58"/>
      <c r="AS475" s="58"/>
      <c r="AT475" s="58"/>
      <c r="AU475" s="58"/>
      <c r="AV475" s="58"/>
      <c r="AW475" s="58"/>
      <c r="AX475" s="58"/>
      <c r="AY475" s="58"/>
      <c r="AZ475" s="58"/>
      <c r="BA475" s="58"/>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58"/>
    </row>
    <row r="476" spans="1:96" ht="12.75">
      <c r="E476" s="76" t="s">
        <v>398</v>
      </c>
      <c r="F476" s="77"/>
      <c r="G476" s="77"/>
      <c r="H476" s="77"/>
      <c r="I476" s="77"/>
      <c r="J476" s="77"/>
      <c r="K476" s="77"/>
      <c r="L476" s="77"/>
      <c r="M476" s="77"/>
      <c r="N476" s="77"/>
      <c r="O476" s="77"/>
      <c r="P476" s="77"/>
      <c r="Q476" s="77"/>
      <c r="R476" s="77"/>
      <c r="S476" s="77"/>
      <c r="T476" s="1477"/>
      <c r="U476" s="1442"/>
      <c r="V476" s="1442"/>
      <c r="W476" s="1442"/>
      <c r="X476" s="1473"/>
      <c r="Y476" s="1472"/>
      <c r="Z476" s="1472"/>
      <c r="AA476" s="1472"/>
      <c r="AB476" s="1472"/>
      <c r="AC476" s="1472"/>
      <c r="AD476" s="1472" t="s">
        <v>642</v>
      </c>
      <c r="AE476" s="1472"/>
      <c r="AF476" s="1472"/>
      <c r="AG476" s="1472"/>
      <c r="AH476" s="1472"/>
      <c r="AM476" s="58"/>
      <c r="AN476" s="58"/>
      <c r="AO476" s="58"/>
      <c r="AP476" s="58"/>
      <c r="AQ476" s="58"/>
      <c r="AR476" s="58"/>
      <c r="AS476" s="58"/>
      <c r="AT476" s="58"/>
      <c r="AU476" s="58"/>
      <c r="AV476" s="58"/>
      <c r="AW476" s="58"/>
      <c r="AX476" s="58"/>
      <c r="AY476" s="58"/>
      <c r="AZ476" s="58"/>
      <c r="BA476" s="58"/>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58"/>
    </row>
    <row r="477" spans="1:96" ht="12.75">
      <c r="E477" s="76" t="s">
        <v>399</v>
      </c>
      <c r="F477" s="77"/>
      <c r="G477" s="77"/>
      <c r="H477" s="77"/>
      <c r="I477" s="77"/>
      <c r="J477" s="77"/>
      <c r="K477" s="77"/>
      <c r="L477" s="77"/>
      <c r="M477" s="77"/>
      <c r="N477" s="77"/>
      <c r="O477" s="77"/>
      <c r="P477" s="77"/>
      <c r="Q477" s="77"/>
      <c r="R477" s="77"/>
      <c r="S477" s="77"/>
      <c r="T477" s="1477"/>
      <c r="U477" s="1442"/>
      <c r="V477" s="1442"/>
      <c r="W477" s="1442"/>
      <c r="X477" s="1473"/>
      <c r="Y477" s="1472"/>
      <c r="Z477" s="1472"/>
      <c r="AA477" s="1472"/>
      <c r="AB477" s="1472"/>
      <c r="AC477" s="1472"/>
      <c r="AD477" s="1472" t="s">
        <v>642</v>
      </c>
      <c r="AE477" s="1472"/>
      <c r="AF477" s="1472"/>
      <c r="AG477" s="1472"/>
      <c r="AH477" s="1472"/>
      <c r="AM477" s="58"/>
      <c r="AN477" s="58" t="str">
        <f>N582</f>
        <v>Yes</v>
      </c>
      <c r="AO477" s="58"/>
      <c r="AP477" s="58"/>
      <c r="AQ477" s="58"/>
      <c r="AR477" s="58"/>
      <c r="AS477" s="58"/>
      <c r="AT477" s="58"/>
      <c r="AU477" s="58"/>
      <c r="AV477" s="58"/>
      <c r="AW477" s="58"/>
      <c r="AX477" s="58"/>
      <c r="AY477" s="58"/>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58"/>
    </row>
    <row r="478" spans="1:96" ht="12.75">
      <c r="E478" s="76" t="s">
        <v>400</v>
      </c>
      <c r="F478" s="77"/>
      <c r="G478" s="77"/>
      <c r="H478" s="77"/>
      <c r="I478" s="77"/>
      <c r="J478" s="77"/>
      <c r="K478" s="77"/>
      <c r="L478" s="77"/>
      <c r="M478" s="77"/>
      <c r="N478" s="77"/>
      <c r="O478" s="77"/>
      <c r="P478" s="77"/>
      <c r="Q478" s="77"/>
      <c r="R478" s="77"/>
      <c r="S478" s="77"/>
      <c r="T478" s="1477"/>
      <c r="U478" s="1442"/>
      <c r="V478" s="1442"/>
      <c r="W478" s="1442"/>
      <c r="X478" s="1473"/>
      <c r="Y478" s="1472"/>
      <c r="Z478" s="1472"/>
      <c r="AA478" s="1472"/>
      <c r="AB478" s="1472"/>
      <c r="AC478" s="1472"/>
      <c r="AD478" s="1472" t="s">
        <v>642</v>
      </c>
      <c r="AE478" s="1472"/>
      <c r="AF478" s="1472"/>
      <c r="AG478" s="1472"/>
      <c r="AH478" s="1472"/>
      <c r="AM478" s="58"/>
      <c r="AN478" s="58"/>
      <c r="AO478" s="58"/>
      <c r="AP478" s="58"/>
      <c r="AQ478" s="58"/>
      <c r="AR478" s="58"/>
      <c r="AS478" s="58"/>
      <c r="AT478" s="58"/>
      <c r="AU478" s="58"/>
      <c r="AV478" s="58"/>
      <c r="AW478" s="58"/>
      <c r="AX478" s="58"/>
      <c r="AY478" s="58"/>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58"/>
    </row>
    <row r="479" spans="1:96" ht="12.75">
      <c r="E479" s="76" t="s">
        <v>401</v>
      </c>
      <c r="F479" s="77"/>
      <c r="G479" s="77"/>
      <c r="H479" s="77"/>
      <c r="I479" s="77"/>
      <c r="J479" s="77"/>
      <c r="K479" s="77"/>
      <c r="L479" s="77"/>
      <c r="M479" s="77"/>
      <c r="N479" s="77"/>
      <c r="O479" s="77"/>
      <c r="P479" s="77"/>
      <c r="Q479" s="77"/>
      <c r="R479" s="77"/>
      <c r="S479" s="77"/>
      <c r="T479" s="1477"/>
      <c r="U479" s="1442"/>
      <c r="V479" s="1442"/>
      <c r="W479" s="1442"/>
      <c r="X479" s="1473"/>
      <c r="Y479" s="1472"/>
      <c r="Z479" s="1472"/>
      <c r="AA479" s="1472"/>
      <c r="AB479" s="1472"/>
      <c r="AC479" s="1472"/>
      <c r="AD479" s="1472" t="s">
        <v>642</v>
      </c>
      <c r="AE479" s="1472"/>
      <c r="AF479" s="1472"/>
      <c r="AG479" s="1472"/>
      <c r="AH479" s="1472"/>
      <c r="AM479" s="58"/>
      <c r="AN479" s="58"/>
      <c r="AO479" s="58"/>
      <c r="AP479" s="58"/>
      <c r="AQ479" s="58"/>
      <c r="AR479" s="58"/>
      <c r="AS479" s="58"/>
      <c r="AT479" s="58"/>
      <c r="AU479" s="58"/>
      <c r="AV479" s="58"/>
      <c r="AW479" s="58"/>
      <c r="AX479" s="58"/>
      <c r="AY479" s="58"/>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58"/>
    </row>
    <row r="480" spans="1:96" ht="12.75">
      <c r="E480" s="76" t="s">
        <v>402</v>
      </c>
      <c r="F480" s="77"/>
      <c r="G480" s="77"/>
      <c r="H480" s="77"/>
      <c r="I480" s="77"/>
      <c r="J480" s="77"/>
      <c r="K480" s="77"/>
      <c r="L480" s="77"/>
      <c r="M480" s="77"/>
      <c r="N480" s="77"/>
      <c r="O480" s="77"/>
      <c r="P480" s="77"/>
      <c r="Q480" s="77"/>
      <c r="R480" s="77"/>
      <c r="S480" s="77"/>
      <c r="T480" s="1477"/>
      <c r="U480" s="1442"/>
      <c r="V480" s="1442"/>
      <c r="W480" s="1442"/>
      <c r="X480" s="1473"/>
      <c r="Y480" s="1472"/>
      <c r="Z480" s="1472"/>
      <c r="AA480" s="1472"/>
      <c r="AB480" s="1472"/>
      <c r="AC480" s="1472"/>
      <c r="AD480" s="1472" t="s">
        <v>642</v>
      </c>
      <c r="AE480" s="1472"/>
      <c r="AF480" s="1472"/>
      <c r="AG480" s="1472"/>
      <c r="AH480" s="1472"/>
      <c r="AM480" s="58"/>
      <c r="AN480" s="58"/>
      <c r="AO480" s="58"/>
      <c r="AP480" s="58"/>
      <c r="AQ480" s="58"/>
      <c r="AR480" s="58"/>
      <c r="AS480" s="58"/>
      <c r="AT480" s="58"/>
      <c r="AU480" s="58"/>
      <c r="AV480" s="58"/>
      <c r="AW480" s="58"/>
      <c r="AX480" s="58"/>
      <c r="AY480" s="58"/>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58"/>
    </row>
    <row r="481" spans="1:96" ht="12.75">
      <c r="E481" s="76" t="s">
        <v>426</v>
      </c>
      <c r="F481" s="77"/>
      <c r="G481" s="77"/>
      <c r="H481" s="77"/>
      <c r="I481" s="77"/>
      <c r="J481" s="77"/>
      <c r="K481" s="77"/>
      <c r="L481" s="77"/>
      <c r="M481" s="77"/>
      <c r="N481" s="77"/>
      <c r="O481" s="77"/>
      <c r="P481" s="77"/>
      <c r="Q481" s="77"/>
      <c r="R481" s="77"/>
      <c r="S481" s="77"/>
      <c r="T481" s="1477"/>
      <c r="U481" s="1442"/>
      <c r="V481" s="1442"/>
      <c r="W481" s="1442"/>
      <c r="X481" s="1473"/>
      <c r="Y481" s="1472"/>
      <c r="Z481" s="1472"/>
      <c r="AA481" s="1472"/>
      <c r="AB481" s="1472"/>
      <c r="AC481" s="1472"/>
      <c r="AD481" s="1472" t="s">
        <v>642</v>
      </c>
      <c r="AE481" s="1472"/>
      <c r="AF481" s="1472"/>
      <c r="AG481" s="1472"/>
      <c r="AH481" s="1472"/>
      <c r="AM481" s="58"/>
      <c r="AN481" s="58"/>
      <c r="AO481" s="58"/>
      <c r="AP481" s="58"/>
      <c r="AQ481" s="58"/>
      <c r="AR481" s="58"/>
      <c r="AS481" s="58"/>
      <c r="AT481" s="58"/>
      <c r="AU481" s="58"/>
      <c r="AV481" s="58"/>
      <c r="AW481" s="58"/>
      <c r="AX481" s="58"/>
      <c r="AY481" s="58"/>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58"/>
    </row>
    <row r="482" spans="1:96" ht="12.75">
      <c r="E482" s="79" t="s">
        <v>427</v>
      </c>
      <c r="F482" s="77"/>
      <c r="G482" s="77"/>
      <c r="H482" s="77"/>
      <c r="I482" s="77"/>
      <c r="J482" s="77"/>
      <c r="K482" s="77"/>
      <c r="L482" s="77"/>
      <c r="M482" s="77"/>
      <c r="N482" s="77"/>
      <c r="O482" s="77"/>
      <c r="P482" s="77"/>
      <c r="Q482" s="77"/>
      <c r="R482" s="77"/>
      <c r="S482" s="77"/>
      <c r="T482" s="1477"/>
      <c r="U482" s="1442"/>
      <c r="V482" s="1442"/>
      <c r="W482" s="1442"/>
      <c r="X482" s="1473"/>
      <c r="Y482" s="1472"/>
      <c r="Z482" s="1472"/>
      <c r="AA482" s="1472"/>
      <c r="AB482" s="1472"/>
      <c r="AC482" s="1472"/>
      <c r="AD482" s="1472" t="s">
        <v>642</v>
      </c>
      <c r="AE482" s="1472"/>
      <c r="AF482" s="1472"/>
      <c r="AG482" s="1472"/>
      <c r="AH482" s="1472"/>
      <c r="AM482" s="58"/>
      <c r="AN482" s="58"/>
      <c r="AO482" s="58"/>
      <c r="AP482" s="58"/>
      <c r="AQ482" s="58"/>
      <c r="AR482" s="58"/>
      <c r="AS482" s="58"/>
      <c r="AT482" s="58"/>
      <c r="AU482" s="58"/>
      <c r="AV482" s="58"/>
      <c r="AW482" s="58"/>
      <c r="AX482" s="58"/>
      <c r="AY482" s="58"/>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58"/>
    </row>
    <row r="483" spans="1:96" ht="12.75">
      <c r="E483" s="103" t="s">
        <v>1132</v>
      </c>
      <c r="F483" s="80"/>
      <c r="G483" s="80"/>
      <c r="H483" s="80"/>
      <c r="I483" s="80"/>
      <c r="J483" s="80"/>
      <c r="K483" s="80"/>
      <c r="L483" s="80"/>
      <c r="M483" s="80"/>
      <c r="N483" s="80"/>
      <c r="O483" s="80"/>
      <c r="P483" s="80"/>
      <c r="Q483" s="80"/>
      <c r="R483" s="80"/>
      <c r="S483" s="80"/>
      <c r="T483" s="1477"/>
      <c r="U483" s="1442"/>
      <c r="V483" s="1442"/>
      <c r="W483" s="1442"/>
      <c r="X483" s="1473"/>
      <c r="Y483" s="1472"/>
      <c r="Z483" s="1472"/>
      <c r="AA483" s="1472"/>
      <c r="AB483" s="1472"/>
      <c r="AC483" s="1472"/>
      <c r="AD483" s="1472" t="s">
        <v>642</v>
      </c>
      <c r="AE483" s="1472"/>
      <c r="AF483" s="1472"/>
      <c r="AG483" s="1472"/>
      <c r="AH483" s="1472"/>
      <c r="AM483" s="58"/>
      <c r="AN483" s="58"/>
      <c r="AO483" s="58"/>
      <c r="AP483" s="58"/>
      <c r="AQ483" s="58"/>
      <c r="AR483" s="58"/>
      <c r="AS483" s="58"/>
      <c r="AT483" s="58"/>
      <c r="AU483" s="58"/>
      <c r="AV483" s="58"/>
      <c r="AW483" s="58"/>
      <c r="AX483" s="58"/>
      <c r="AY483" s="58"/>
      <c r="AZ483" s="58"/>
      <c r="BA483" s="58"/>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58"/>
    </row>
    <row r="484" spans="1:96" ht="12.75">
      <c r="AM484" s="58"/>
      <c r="AN484" s="58"/>
      <c r="AO484" s="58"/>
      <c r="AP484" s="58"/>
      <c r="AQ484" s="58"/>
      <c r="AR484" s="58"/>
      <c r="AS484" s="58"/>
      <c r="AT484" s="58"/>
      <c r="AU484" s="58"/>
      <c r="AV484" s="58"/>
      <c r="AW484" s="58"/>
      <c r="AX484" s="58"/>
      <c r="AY484" s="58"/>
      <c r="AZ484" s="58"/>
      <c r="BA484" s="58"/>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58"/>
    </row>
    <row r="485" spans="1:96" ht="12.75">
      <c r="B485" s="76"/>
      <c r="C485" s="77"/>
      <c r="D485" s="77"/>
      <c r="E485" s="77"/>
      <c r="F485" s="77"/>
      <c r="G485" s="77"/>
      <c r="H485" s="77"/>
      <c r="I485" s="77"/>
      <c r="J485" s="77"/>
      <c r="K485" s="77"/>
      <c r="L485" s="77"/>
      <c r="M485" s="77"/>
      <c r="N485" s="77"/>
      <c r="O485" s="77"/>
      <c r="P485" s="78"/>
      <c r="Q485" s="1479" t="s">
        <v>428</v>
      </c>
      <c r="R485" s="1480"/>
      <c r="S485" s="1480"/>
      <c r="T485" s="1480"/>
      <c r="U485" s="1480"/>
      <c r="V485" s="1480"/>
      <c r="W485" s="1480"/>
      <c r="X485" s="1480"/>
      <c r="Y485" s="1480"/>
      <c r="Z485" s="1480"/>
      <c r="AA485" s="1480"/>
      <c r="AB485" s="1480"/>
      <c r="AC485" s="1480"/>
      <c r="AD485" s="1480"/>
      <c r="AE485" s="1480"/>
      <c r="AF485" s="1480"/>
      <c r="AG485" s="1480"/>
      <c r="AH485" s="1480"/>
      <c r="AI485" s="1480"/>
      <c r="AJ485" s="1480"/>
      <c r="AK485" s="1481"/>
      <c r="AM485" s="58"/>
      <c r="AN485" s="58" t="str">
        <f>N590</f>
        <v>Yes</v>
      </c>
      <c r="AO485" s="58"/>
      <c r="AP485" s="58"/>
      <c r="AQ485" s="58"/>
      <c r="AR485" s="58"/>
      <c r="AS485" s="58"/>
      <c r="AT485" s="58"/>
      <c r="AU485" s="58"/>
      <c r="AV485" s="58"/>
      <c r="AW485" s="58"/>
      <c r="AX485" s="58"/>
      <c r="AY485" s="58"/>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58"/>
    </row>
    <row r="486" spans="1:96" ht="12.75">
      <c r="B486" s="76" t="s">
        <v>429</v>
      </c>
      <c r="C486" s="77"/>
      <c r="D486" s="77"/>
      <c r="E486" s="77"/>
      <c r="F486" s="77"/>
      <c r="G486" s="77"/>
      <c r="H486" s="77"/>
      <c r="I486" s="77"/>
      <c r="J486" s="77"/>
      <c r="K486" s="77"/>
      <c r="L486" s="77"/>
      <c r="M486" s="77"/>
      <c r="N486" s="77"/>
      <c r="O486" s="77"/>
      <c r="P486" s="77"/>
      <c r="Q486" s="1535" t="s">
        <v>1793</v>
      </c>
      <c r="R486" s="1125"/>
      <c r="S486" s="1125"/>
      <c r="T486" s="1125"/>
      <c r="U486" s="1125"/>
      <c r="V486" s="1125"/>
      <c r="W486" s="1125"/>
      <c r="X486" s="1125"/>
      <c r="Y486" s="1125"/>
      <c r="Z486" s="1125"/>
      <c r="AA486" s="1125"/>
      <c r="AB486" s="1125"/>
      <c r="AC486" s="1125"/>
      <c r="AD486" s="1125"/>
      <c r="AE486" s="1125"/>
      <c r="AF486" s="1125"/>
      <c r="AG486" s="1125"/>
      <c r="AH486" s="1125"/>
      <c r="AI486" s="1125"/>
      <c r="AJ486" s="1125"/>
      <c r="AK486" s="1315"/>
      <c r="AM486" s="58"/>
      <c r="AN486" s="58"/>
      <c r="AO486" s="58"/>
      <c r="AP486" s="58"/>
      <c r="AQ486" s="58"/>
      <c r="AR486" s="58"/>
      <c r="AS486" s="58"/>
      <c r="AT486" s="58"/>
      <c r="AU486" s="58"/>
      <c r="AV486" s="58"/>
      <c r="AW486" s="58"/>
      <c r="AX486" s="58"/>
      <c r="AY486" s="58"/>
      <c r="AZ486" s="58"/>
      <c r="BA486" s="58"/>
      <c r="BB486" s="58"/>
      <c r="BC486" s="58"/>
      <c r="BD486" s="58"/>
      <c r="BE486" s="58"/>
      <c r="BF486" s="58"/>
      <c r="BG486" s="58"/>
      <c r="BH486" s="58"/>
      <c r="BI486" s="58"/>
      <c r="BJ486" s="58"/>
      <c r="BK486" s="58"/>
      <c r="BL486" s="58"/>
      <c r="BM486" s="58"/>
      <c r="BN486" s="58"/>
      <c r="BO486" s="58"/>
      <c r="BP486" s="58"/>
      <c r="BQ486" s="58"/>
      <c r="BR486" s="58"/>
      <c r="BS486" s="58"/>
      <c r="BT486" s="58"/>
      <c r="BU486" s="58"/>
      <c r="BV486" s="58"/>
      <c r="BW486" s="58"/>
      <c r="BX486" s="58"/>
      <c r="BY486" s="58"/>
      <c r="BZ486" s="58"/>
      <c r="CA486" s="58"/>
      <c r="CB486" s="58"/>
      <c r="CC486" s="58"/>
      <c r="CD486" s="58"/>
      <c r="CE486" s="58"/>
      <c r="CF486" s="58"/>
      <c r="CG486" s="58"/>
      <c r="CH486" s="58"/>
      <c r="CI486" s="58"/>
      <c r="CJ486" s="58"/>
      <c r="CK486" s="58"/>
      <c r="CL486" s="58"/>
      <c r="CM486" s="58"/>
      <c r="CN486" s="58"/>
      <c r="CO486" s="58"/>
      <c r="CP486" s="58"/>
      <c r="CQ486" s="58"/>
      <c r="CR486" s="58"/>
    </row>
    <row r="487" spans="1:96" ht="12.75">
      <c r="B487" s="76" t="s">
        <v>430</v>
      </c>
      <c r="C487" s="77"/>
      <c r="D487" s="77"/>
      <c r="E487" s="77"/>
      <c r="F487" s="77"/>
      <c r="G487" s="77"/>
      <c r="H487" s="77"/>
      <c r="I487" s="77"/>
      <c r="J487" s="77"/>
      <c r="K487" s="77"/>
      <c r="L487" s="77"/>
      <c r="M487" s="77"/>
      <c r="N487" s="77"/>
      <c r="O487" s="77"/>
      <c r="P487" s="77"/>
      <c r="Q487" s="1535" t="s">
        <v>1794</v>
      </c>
      <c r="R487" s="1125"/>
      <c r="S487" s="1125"/>
      <c r="T487" s="1125"/>
      <c r="U487" s="1125"/>
      <c r="V487" s="1125"/>
      <c r="W487" s="1125"/>
      <c r="X487" s="1125"/>
      <c r="Y487" s="1125"/>
      <c r="Z487" s="1125"/>
      <c r="AA487" s="1125"/>
      <c r="AB487" s="1125"/>
      <c r="AC487" s="1125"/>
      <c r="AD487" s="1125"/>
      <c r="AE487" s="1125"/>
      <c r="AF487" s="1125"/>
      <c r="AG487" s="1125"/>
      <c r="AH487" s="1125"/>
      <c r="AI487" s="1125"/>
      <c r="AJ487" s="1125"/>
      <c r="AK487" s="1315"/>
      <c r="AM487" s="58"/>
      <c r="AN487" s="58"/>
      <c r="AO487" s="58"/>
      <c r="AP487" s="58"/>
      <c r="AQ487" s="58"/>
      <c r="AR487" s="58"/>
      <c r="AS487" s="58"/>
      <c r="AT487" s="58"/>
      <c r="AU487" s="58"/>
      <c r="AV487" s="58"/>
      <c r="AW487" s="58"/>
      <c r="AX487" s="58"/>
      <c r="AY487" s="58"/>
      <c r="AZ487" s="58"/>
      <c r="BA487" s="58"/>
      <c r="BB487" s="58"/>
      <c r="BC487" s="58"/>
      <c r="BD487" s="58"/>
      <c r="BE487" s="58"/>
      <c r="BF487" s="58"/>
      <c r="BG487" s="58"/>
      <c r="BH487" s="58"/>
      <c r="BI487" s="58"/>
      <c r="BJ487" s="58"/>
      <c r="BK487" s="58"/>
      <c r="BL487" s="58"/>
      <c r="BM487" s="58"/>
      <c r="BN487" s="58"/>
      <c r="BO487" s="58"/>
      <c r="BP487" s="58"/>
      <c r="BQ487" s="58"/>
      <c r="BR487" s="58"/>
      <c r="BS487" s="58"/>
      <c r="BT487" s="58"/>
      <c r="BU487" s="58"/>
      <c r="BV487" s="58"/>
      <c r="BW487" s="58"/>
      <c r="BX487" s="58"/>
      <c r="BY487" s="58"/>
      <c r="BZ487" s="58"/>
      <c r="CA487" s="58"/>
      <c r="CB487" s="58"/>
      <c r="CC487" s="58"/>
      <c r="CD487" s="58"/>
      <c r="CE487" s="58"/>
      <c r="CF487" s="58"/>
      <c r="CG487" s="58"/>
      <c r="CH487" s="58"/>
      <c r="CI487" s="58"/>
      <c r="CJ487" s="58"/>
      <c r="CK487" s="58"/>
      <c r="CL487" s="58"/>
      <c r="CM487" s="58"/>
      <c r="CN487" s="58"/>
      <c r="CO487" s="58"/>
      <c r="CP487" s="58"/>
      <c r="CQ487" s="58"/>
      <c r="CR487" s="58"/>
    </row>
    <row r="488" spans="1:96" ht="12.75">
      <c r="B488" s="76" t="s">
        <v>431</v>
      </c>
      <c r="C488" s="77"/>
      <c r="D488" s="77"/>
      <c r="E488" s="77"/>
      <c r="F488" s="77"/>
      <c r="G488" s="77"/>
      <c r="H488" s="77"/>
      <c r="I488" s="77"/>
      <c r="J488" s="77"/>
      <c r="K488" s="77"/>
      <c r="L488" s="77"/>
      <c r="M488" s="77"/>
      <c r="N488" s="77"/>
      <c r="O488" s="77"/>
      <c r="P488" s="77"/>
      <c r="Q488" s="1535" t="s">
        <v>1794</v>
      </c>
      <c r="R488" s="1125"/>
      <c r="S488" s="1125"/>
      <c r="T488" s="1125"/>
      <c r="U488" s="1125"/>
      <c r="V488" s="1125"/>
      <c r="W488" s="1125"/>
      <c r="X488" s="1125"/>
      <c r="Y488" s="1125"/>
      <c r="Z488" s="1125"/>
      <c r="AA488" s="1125"/>
      <c r="AB488" s="1125"/>
      <c r="AC488" s="1125"/>
      <c r="AD488" s="1125"/>
      <c r="AE488" s="1125"/>
      <c r="AF488" s="1125"/>
      <c r="AG488" s="1125"/>
      <c r="AH488" s="1125"/>
      <c r="AI488" s="1125"/>
      <c r="AJ488" s="1125"/>
      <c r="AK488" s="1315"/>
      <c r="AM488" s="58"/>
      <c r="AN488" s="58"/>
      <c r="AO488" s="58"/>
      <c r="AP488" s="58"/>
      <c r="AQ488" s="58"/>
      <c r="AR488" s="58"/>
      <c r="AS488" s="58"/>
      <c r="AT488" s="58"/>
      <c r="AU488" s="58"/>
      <c r="AV488" s="58"/>
      <c r="AW488" s="58"/>
      <c r="AX488" s="58"/>
      <c r="AY488" s="58"/>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58"/>
    </row>
    <row r="489" spans="1:96" ht="12.4" customHeight="1">
      <c r="B489" s="1484" t="s">
        <v>432</v>
      </c>
      <c r="C489" s="1485"/>
      <c r="D489" s="1485"/>
      <c r="E489" s="1485"/>
      <c r="F489" s="1485"/>
      <c r="G489" s="1485"/>
      <c r="H489" s="1485"/>
      <c r="I489" s="1485"/>
      <c r="J489" s="1485"/>
      <c r="K489" s="1485"/>
      <c r="L489" s="1485"/>
      <c r="M489" s="1485"/>
      <c r="N489" s="1485"/>
      <c r="O489" s="1485"/>
      <c r="P489" s="1486"/>
      <c r="Q489" s="189"/>
      <c r="R489" s="189"/>
      <c r="S489" s="190"/>
      <c r="T489" s="190"/>
      <c r="U489" s="190"/>
      <c r="V489" s="190"/>
      <c r="W489" s="190"/>
      <c r="X489" s="190"/>
      <c r="Y489" s="190"/>
      <c r="Z489" s="190"/>
      <c r="AA489" s="190"/>
      <c r="AB489" s="190"/>
      <c r="AC489" s="190"/>
      <c r="AD489" s="190"/>
      <c r="AE489" s="190"/>
      <c r="AF489" s="190"/>
      <c r="AG489" s="190"/>
      <c r="AH489" s="190"/>
      <c r="AI489" s="190"/>
      <c r="AJ489" s="190"/>
      <c r="AK489" s="191"/>
      <c r="AM489" s="58"/>
      <c r="AN489" s="58"/>
      <c r="AO489" s="58"/>
      <c r="AP489" s="58"/>
      <c r="AQ489" s="58"/>
      <c r="AR489" s="58"/>
      <c r="AS489" s="58"/>
      <c r="AT489" s="58"/>
      <c r="AU489" s="58"/>
      <c r="AV489" s="58"/>
      <c r="AW489" s="58"/>
      <c r="AX489" s="58"/>
      <c r="AY489" s="58"/>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58"/>
    </row>
    <row r="490" spans="1:96" ht="12.4" customHeight="1">
      <c r="B490" s="1487"/>
      <c r="C490" s="1488"/>
      <c r="D490" s="1488"/>
      <c r="E490" s="1488"/>
      <c r="F490" s="1488"/>
      <c r="G490" s="1488"/>
      <c r="H490" s="1488"/>
      <c r="I490" s="1488"/>
      <c r="J490" s="1488"/>
      <c r="K490" s="1488"/>
      <c r="L490" s="1488"/>
      <c r="M490" s="1488"/>
      <c r="N490" s="1488"/>
      <c r="O490" s="1488"/>
      <c r="P490" s="1489"/>
      <c r="Q490" s="1493" t="s">
        <v>723</v>
      </c>
      <c r="R490" s="1494"/>
      <c r="S490" s="1092" t="s">
        <v>173</v>
      </c>
      <c r="T490" s="1093"/>
      <c r="U490" s="1093"/>
      <c r="V490" s="1093"/>
      <c r="W490" s="1093"/>
      <c r="X490" s="1093"/>
      <c r="Y490" s="1093"/>
      <c r="Z490" s="1093"/>
      <c r="AA490" s="1093"/>
      <c r="AB490" s="1093"/>
      <c r="AC490" s="1093"/>
      <c r="AD490" s="1093"/>
      <c r="AE490" s="1093"/>
      <c r="AF490" s="1093"/>
      <c r="AG490" s="1093"/>
      <c r="AH490" s="1093"/>
      <c r="AI490" s="1093"/>
      <c r="AJ490" s="1093"/>
      <c r="AK490" s="1094"/>
      <c r="AM490" s="58"/>
      <c r="AN490" s="58"/>
      <c r="AO490" s="58"/>
      <c r="AP490" s="58"/>
      <c r="AQ490" s="58"/>
      <c r="AR490" s="58"/>
      <c r="AS490" s="58"/>
      <c r="AT490" s="58"/>
      <c r="AU490" s="58"/>
      <c r="AV490" s="58"/>
      <c r="AW490" s="58"/>
      <c r="AX490" s="58"/>
      <c r="AY490" s="58"/>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58"/>
    </row>
    <row r="491" spans="1:96" ht="12.75">
      <c r="B491" s="1490"/>
      <c r="C491" s="1491"/>
      <c r="D491" s="1491"/>
      <c r="E491" s="1491"/>
      <c r="F491" s="1491"/>
      <c r="G491" s="1491"/>
      <c r="H491" s="1491"/>
      <c r="I491" s="1491"/>
      <c r="J491" s="1491"/>
      <c r="K491" s="1491"/>
      <c r="L491" s="1491"/>
      <c r="M491" s="1491"/>
      <c r="N491" s="1491"/>
      <c r="O491" s="1491"/>
      <c r="P491" s="1492"/>
      <c r="Q491" s="1495"/>
      <c r="R491" s="1496"/>
      <c r="S491" s="1095"/>
      <c r="T491" s="1096"/>
      <c r="U491" s="1096"/>
      <c r="V491" s="1096"/>
      <c r="W491" s="1096"/>
      <c r="X491" s="1096"/>
      <c r="Y491" s="1096"/>
      <c r="Z491" s="1096"/>
      <c r="AA491" s="1096"/>
      <c r="AB491" s="1096"/>
      <c r="AC491" s="1096"/>
      <c r="AD491" s="1096"/>
      <c r="AE491" s="1096"/>
      <c r="AF491" s="1096"/>
      <c r="AG491" s="1096"/>
      <c r="AH491" s="1096"/>
      <c r="AI491" s="1096"/>
      <c r="AJ491" s="1096"/>
      <c r="AK491" s="1097"/>
      <c r="AM491" s="58"/>
      <c r="AN491" s="58"/>
      <c r="AO491" s="58"/>
      <c r="AP491" s="58"/>
      <c r="AQ491" s="58"/>
      <c r="AR491" s="58"/>
      <c r="AS491" s="58"/>
      <c r="AT491" s="58"/>
      <c r="AU491" s="58"/>
      <c r="AV491" s="58"/>
      <c r="AW491" s="58"/>
      <c r="AX491" s="58"/>
      <c r="AY491" s="58"/>
      <c r="AZ491" s="58"/>
      <c r="BA491" s="58"/>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58"/>
    </row>
    <row r="492" spans="1:96" ht="12.75">
      <c r="B492" s="76" t="s">
        <v>433</v>
      </c>
      <c r="C492" s="77"/>
      <c r="D492" s="77"/>
      <c r="E492" s="77"/>
      <c r="F492" s="77"/>
      <c r="G492" s="77"/>
      <c r="H492" s="77"/>
      <c r="I492" s="77"/>
      <c r="J492" s="77"/>
      <c r="K492" s="77"/>
      <c r="L492" s="77"/>
      <c r="M492" s="77"/>
      <c r="N492" s="77"/>
      <c r="O492" s="77"/>
      <c r="P492" s="77"/>
      <c r="Q492" s="1535" t="s">
        <v>1737</v>
      </c>
      <c r="R492" s="1125"/>
      <c r="S492" s="1125"/>
      <c r="T492" s="1125"/>
      <c r="U492" s="1125"/>
      <c r="V492" s="1125"/>
      <c r="W492" s="1125"/>
      <c r="X492" s="1125"/>
      <c r="Y492" s="1125"/>
      <c r="Z492" s="1125"/>
      <c r="AA492" s="1125"/>
      <c r="AB492" s="1125"/>
      <c r="AC492" s="1125"/>
      <c r="AD492" s="1125"/>
      <c r="AE492" s="1125"/>
      <c r="AF492" s="1125"/>
      <c r="AG492" s="1125"/>
      <c r="AH492" s="1125"/>
      <c r="AI492" s="1125"/>
      <c r="AJ492" s="1125"/>
      <c r="AK492" s="1315"/>
      <c r="AM492" s="58"/>
      <c r="AN492" s="58"/>
      <c r="AO492" s="58"/>
      <c r="AP492" s="58"/>
      <c r="AQ492" s="58"/>
      <c r="AR492" s="58"/>
      <c r="AS492" s="58"/>
      <c r="AT492" s="58"/>
      <c r="AU492" s="58"/>
      <c r="AV492" s="58"/>
      <c r="AW492" s="58"/>
      <c r="AX492" s="58"/>
      <c r="AY492" s="58"/>
      <c r="AZ492" s="58"/>
      <c r="BA492" s="58"/>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58"/>
    </row>
    <row r="493" spans="1:96" ht="12.75">
      <c r="B493" s="76" t="s">
        <v>434</v>
      </c>
      <c r="C493" s="77"/>
      <c r="D493" s="77"/>
      <c r="E493" s="77"/>
      <c r="F493" s="77"/>
      <c r="G493" s="77"/>
      <c r="H493" s="77"/>
      <c r="I493" s="77"/>
      <c r="J493" s="77"/>
      <c r="K493" s="77"/>
      <c r="L493" s="77"/>
      <c r="M493" s="77"/>
      <c r="N493" s="77"/>
      <c r="O493" s="77"/>
      <c r="P493" s="77"/>
      <c r="Q493" s="1535" t="s">
        <v>1795</v>
      </c>
      <c r="R493" s="1125"/>
      <c r="S493" s="1125"/>
      <c r="T493" s="1125"/>
      <c r="U493" s="1125"/>
      <c r="V493" s="1125"/>
      <c r="W493" s="1125"/>
      <c r="X493" s="1125"/>
      <c r="Y493" s="1125"/>
      <c r="Z493" s="1125"/>
      <c r="AA493" s="1125"/>
      <c r="AB493" s="1125"/>
      <c r="AC493" s="1125"/>
      <c r="AD493" s="1125"/>
      <c r="AE493" s="1125"/>
      <c r="AF493" s="1125"/>
      <c r="AG493" s="1125"/>
      <c r="AH493" s="1125"/>
      <c r="AI493" s="1125"/>
      <c r="AJ493" s="1125"/>
      <c r="AK493" s="1315"/>
      <c r="AM493" s="58"/>
      <c r="AN493" s="58"/>
      <c r="AO493" s="58"/>
      <c r="AP493" s="58"/>
      <c r="AQ493" s="58"/>
      <c r="AR493" s="58"/>
      <c r="AS493" s="58"/>
      <c r="AT493" s="58"/>
      <c r="AU493" s="58"/>
      <c r="AV493" s="58"/>
      <c r="AW493" s="58"/>
      <c r="AX493" s="58"/>
      <c r="AY493" s="58"/>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58"/>
    </row>
    <row r="494" spans="1:96" ht="12.75">
      <c r="B494" s="25"/>
      <c r="C494" s="25"/>
      <c r="D494" s="25"/>
      <c r="E494" s="25"/>
      <c r="F494" s="25"/>
      <c r="G494" s="25"/>
      <c r="H494" s="25"/>
      <c r="I494" s="25"/>
      <c r="J494" s="25"/>
      <c r="K494" s="25"/>
      <c r="L494" s="25"/>
      <c r="M494" s="25"/>
      <c r="N494" s="25"/>
      <c r="O494" s="25"/>
      <c r="P494" s="705"/>
      <c r="Q494" s="14"/>
      <c r="R494" s="14"/>
      <c r="S494" s="14"/>
      <c r="T494" s="14"/>
      <c r="U494" s="14"/>
      <c r="V494" s="14"/>
      <c r="W494" s="14"/>
      <c r="X494" s="14"/>
      <c r="Y494" s="14"/>
      <c r="Z494" s="14"/>
      <c r="AA494" s="14"/>
      <c r="AB494" s="14"/>
      <c r="AC494" s="14"/>
      <c r="AD494" s="14"/>
      <c r="AE494" s="14"/>
      <c r="AF494" s="14"/>
      <c r="AG494" s="14"/>
      <c r="AH494" s="14"/>
      <c r="AI494" s="14"/>
      <c r="AJ494" s="14"/>
      <c r="AK494" s="14"/>
      <c r="AM494" s="58"/>
      <c r="AN494" s="58"/>
      <c r="AO494" s="58"/>
      <c r="AP494" s="58"/>
      <c r="AQ494" s="58"/>
      <c r="AR494" s="58"/>
      <c r="AS494" s="58"/>
      <c r="AT494" s="58"/>
      <c r="AU494" s="58"/>
      <c r="AV494" s="58"/>
      <c r="AW494" s="58"/>
      <c r="AX494" s="58"/>
      <c r="AY494" s="58"/>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58"/>
    </row>
    <row r="495" spans="1:96" ht="12.75">
      <c r="B495" s="25"/>
      <c r="C495" s="25"/>
      <c r="D495" s="25"/>
      <c r="E495" s="25"/>
      <c r="F495" s="25"/>
      <c r="G495" s="25"/>
      <c r="H495" s="25"/>
      <c r="I495" s="25"/>
      <c r="J495" s="25"/>
      <c r="K495" s="25"/>
      <c r="L495" s="25"/>
      <c r="M495" s="25"/>
      <c r="N495" s="25"/>
      <c r="O495" s="25"/>
      <c r="P495" s="3"/>
      <c r="Q495" s="14"/>
      <c r="R495" s="14"/>
      <c r="S495" s="14"/>
      <c r="T495" s="14"/>
      <c r="U495" s="14"/>
      <c r="V495" s="14"/>
      <c r="W495" s="14"/>
      <c r="X495" s="14"/>
      <c r="Y495" s="14"/>
      <c r="Z495" s="14"/>
      <c r="AA495" s="14"/>
      <c r="AB495" s="14"/>
      <c r="AC495" s="14"/>
      <c r="AD495" s="14"/>
      <c r="AE495" s="14"/>
      <c r="AF495" s="14"/>
      <c r="AG495" s="14"/>
      <c r="AH495" s="14"/>
      <c r="AI495" s="14"/>
      <c r="AJ495" s="14"/>
      <c r="AK495" s="14"/>
      <c r="AL495" s="3"/>
      <c r="AM495" s="58"/>
      <c r="AN495" s="58"/>
      <c r="AO495" s="58"/>
      <c r="AP495" s="58"/>
      <c r="AQ495" s="58"/>
      <c r="AR495" s="58"/>
      <c r="AS495" s="58"/>
      <c r="AT495" s="58"/>
      <c r="AU495" s="58"/>
      <c r="AV495" s="58"/>
      <c r="AW495" s="58"/>
      <c r="AX495" s="58"/>
      <c r="AY495" s="58"/>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58"/>
    </row>
    <row r="496" spans="1:96" ht="12.75">
      <c r="A496" s="50" t="s">
        <v>627</v>
      </c>
      <c r="C496" s="50" t="s">
        <v>435</v>
      </c>
      <c r="D496" s="25"/>
      <c r="E496" s="25"/>
      <c r="F496" s="25"/>
      <c r="G496" s="25"/>
      <c r="H496" s="25"/>
      <c r="I496" s="25"/>
      <c r="J496" s="25"/>
      <c r="K496" s="25"/>
      <c r="L496" s="25"/>
      <c r="M496" s="25"/>
      <c r="N496" s="25"/>
      <c r="O496" s="25"/>
      <c r="P496" s="3"/>
      <c r="Q496" s="14"/>
      <c r="R496" s="14"/>
      <c r="S496" s="14"/>
      <c r="T496" s="14"/>
      <c r="U496" s="14"/>
      <c r="V496" s="14"/>
      <c r="W496" s="14"/>
      <c r="X496" s="14"/>
      <c r="Y496" s="14"/>
      <c r="Z496" s="14"/>
      <c r="AA496" s="14"/>
      <c r="AB496" s="14"/>
      <c r="AC496" s="14"/>
      <c r="AD496" s="14"/>
      <c r="AE496" s="14"/>
      <c r="AF496" s="14"/>
      <c r="AG496" s="14"/>
      <c r="AH496" s="14"/>
      <c r="AI496" s="14"/>
      <c r="AJ496" s="14"/>
      <c r="AK496" s="14"/>
      <c r="AL496" s="3"/>
      <c r="AM496" s="58"/>
      <c r="AN496" s="58"/>
      <c r="AO496" s="58"/>
      <c r="AP496" s="58"/>
      <c r="AQ496" s="58"/>
      <c r="AR496" s="58"/>
      <c r="AS496" s="58"/>
      <c r="AT496" s="58"/>
      <c r="AU496" s="58"/>
      <c r="AV496" s="58"/>
      <c r="AW496" s="58"/>
      <c r="AX496" s="58"/>
      <c r="AY496" s="58"/>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58"/>
    </row>
    <row r="497" spans="2:96" ht="12.75">
      <c r="B497" s="25"/>
      <c r="C497" s="25"/>
      <c r="D497" s="25"/>
      <c r="E497" s="25"/>
      <c r="F497" s="25"/>
      <c r="G497" s="25"/>
      <c r="H497" s="25"/>
      <c r="I497" s="25"/>
      <c r="J497" s="25"/>
      <c r="K497" s="25"/>
      <c r="L497" s="25"/>
      <c r="M497" s="25"/>
      <c r="N497" s="25"/>
      <c r="O497" s="25"/>
      <c r="P497" s="3"/>
      <c r="Q497" s="14"/>
      <c r="R497" s="14"/>
      <c r="S497" s="14"/>
      <c r="T497" s="14"/>
      <c r="U497" s="14"/>
      <c r="V497" s="14"/>
      <c r="W497" s="14"/>
      <c r="X497" s="14"/>
      <c r="Y497" s="14"/>
      <c r="Z497" s="14"/>
      <c r="AA497" s="14"/>
      <c r="AB497" s="14"/>
      <c r="AC497" s="14"/>
      <c r="AD497" s="14"/>
      <c r="AE497" s="14"/>
      <c r="AF497" s="14"/>
      <c r="AG497" s="14"/>
      <c r="AH497" s="14"/>
      <c r="AI497" s="14"/>
      <c r="AJ497" s="14"/>
      <c r="AK497" s="14"/>
      <c r="AL497" s="3"/>
      <c r="AM497" s="58"/>
      <c r="AN497" s="58"/>
      <c r="AO497" s="58"/>
      <c r="AP497" s="58"/>
      <c r="AQ497" s="58"/>
      <c r="AR497" s="58"/>
      <c r="AS497" s="58"/>
      <c r="AT497" s="58"/>
      <c r="AU497" s="58"/>
      <c r="AV497" s="58"/>
      <c r="AW497" s="58"/>
      <c r="AX497" s="58"/>
      <c r="AY497" s="58"/>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58"/>
    </row>
    <row r="498" spans="2:96" ht="12.75">
      <c r="B498" s="71"/>
      <c r="C498" s="72"/>
      <c r="D498" s="176"/>
      <c r="E498" s="72"/>
      <c r="F498" s="72"/>
      <c r="G498" s="72"/>
      <c r="H498" s="72"/>
      <c r="I498" s="72"/>
      <c r="J498" s="72"/>
      <c r="K498" s="72"/>
      <c r="L498" s="72"/>
      <c r="M498" s="72"/>
      <c r="N498" s="72"/>
      <c r="O498" s="72"/>
      <c r="P498" s="72"/>
      <c r="Q498" s="72"/>
      <c r="R498" s="72"/>
      <c r="S498" s="72"/>
      <c r="T498" s="72"/>
      <c r="U498" s="72"/>
      <c r="V498" s="72"/>
      <c r="W498" s="72"/>
      <c r="X498" s="72"/>
      <c r="Y498" s="72"/>
      <c r="Z498" s="72"/>
      <c r="AA498" s="72"/>
      <c r="AB498" s="94"/>
      <c r="AC498" s="1479" t="s">
        <v>436</v>
      </c>
      <c r="AD498" s="1480"/>
      <c r="AE498" s="1480"/>
      <c r="AF498" s="1480"/>
      <c r="AG498" s="1480"/>
      <c r="AH498" s="1480"/>
      <c r="AI498" s="1480"/>
      <c r="AJ498" s="1480"/>
      <c r="AK498" s="1481"/>
      <c r="AM498" s="58"/>
      <c r="AN498" s="58"/>
      <c r="AO498" s="58"/>
      <c r="AP498" s="58"/>
      <c r="AQ498" s="58"/>
      <c r="AR498" s="58"/>
      <c r="AS498" s="58"/>
      <c r="AT498" s="58"/>
      <c r="AU498" s="58"/>
      <c r="AV498" s="58"/>
      <c r="AW498" s="58"/>
      <c r="AX498" s="58"/>
      <c r="AY498" s="58"/>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58"/>
    </row>
    <row r="499" spans="2:96" ht="12.75">
      <c r="B499" s="79"/>
      <c r="C499" s="80"/>
      <c r="D499" s="80"/>
      <c r="E499" s="80"/>
      <c r="F499" s="80"/>
      <c r="G499" s="80"/>
      <c r="H499" s="80"/>
      <c r="I499" s="80"/>
      <c r="J499" s="80"/>
      <c r="K499" s="80"/>
      <c r="L499" s="80"/>
      <c r="M499" s="80"/>
      <c r="N499" s="80"/>
      <c r="O499" s="80"/>
      <c r="P499" s="80"/>
      <c r="Q499" s="80"/>
      <c r="R499" s="80"/>
      <c r="S499" s="80"/>
      <c r="T499" s="80"/>
      <c r="U499" s="80"/>
      <c r="V499" s="80"/>
      <c r="W499" s="80"/>
      <c r="X499" s="80"/>
      <c r="Y499" s="80"/>
      <c r="Z499" s="80"/>
      <c r="AA499" s="80"/>
      <c r="AB499" s="81"/>
      <c r="AC499" s="1482" t="s">
        <v>437</v>
      </c>
      <c r="AD499" s="1483"/>
      <c r="AE499" s="1483"/>
      <c r="AF499" s="1483"/>
      <c r="AG499" s="82" t="s">
        <v>438</v>
      </c>
      <c r="AH499" s="1483" t="s">
        <v>439</v>
      </c>
      <c r="AI499" s="1483"/>
      <c r="AJ499" s="1483"/>
      <c r="AK499" s="1536"/>
      <c r="AM499" s="58"/>
      <c r="AN499" s="58"/>
      <c r="AO499" s="58"/>
      <c r="AP499" s="58"/>
      <c r="AQ499" s="58"/>
      <c r="AR499" s="58"/>
      <c r="AS499" s="58"/>
      <c r="AT499" s="58"/>
      <c r="AU499" s="58"/>
      <c r="AV499" s="58"/>
      <c r="AW499" s="58"/>
      <c r="AX499" s="58"/>
      <c r="AY499" s="58"/>
      <c r="AZ499" s="58"/>
      <c r="BA499" s="58"/>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58"/>
    </row>
    <row r="500" spans="2:96" ht="12.75">
      <c r="B500" s="1497" t="s">
        <v>440</v>
      </c>
      <c r="C500" s="1498"/>
      <c r="D500" s="1498"/>
      <c r="E500" s="1498"/>
      <c r="F500" s="1498"/>
      <c r="G500" s="1498"/>
      <c r="H500" s="1499"/>
      <c r="I500" s="72" t="s">
        <v>441</v>
      </c>
      <c r="J500" s="72"/>
      <c r="K500" s="72"/>
      <c r="L500" s="72"/>
      <c r="M500" s="72"/>
      <c r="N500" s="72"/>
      <c r="O500" s="72"/>
      <c r="P500" s="72"/>
      <c r="Q500" s="72"/>
      <c r="R500" s="72"/>
      <c r="S500" s="72"/>
      <c r="T500" s="72"/>
      <c r="U500" s="72"/>
      <c r="V500" s="72"/>
      <c r="W500" s="72"/>
      <c r="X500" s="25"/>
      <c r="Y500" s="25"/>
      <c r="AC500" s="1478" t="s">
        <v>642</v>
      </c>
      <c r="AD500" s="1435"/>
      <c r="AE500" s="1435"/>
      <c r="AF500" s="1435"/>
      <c r="AG500" s="75" t="s">
        <v>438</v>
      </c>
      <c r="AH500" s="1236">
        <v>0</v>
      </c>
      <c r="AI500" s="1236"/>
      <c r="AJ500" s="1236"/>
      <c r="AK500" s="1237"/>
      <c r="AM500" s="58"/>
      <c r="AN500" s="58"/>
      <c r="AO500" s="58"/>
      <c r="AP500" s="58"/>
      <c r="AQ500" s="58"/>
      <c r="AR500" s="58"/>
      <c r="AS500" s="58"/>
      <c r="AT500" s="58"/>
      <c r="AU500" s="58"/>
      <c r="AV500" s="58"/>
      <c r="AW500" s="58"/>
      <c r="AX500" s="58"/>
      <c r="AY500" s="58"/>
      <c r="AZ500" s="58"/>
      <c r="BA500" s="58"/>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58"/>
    </row>
    <row r="501" spans="2:96" ht="12.75">
      <c r="B501" s="1500"/>
      <c r="C501" s="1501"/>
      <c r="D501" s="1501"/>
      <c r="E501" s="1501"/>
      <c r="F501" s="1501"/>
      <c r="G501" s="1501"/>
      <c r="H501" s="1502"/>
      <c r="I501" s="80" t="s">
        <v>442</v>
      </c>
      <c r="J501" s="80"/>
      <c r="K501" s="80"/>
      <c r="L501" s="80"/>
      <c r="M501" s="80"/>
      <c r="N501" s="80"/>
      <c r="O501" s="80"/>
      <c r="P501" s="80"/>
      <c r="Q501" s="80"/>
      <c r="R501" s="80"/>
      <c r="S501" s="80"/>
      <c r="T501" s="80"/>
      <c r="U501" s="80"/>
      <c r="V501" s="80"/>
      <c r="W501" s="80"/>
      <c r="X501" s="80"/>
      <c r="Y501" s="80"/>
      <c r="Z501" s="80"/>
      <c r="AA501" s="80"/>
      <c r="AB501" s="80"/>
      <c r="AC501" s="1478">
        <v>6</v>
      </c>
      <c r="AD501" s="1435"/>
      <c r="AE501" s="1435"/>
      <c r="AF501" s="1435"/>
      <c r="AG501" s="65" t="s">
        <v>438</v>
      </c>
      <c r="AH501" s="1236">
        <v>2020</v>
      </c>
      <c r="AI501" s="1236"/>
      <c r="AJ501" s="1236"/>
      <c r="AK501" s="1237"/>
      <c r="AM501" s="58"/>
      <c r="AN501" s="58"/>
      <c r="AO501" s="58"/>
      <c r="AP501" s="58"/>
      <c r="AQ501" s="58"/>
      <c r="AR501" s="58"/>
      <c r="AS501" s="58"/>
      <c r="AT501" s="58"/>
      <c r="AU501" s="58"/>
      <c r="AV501" s="58"/>
      <c r="AW501" s="58"/>
      <c r="AX501" s="58"/>
      <c r="AY501" s="58"/>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58"/>
    </row>
    <row r="502" spans="2:96" ht="12.75" customHeight="1">
      <c r="B502" s="1497" t="s">
        <v>443</v>
      </c>
      <c r="C502" s="1498"/>
      <c r="D502" s="1498"/>
      <c r="E502" s="1498"/>
      <c r="F502" s="1498"/>
      <c r="G502" s="1498"/>
      <c r="H502" s="1499"/>
      <c r="I502" s="72" t="s">
        <v>444</v>
      </c>
      <c r="J502" s="72"/>
      <c r="K502" s="72"/>
      <c r="L502" s="72"/>
      <c r="M502" s="72"/>
      <c r="N502" s="72"/>
      <c r="O502" s="72"/>
      <c r="P502" s="72"/>
      <c r="Q502" s="72"/>
      <c r="R502" s="72"/>
      <c r="S502" s="72"/>
      <c r="T502" s="72"/>
      <c r="U502" s="72"/>
      <c r="V502" s="72"/>
      <c r="W502" s="72"/>
      <c r="X502" s="25"/>
      <c r="Y502" s="25"/>
      <c r="AC502" s="1478" t="s">
        <v>642</v>
      </c>
      <c r="AD502" s="1435"/>
      <c r="AE502" s="1435"/>
      <c r="AF502" s="1435"/>
      <c r="AG502" s="75" t="s">
        <v>438</v>
      </c>
      <c r="AH502" s="1236"/>
      <c r="AI502" s="1236"/>
      <c r="AJ502" s="1236"/>
      <c r="AK502" s="1237"/>
      <c r="AM502" s="58"/>
      <c r="AN502" s="58"/>
      <c r="AO502" s="58"/>
      <c r="AP502" s="58"/>
      <c r="AQ502" s="58"/>
      <c r="AR502" s="58"/>
      <c r="AS502" s="58"/>
      <c r="AT502" s="58"/>
      <c r="AU502" s="58"/>
      <c r="AV502" s="58"/>
      <c r="AW502" s="58"/>
      <c r="AX502" s="58"/>
      <c r="AY502" s="58"/>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58"/>
    </row>
    <row r="503" spans="2:96" ht="12.75">
      <c r="B503" s="1500"/>
      <c r="C503" s="1501"/>
      <c r="D503" s="1501"/>
      <c r="E503" s="1501"/>
      <c r="F503" s="1501"/>
      <c r="G503" s="1501"/>
      <c r="H503" s="1502"/>
      <c r="I503" s="25" t="s">
        <v>445</v>
      </c>
      <c r="J503" s="25"/>
      <c r="K503" s="25"/>
      <c r="L503" s="25"/>
      <c r="M503" s="25"/>
      <c r="N503" s="25"/>
      <c r="O503" s="25"/>
      <c r="P503" s="25"/>
      <c r="Q503" s="25"/>
      <c r="R503" s="25"/>
      <c r="S503" s="25"/>
      <c r="T503" s="25"/>
      <c r="U503" s="25"/>
      <c r="V503" s="25"/>
      <c r="W503" s="25"/>
      <c r="X503" s="25"/>
      <c r="Y503" s="25"/>
      <c r="AC503" s="1478" t="s">
        <v>642</v>
      </c>
      <c r="AD503" s="1435"/>
      <c r="AE503" s="1435"/>
      <c r="AF503" s="1435"/>
      <c r="AG503" s="75" t="s">
        <v>438</v>
      </c>
      <c r="AH503" s="1236"/>
      <c r="AI503" s="1236"/>
      <c r="AJ503" s="1236"/>
      <c r="AK503" s="1237"/>
      <c r="AM503" s="58"/>
      <c r="AN503" s="58"/>
      <c r="AO503" s="58"/>
      <c r="AP503" s="58"/>
      <c r="AQ503" s="58"/>
      <c r="AR503" s="58"/>
      <c r="AS503" s="58"/>
      <c r="AT503" s="58"/>
      <c r="AU503" s="58"/>
      <c r="AV503" s="58"/>
      <c r="AW503" s="58"/>
      <c r="AX503" s="58"/>
      <c r="AY503" s="58"/>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58"/>
    </row>
    <row r="504" spans="2:96" ht="12.75">
      <c r="B504" s="1500"/>
      <c r="C504" s="1501"/>
      <c r="D504" s="1501"/>
      <c r="E504" s="1501"/>
      <c r="F504" s="1501"/>
      <c r="G504" s="1501"/>
      <c r="H504" s="1502"/>
      <c r="I504" s="25" t="s">
        <v>446</v>
      </c>
      <c r="J504" s="25"/>
      <c r="K504" s="25"/>
      <c r="L504" s="25"/>
      <c r="M504" s="25"/>
      <c r="N504" s="25"/>
      <c r="O504" s="25"/>
      <c r="P504" s="25"/>
      <c r="Q504" s="25"/>
      <c r="R504" s="25"/>
      <c r="S504" s="25"/>
      <c r="T504" s="25"/>
      <c r="U504" s="25"/>
      <c r="V504" s="25"/>
      <c r="W504" s="25"/>
      <c r="X504" s="25"/>
      <c r="Y504" s="25"/>
      <c r="AC504" s="1478" t="s">
        <v>642</v>
      </c>
      <c r="AD504" s="1435"/>
      <c r="AE504" s="1435"/>
      <c r="AF504" s="1435"/>
      <c r="AG504" s="75" t="s">
        <v>438</v>
      </c>
      <c r="AH504" s="1236"/>
      <c r="AI504" s="1236"/>
      <c r="AJ504" s="1236"/>
      <c r="AK504" s="1237"/>
      <c r="AM504" s="58"/>
      <c r="AN504" s="58"/>
      <c r="AO504" s="58"/>
      <c r="AP504" s="58"/>
      <c r="AQ504" s="58"/>
      <c r="AR504" s="58"/>
      <c r="AS504" s="58"/>
      <c r="AT504" s="58"/>
      <c r="AU504" s="58"/>
      <c r="AV504" s="58"/>
      <c r="AW504" s="58"/>
      <c r="AX504" s="58"/>
      <c r="AY504" s="58"/>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row>
    <row r="505" spans="2:96" ht="12.75" customHeight="1">
      <c r="B505" s="1500"/>
      <c r="C505" s="1501"/>
      <c r="D505" s="1501"/>
      <c r="E505" s="1501"/>
      <c r="F505" s="1501"/>
      <c r="G505" s="1501"/>
      <c r="H505" s="1502"/>
      <c r="I505" s="25" t="s">
        <v>447</v>
      </c>
      <c r="J505" s="25"/>
      <c r="K505" s="25"/>
      <c r="L505" s="25"/>
      <c r="M505" s="25"/>
      <c r="N505" s="25"/>
      <c r="O505" s="25"/>
      <c r="P505" s="25"/>
      <c r="Q505" s="25"/>
      <c r="R505" s="25"/>
      <c r="S505" s="25"/>
      <c r="T505" s="25"/>
      <c r="U505" s="25"/>
      <c r="V505" s="25"/>
      <c r="W505" s="25"/>
      <c r="X505" s="25"/>
      <c r="Y505" s="25"/>
      <c r="AC505" s="1478" t="s">
        <v>642</v>
      </c>
      <c r="AD505" s="1435"/>
      <c r="AE505" s="1435"/>
      <c r="AF505" s="1435"/>
      <c r="AG505" s="75" t="s">
        <v>438</v>
      </c>
      <c r="AH505" s="1236"/>
      <c r="AI505" s="1236"/>
      <c r="AJ505" s="1236"/>
      <c r="AK505" s="1237"/>
      <c r="AM505" s="58"/>
      <c r="AN505" s="58"/>
      <c r="AO505" s="58"/>
      <c r="AP505" s="58"/>
      <c r="AQ505" s="58"/>
      <c r="AR505" s="58"/>
      <c r="AS505" s="58"/>
      <c r="AT505" s="58"/>
      <c r="AU505" s="58"/>
      <c r="AV505" s="58"/>
      <c r="AW505" s="58"/>
      <c r="AX505" s="58"/>
      <c r="AY505" s="58"/>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row>
    <row r="506" spans="2:96" ht="13.7" customHeight="1">
      <c r="B506" s="1500"/>
      <c r="C506" s="1501"/>
      <c r="D506" s="1501"/>
      <c r="E506" s="1501"/>
      <c r="F506" s="1501"/>
      <c r="G506" s="1501"/>
      <c r="H506" s="1502"/>
      <c r="I506" s="80" t="s">
        <v>448</v>
      </c>
      <c r="J506" s="80"/>
      <c r="K506" s="80"/>
      <c r="L506" s="80"/>
      <c r="M506" s="80"/>
      <c r="N506" s="80"/>
      <c r="O506" s="80"/>
      <c r="P506" s="80"/>
      <c r="Q506" s="80"/>
      <c r="R506" s="80"/>
      <c r="S506" s="80"/>
      <c r="T506" s="80"/>
      <c r="U506" s="80"/>
      <c r="V506" s="80"/>
      <c r="W506" s="80"/>
      <c r="X506" s="80"/>
      <c r="Y506" s="80"/>
      <c r="Z506" s="80"/>
      <c r="AA506" s="80"/>
      <c r="AB506" s="80"/>
      <c r="AC506" s="1478">
        <v>5</v>
      </c>
      <c r="AD506" s="1435"/>
      <c r="AE506" s="1435"/>
      <c r="AF506" s="1435"/>
      <c r="AG506" s="65" t="s">
        <v>438</v>
      </c>
      <c r="AH506" s="1236">
        <v>2020</v>
      </c>
      <c r="AI506" s="1236"/>
      <c r="AJ506" s="1236"/>
      <c r="AK506" s="1237"/>
      <c r="AM506" s="58"/>
      <c r="AN506" s="58"/>
      <c r="AO506" s="58"/>
      <c r="AP506" s="58"/>
      <c r="AQ506" s="58"/>
      <c r="AR506" s="58"/>
      <c r="AS506" s="58"/>
      <c r="AT506" s="58"/>
      <c r="AU506" s="58"/>
      <c r="AV506" s="58"/>
      <c r="AW506" s="58"/>
      <c r="AX506" s="58"/>
      <c r="AY506" s="58"/>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row>
    <row r="507" spans="2:96" ht="12.75">
      <c r="B507" s="1497" t="s">
        <v>449</v>
      </c>
      <c r="C507" s="1498"/>
      <c r="D507" s="1498"/>
      <c r="E507" s="1498"/>
      <c r="F507" s="1498"/>
      <c r="G507" s="1498"/>
      <c r="H507" s="1499"/>
      <c r="I507" s="72" t="s">
        <v>450</v>
      </c>
      <c r="J507" s="72"/>
      <c r="K507" s="72"/>
      <c r="L507" s="72"/>
      <c r="M507" s="72"/>
      <c r="N507" s="72"/>
      <c r="O507" s="72"/>
      <c r="P507" s="72"/>
      <c r="Q507" s="72"/>
      <c r="R507" s="72"/>
      <c r="S507" s="72"/>
      <c r="T507" s="72"/>
      <c r="U507" s="72"/>
      <c r="V507" s="72"/>
      <c r="W507" s="72"/>
      <c r="X507" s="25"/>
      <c r="Y507" s="25"/>
      <c r="AC507" s="1478">
        <v>1</v>
      </c>
      <c r="AD507" s="1435"/>
      <c r="AE507" s="1435"/>
      <c r="AF507" s="1435"/>
      <c r="AG507" s="75" t="s">
        <v>438</v>
      </c>
      <c r="AH507" s="1236">
        <v>2020</v>
      </c>
      <c r="AI507" s="1236"/>
      <c r="AJ507" s="1236"/>
      <c r="AK507" s="1237"/>
      <c r="AM507" s="58"/>
      <c r="AN507" s="58"/>
      <c r="AO507" s="58"/>
      <c r="AP507" s="58"/>
      <c r="AQ507" s="58"/>
      <c r="AR507" s="58"/>
      <c r="AS507" s="58"/>
      <c r="AT507" s="58"/>
      <c r="AU507" s="58"/>
      <c r="AV507" s="58"/>
      <c r="AW507" s="58"/>
      <c r="AX507" s="58"/>
      <c r="AY507" s="58"/>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row>
    <row r="508" spans="2:96" ht="12.75">
      <c r="B508" s="1500"/>
      <c r="C508" s="1501"/>
      <c r="D508" s="1501"/>
      <c r="E508" s="1501"/>
      <c r="F508" s="1501"/>
      <c r="G508" s="1501"/>
      <c r="H508" s="1502"/>
      <c r="I508" s="25" t="s">
        <v>451</v>
      </c>
      <c r="J508" s="25"/>
      <c r="K508" s="25"/>
      <c r="L508" s="25"/>
      <c r="M508" s="25"/>
      <c r="N508" s="25"/>
      <c r="O508" s="25"/>
      <c r="P508" s="25"/>
      <c r="Q508" s="25"/>
      <c r="R508" s="25"/>
      <c r="S508" s="25"/>
      <c r="T508" s="25"/>
      <c r="U508" s="25"/>
      <c r="V508" s="25"/>
      <c r="W508" s="25"/>
      <c r="X508" s="25"/>
      <c r="Y508" s="25"/>
      <c r="AC508" s="1478">
        <v>1</v>
      </c>
      <c r="AD508" s="1435"/>
      <c r="AE508" s="1435"/>
      <c r="AF508" s="1435"/>
      <c r="AG508" s="75" t="s">
        <v>438</v>
      </c>
      <c r="AH508" s="1236">
        <v>2020</v>
      </c>
      <c r="AI508" s="1236"/>
      <c r="AJ508" s="1236"/>
      <c r="AK508" s="1237"/>
      <c r="AM508" s="58"/>
      <c r="AN508" s="58"/>
      <c r="AO508" s="58"/>
      <c r="AP508" s="58"/>
      <c r="AQ508" s="58"/>
      <c r="AR508" s="58"/>
      <c r="AS508" s="58"/>
      <c r="AT508" s="58"/>
      <c r="AU508" s="58"/>
      <c r="AV508" s="58"/>
      <c r="AW508" s="58"/>
      <c r="AX508" s="58"/>
      <c r="AY508" s="58"/>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row>
    <row r="509" spans="2:96" ht="12.75">
      <c r="B509" s="1500"/>
      <c r="C509" s="1501"/>
      <c r="D509" s="1501"/>
      <c r="E509" s="1501"/>
      <c r="F509" s="1501"/>
      <c r="G509" s="1501"/>
      <c r="H509" s="1502"/>
      <c r="I509" s="80" t="s">
        <v>452</v>
      </c>
      <c r="J509" s="80"/>
      <c r="K509" s="80"/>
      <c r="L509" s="80"/>
      <c r="M509" s="80"/>
      <c r="N509" s="80"/>
      <c r="O509" s="80"/>
      <c r="P509" s="80"/>
      <c r="Q509" s="80"/>
      <c r="R509" s="80"/>
      <c r="S509" s="80"/>
      <c r="T509" s="80"/>
      <c r="U509" s="80"/>
      <c r="V509" s="80"/>
      <c r="W509" s="80"/>
      <c r="X509" s="80"/>
      <c r="Y509" s="80"/>
      <c r="Z509" s="80"/>
      <c r="AA509" s="80"/>
      <c r="AB509" s="80"/>
      <c r="AC509" s="1478">
        <v>6</v>
      </c>
      <c r="AD509" s="1435"/>
      <c r="AE509" s="1435"/>
      <c r="AF509" s="1435"/>
      <c r="AG509" s="65" t="s">
        <v>438</v>
      </c>
      <c r="AH509" s="1236">
        <v>2020</v>
      </c>
      <c r="AI509" s="1236"/>
      <c r="AJ509" s="1236"/>
      <c r="AK509" s="1237"/>
      <c r="AM509" s="58"/>
      <c r="AN509" s="58"/>
      <c r="AO509" s="58"/>
      <c r="AP509" s="58"/>
      <c r="AQ509" s="58"/>
      <c r="AR509" s="58"/>
      <c r="AS509" s="58"/>
      <c r="AT509" s="58"/>
      <c r="AU509" s="58"/>
      <c r="AV509" s="58"/>
      <c r="AW509" s="58"/>
      <c r="AX509" s="58"/>
      <c r="AY509" s="58"/>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row>
    <row r="510" spans="2:96" ht="12.75">
      <c r="B510" s="1497" t="s">
        <v>453</v>
      </c>
      <c r="C510" s="1498"/>
      <c r="D510" s="1498"/>
      <c r="E510" s="1498"/>
      <c r="F510" s="1498"/>
      <c r="G510" s="1498"/>
      <c r="H510" s="1499"/>
      <c r="I510" s="72" t="s">
        <v>450</v>
      </c>
      <c r="J510" s="72"/>
      <c r="K510" s="72"/>
      <c r="L510" s="72"/>
      <c r="M510" s="72"/>
      <c r="N510" s="72"/>
      <c r="O510" s="72"/>
      <c r="P510" s="72"/>
      <c r="Q510" s="72"/>
      <c r="R510" s="72"/>
      <c r="S510" s="72"/>
      <c r="T510" s="72"/>
      <c r="U510" s="72"/>
      <c r="V510" s="72"/>
      <c r="W510" s="72"/>
      <c r="X510" s="72"/>
      <c r="Y510" s="72"/>
      <c r="Z510" s="72"/>
      <c r="AA510" s="72"/>
      <c r="AB510" s="72"/>
      <c r="AC510" s="1175">
        <v>1</v>
      </c>
      <c r="AD510" s="1176"/>
      <c r="AE510" s="1176"/>
      <c r="AF510" s="1176"/>
      <c r="AG510" s="204" t="s">
        <v>438</v>
      </c>
      <c r="AH510" s="1236">
        <v>2020</v>
      </c>
      <c r="AI510" s="1236"/>
      <c r="AJ510" s="1236"/>
      <c r="AK510" s="1237"/>
      <c r="AM510" s="58" t="s">
        <v>504</v>
      </c>
      <c r="AN510" s="58"/>
      <c r="AO510" s="58"/>
      <c r="AP510" s="58"/>
      <c r="AQ510" s="58"/>
      <c r="AR510" s="58"/>
      <c r="AS510" s="58"/>
      <c r="AT510" s="58"/>
      <c r="AU510" s="58"/>
      <c r="AV510" s="58"/>
      <c r="AW510" s="58"/>
      <c r="AX510" s="58"/>
      <c r="AY510" s="58"/>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row>
    <row r="511" spans="2:96" ht="12.75">
      <c r="B511" s="1500"/>
      <c r="C511" s="1501"/>
      <c r="D511" s="1501"/>
      <c r="E511" s="1501"/>
      <c r="F511" s="1501"/>
      <c r="G511" s="1501"/>
      <c r="H511" s="1502"/>
      <c r="I511" s="25" t="s">
        <v>451</v>
      </c>
      <c r="J511" s="25"/>
      <c r="K511" s="25"/>
      <c r="L511" s="25"/>
      <c r="M511" s="25"/>
      <c r="N511" s="25"/>
      <c r="O511" s="25"/>
      <c r="P511" s="25"/>
      <c r="Q511" s="25"/>
      <c r="R511" s="25"/>
      <c r="S511" s="25"/>
      <c r="T511" s="25"/>
      <c r="U511" s="25"/>
      <c r="V511" s="25"/>
      <c r="W511" s="25"/>
      <c r="X511" s="25"/>
      <c r="Y511" s="25"/>
      <c r="Z511" s="25"/>
      <c r="AA511" s="25"/>
      <c r="AB511" s="25"/>
      <c r="AC511" s="1478">
        <v>1</v>
      </c>
      <c r="AD511" s="1435"/>
      <c r="AE511" s="1435"/>
      <c r="AF511" s="1435"/>
      <c r="AG511" s="75" t="s">
        <v>438</v>
      </c>
      <c r="AH511" s="1236">
        <v>2020</v>
      </c>
      <c r="AI511" s="1236"/>
      <c r="AJ511" s="1236"/>
      <c r="AK511" s="1237"/>
      <c r="AM511" s="58" t="s">
        <v>505</v>
      </c>
      <c r="AN511" s="58"/>
      <c r="AO511" s="58"/>
      <c r="AP511" s="58"/>
      <c r="AQ511" s="58"/>
      <c r="AR511" s="58"/>
      <c r="AS511" s="58"/>
      <c r="AT511" s="58"/>
      <c r="AU511" s="58"/>
      <c r="AV511" s="58"/>
      <c r="AW511" s="58"/>
      <c r="AX511" s="58"/>
      <c r="AY511" s="58"/>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row>
    <row r="512" spans="2:96" ht="12.75">
      <c r="B512" s="1503"/>
      <c r="C512" s="1504"/>
      <c r="D512" s="1504"/>
      <c r="E512" s="1504"/>
      <c r="F512" s="1504"/>
      <c r="G512" s="1504"/>
      <c r="H512" s="1505"/>
      <c r="I512" s="80" t="s">
        <v>452</v>
      </c>
      <c r="J512" s="80"/>
      <c r="K512" s="80"/>
      <c r="L512" s="80"/>
      <c r="M512" s="80"/>
      <c r="N512" s="80"/>
      <c r="O512" s="80"/>
      <c r="P512" s="80"/>
      <c r="Q512" s="80"/>
      <c r="R512" s="80"/>
      <c r="S512" s="80"/>
      <c r="T512" s="80"/>
      <c r="U512" s="80"/>
      <c r="V512" s="80"/>
      <c r="W512" s="80"/>
      <c r="X512" s="80"/>
      <c r="Y512" s="80"/>
      <c r="Z512" s="80"/>
      <c r="AA512" s="80"/>
      <c r="AB512" s="80"/>
      <c r="AC512" s="1478">
        <v>6</v>
      </c>
      <c r="AD512" s="1435"/>
      <c r="AE512" s="1435"/>
      <c r="AF512" s="1435"/>
      <c r="AG512" s="65" t="s">
        <v>438</v>
      </c>
      <c r="AH512" s="1236">
        <v>2020</v>
      </c>
      <c r="AI512" s="1236"/>
      <c r="AJ512" s="1236"/>
      <c r="AK512" s="1237"/>
      <c r="AM512" s="58"/>
      <c r="AN512" s="58"/>
      <c r="AO512" s="58"/>
      <c r="AP512" s="58"/>
      <c r="AQ512" s="58"/>
      <c r="AR512" s="58"/>
      <c r="AS512" s="58"/>
      <c r="AT512" s="58"/>
      <c r="AU512" s="58"/>
      <c r="AV512" s="58"/>
      <c r="AW512" s="58"/>
      <c r="AX512" s="58"/>
      <c r="AY512" s="58"/>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row>
    <row r="513" spans="2:96" ht="12.75">
      <c r="B513" s="1497" t="s">
        <v>454</v>
      </c>
      <c r="C513" s="1498"/>
      <c r="D513" s="1498"/>
      <c r="E513" s="1498"/>
      <c r="F513" s="1498"/>
      <c r="G513" s="1498"/>
      <c r="H513" s="1499"/>
      <c r="I513" s="71" t="s">
        <v>455</v>
      </c>
      <c r="J513" s="72"/>
      <c r="K513" s="72"/>
      <c r="L513" s="72"/>
      <c r="M513" s="72"/>
      <c r="N513" s="72"/>
      <c r="O513" s="1125" t="s">
        <v>1740</v>
      </c>
      <c r="P513" s="1125"/>
      <c r="Q513" s="1125"/>
      <c r="R513" s="1125"/>
      <c r="S513" s="1125"/>
      <c r="T513" s="1125"/>
      <c r="U513" s="1125"/>
      <c r="V513" s="1125"/>
      <c r="W513" s="1125"/>
      <c r="X513" s="1125"/>
      <c r="Y513" s="1125"/>
      <c r="Z513" s="1125"/>
      <c r="AA513" s="1125"/>
      <c r="AB513" s="94"/>
      <c r="AC513" s="1175">
        <v>1</v>
      </c>
      <c r="AD513" s="1176"/>
      <c r="AE513" s="1176"/>
      <c r="AF513" s="1176"/>
      <c r="AG513" s="204" t="s">
        <v>438</v>
      </c>
      <c r="AH513" s="1236">
        <v>2020</v>
      </c>
      <c r="AI513" s="1236"/>
      <c r="AJ513" s="1236"/>
      <c r="AK513" s="1237"/>
      <c r="AM513" s="58"/>
      <c r="AN513" s="58"/>
      <c r="AO513" s="58"/>
      <c r="AP513" s="58"/>
      <c r="AQ513" s="58"/>
      <c r="AR513" s="58"/>
      <c r="AS513" s="58"/>
      <c r="AT513" s="58"/>
      <c r="AU513" s="58"/>
      <c r="AV513" s="58"/>
      <c r="AW513" s="58"/>
      <c r="AX513" s="58"/>
      <c r="AY513" s="58"/>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row>
    <row r="514" spans="2:96" ht="12.75">
      <c r="B514" s="1500"/>
      <c r="C514" s="1501"/>
      <c r="D514" s="1501"/>
      <c r="E514" s="1501"/>
      <c r="F514" s="1501"/>
      <c r="G514" s="1501"/>
      <c r="H514" s="1502"/>
      <c r="I514" s="175" t="s">
        <v>456</v>
      </c>
      <c r="J514" s="25"/>
      <c r="K514" s="25"/>
      <c r="L514" s="25"/>
      <c r="M514" s="25"/>
      <c r="N514" s="25"/>
      <c r="O514" s="25"/>
      <c r="P514" s="25"/>
      <c r="Q514" s="25"/>
      <c r="R514" s="25"/>
      <c r="S514" s="25"/>
      <c r="T514" s="25"/>
      <c r="U514" s="25"/>
      <c r="V514" s="25"/>
      <c r="W514" s="25"/>
      <c r="X514" s="25"/>
      <c r="Y514" s="25"/>
      <c r="Z514" s="25"/>
      <c r="AA514" s="25"/>
      <c r="AB514" s="101"/>
      <c r="AC514" s="1478" t="s">
        <v>642</v>
      </c>
      <c r="AD514" s="1435"/>
      <c r="AE514" s="1435"/>
      <c r="AF514" s="1435"/>
      <c r="AG514" s="75" t="s">
        <v>438</v>
      </c>
      <c r="AH514" s="1236"/>
      <c r="AI514" s="1236"/>
      <c r="AJ514" s="1236"/>
      <c r="AK514" s="1237"/>
      <c r="AM514" s="58"/>
      <c r="AN514" s="58"/>
      <c r="AO514" s="58"/>
      <c r="AP514" s="58"/>
      <c r="AQ514" s="58"/>
      <c r="AR514" s="58"/>
      <c r="AS514" s="58"/>
      <c r="AT514" s="58"/>
      <c r="AU514" s="58"/>
      <c r="AV514" s="58"/>
      <c r="AW514" s="58"/>
      <c r="AX514" s="58"/>
      <c r="AY514" s="58"/>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row>
    <row r="515" spans="2:96" ht="12.75">
      <c r="B515" s="1500"/>
      <c r="C515" s="1501"/>
      <c r="D515" s="1501"/>
      <c r="E515" s="1501"/>
      <c r="F515" s="1501"/>
      <c r="G515" s="1501"/>
      <c r="H515" s="1502"/>
      <c r="I515" s="79" t="s">
        <v>457</v>
      </c>
      <c r="J515" s="80"/>
      <c r="K515" s="80"/>
      <c r="L515" s="80"/>
      <c r="M515" s="80"/>
      <c r="N515" s="80"/>
      <c r="O515" s="80"/>
      <c r="P515" s="80"/>
      <c r="Q515" s="80"/>
      <c r="R515" s="80"/>
      <c r="S515" s="80"/>
      <c r="T515" s="80"/>
      <c r="U515" s="80"/>
      <c r="V515" s="80"/>
      <c r="W515" s="80"/>
      <c r="X515" s="80"/>
      <c r="Y515" s="80"/>
      <c r="Z515" s="80"/>
      <c r="AA515" s="80"/>
      <c r="AB515" s="81"/>
      <c r="AC515" s="1478">
        <v>6</v>
      </c>
      <c r="AD515" s="1435"/>
      <c r="AE515" s="1435"/>
      <c r="AF515" s="1435"/>
      <c r="AG515" s="65" t="s">
        <v>438</v>
      </c>
      <c r="AH515" s="1236">
        <v>2020</v>
      </c>
      <c r="AI515" s="1236"/>
      <c r="AJ515" s="1236"/>
      <c r="AK515" s="1237"/>
      <c r="AM515" s="58"/>
      <c r="AN515" s="58"/>
      <c r="AO515" s="58"/>
      <c r="AP515" s="58"/>
      <c r="AQ515" s="58"/>
      <c r="AR515" s="58"/>
      <c r="AS515" s="58"/>
      <c r="AT515" s="58"/>
      <c r="AU515" s="58"/>
      <c r="AV515" s="58"/>
      <c r="AW515" s="58"/>
      <c r="AX515" s="58"/>
      <c r="AY515" s="58"/>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row>
    <row r="516" spans="2:96" ht="12.75">
      <c r="B516" s="1500"/>
      <c r="C516" s="1501"/>
      <c r="D516" s="1501"/>
      <c r="E516" s="1501"/>
      <c r="F516" s="1501"/>
      <c r="G516" s="1501"/>
      <c r="H516" s="1502"/>
      <c r="I516" s="72" t="s">
        <v>458</v>
      </c>
      <c r="J516" s="72"/>
      <c r="K516" s="72"/>
      <c r="L516" s="72"/>
      <c r="M516" s="72"/>
      <c r="N516" s="72"/>
      <c r="O516" s="1100" t="s">
        <v>1741</v>
      </c>
      <c r="P516" s="1100"/>
      <c r="Q516" s="1100"/>
      <c r="R516" s="1100"/>
      <c r="S516" s="1100"/>
      <c r="T516" s="1100"/>
      <c r="U516" s="1100"/>
      <c r="V516" s="1100"/>
      <c r="W516" s="1100"/>
      <c r="X516" s="1100"/>
      <c r="Y516" s="1100"/>
      <c r="Z516" s="1100"/>
      <c r="AA516" s="1100"/>
      <c r="AC516" s="1478">
        <v>1</v>
      </c>
      <c r="AD516" s="1435"/>
      <c r="AE516" s="1435"/>
      <c r="AF516" s="1435"/>
      <c r="AG516" s="75" t="s">
        <v>438</v>
      </c>
      <c r="AH516" s="1236">
        <v>2020</v>
      </c>
      <c r="AI516" s="1236"/>
      <c r="AJ516" s="1236"/>
      <c r="AK516" s="1237"/>
      <c r="AM516" s="58"/>
      <c r="AN516" s="58"/>
      <c r="AO516" s="58"/>
      <c r="AP516" s="58"/>
      <c r="AQ516" s="58"/>
      <c r="AR516" s="58"/>
      <c r="AS516" s="58"/>
      <c r="AT516" s="58"/>
      <c r="AU516" s="58"/>
      <c r="AV516" s="58"/>
      <c r="AW516" s="58"/>
      <c r="AX516" s="58"/>
      <c r="AY516" s="58"/>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row>
    <row r="517" spans="2:96" ht="12.75">
      <c r="B517" s="1500"/>
      <c r="C517" s="1501"/>
      <c r="D517" s="1501"/>
      <c r="E517" s="1501"/>
      <c r="F517" s="1501"/>
      <c r="G517" s="1501"/>
      <c r="H517" s="1502"/>
      <c r="I517" s="25" t="s">
        <v>456</v>
      </c>
      <c r="J517" s="25"/>
      <c r="K517" s="25"/>
      <c r="L517" s="25"/>
      <c r="M517" s="25"/>
      <c r="N517" s="25"/>
      <c r="O517" s="25"/>
      <c r="P517" s="25"/>
      <c r="Q517" s="25"/>
      <c r="R517" s="25"/>
      <c r="S517" s="25"/>
      <c r="T517" s="25"/>
      <c r="U517" s="25"/>
      <c r="V517" s="25"/>
      <c r="W517" s="25"/>
      <c r="X517" s="25"/>
      <c r="Y517" s="25"/>
      <c r="AC517" s="1478" t="s">
        <v>642</v>
      </c>
      <c r="AD517" s="1435"/>
      <c r="AE517" s="1435"/>
      <c r="AF517" s="1435"/>
      <c r="AG517" s="75" t="s">
        <v>438</v>
      </c>
      <c r="AH517" s="1236"/>
      <c r="AI517" s="1236"/>
      <c r="AJ517" s="1236"/>
      <c r="AK517" s="1237"/>
      <c r="AM517" s="58"/>
      <c r="AN517" s="58"/>
      <c r="AO517" s="58"/>
      <c r="AP517" s="58"/>
      <c r="AQ517" s="58"/>
      <c r="AR517" s="58"/>
      <c r="AS517" s="58"/>
      <c r="AT517" s="58"/>
      <c r="AU517" s="58"/>
      <c r="AV517" s="58"/>
      <c r="AW517" s="58"/>
      <c r="AX517" s="58"/>
      <c r="AY517" s="58"/>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58"/>
    </row>
    <row r="518" spans="2:96" ht="12.75">
      <c r="B518" s="1500"/>
      <c r="C518" s="1501"/>
      <c r="D518" s="1501"/>
      <c r="E518" s="1501"/>
      <c r="F518" s="1501"/>
      <c r="G518" s="1501"/>
      <c r="H518" s="1502"/>
      <c r="I518" s="80" t="s">
        <v>457</v>
      </c>
      <c r="J518" s="80"/>
      <c r="K518" s="80"/>
      <c r="L518" s="80"/>
      <c r="M518" s="80"/>
      <c r="N518" s="80"/>
      <c r="O518" s="80"/>
      <c r="P518" s="80"/>
      <c r="Q518" s="80"/>
      <c r="R518" s="80"/>
      <c r="S518" s="80"/>
      <c r="T518" s="80"/>
      <c r="U518" s="80"/>
      <c r="V518" s="80"/>
      <c r="W518" s="80"/>
      <c r="X518" s="80"/>
      <c r="Y518" s="80"/>
      <c r="Z518" s="80"/>
      <c r="AA518" s="80"/>
      <c r="AB518" s="80"/>
      <c r="AC518" s="1478">
        <v>6</v>
      </c>
      <c r="AD518" s="1435"/>
      <c r="AE518" s="1435"/>
      <c r="AF518" s="1435"/>
      <c r="AG518" s="65" t="s">
        <v>438</v>
      </c>
      <c r="AH518" s="1236">
        <v>2020</v>
      </c>
      <c r="AI518" s="1236"/>
      <c r="AJ518" s="1236"/>
      <c r="AK518" s="1237"/>
      <c r="AM518" s="58"/>
      <c r="AN518" s="58"/>
      <c r="AO518" s="58"/>
      <c r="AP518" s="58"/>
      <c r="AQ518" s="58"/>
      <c r="AR518" s="58"/>
      <c r="AS518" s="58"/>
      <c r="AT518" s="58"/>
      <c r="AU518" s="58"/>
      <c r="AV518" s="58"/>
      <c r="AW518" s="58"/>
      <c r="AX518" s="58"/>
      <c r="AY518" s="58"/>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58"/>
    </row>
    <row r="519" spans="2:96" ht="12.75">
      <c r="B519" s="1500"/>
      <c r="C519" s="1501"/>
      <c r="D519" s="1501"/>
      <c r="E519" s="1501"/>
      <c r="F519" s="1501"/>
      <c r="G519" s="1501"/>
      <c r="H519" s="1502"/>
      <c r="I519" s="72" t="s">
        <v>458</v>
      </c>
      <c r="J519" s="72"/>
      <c r="K519" s="72"/>
      <c r="L519" s="72"/>
      <c r="M519" s="72"/>
      <c r="N519" s="72"/>
      <c r="O519" s="1100" t="s">
        <v>1742</v>
      </c>
      <c r="P519" s="1100"/>
      <c r="Q519" s="1100"/>
      <c r="R519" s="1100"/>
      <c r="S519" s="1100"/>
      <c r="T519" s="1100"/>
      <c r="U519" s="1100"/>
      <c r="V519" s="1100"/>
      <c r="W519" s="1100"/>
      <c r="X519" s="1100"/>
      <c r="Y519" s="1100"/>
      <c r="Z519" s="1100"/>
      <c r="AA519" s="1100"/>
      <c r="AC519" s="1478">
        <v>11</v>
      </c>
      <c r="AD519" s="1435"/>
      <c r="AE519" s="1435"/>
      <c r="AF519" s="1435"/>
      <c r="AG519" s="75" t="s">
        <v>438</v>
      </c>
      <c r="AH519" s="1236">
        <v>2019</v>
      </c>
      <c r="AI519" s="1236"/>
      <c r="AJ519" s="1236"/>
      <c r="AK519" s="1237"/>
      <c r="AM519" s="58"/>
      <c r="AN519" s="58"/>
      <c r="AO519" s="58"/>
      <c r="AP519" s="58"/>
      <c r="AQ519" s="58"/>
      <c r="AR519" s="58"/>
      <c r="AS519" s="58"/>
      <c r="AT519" s="58"/>
      <c r="AU519" s="58"/>
      <c r="AV519" s="58"/>
      <c r="AW519" s="58"/>
      <c r="AX519" s="58"/>
      <c r="AY519" s="58"/>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58"/>
    </row>
    <row r="520" spans="2:96" ht="12.75">
      <c r="B520" s="1500"/>
      <c r="C520" s="1501"/>
      <c r="D520" s="1501"/>
      <c r="E520" s="1501"/>
      <c r="F520" s="1501"/>
      <c r="G520" s="1501"/>
      <c r="H520" s="1502"/>
      <c r="I520" s="25" t="s">
        <v>456</v>
      </c>
      <c r="J520" s="25"/>
      <c r="K520" s="25"/>
      <c r="L520" s="25"/>
      <c r="M520" s="25"/>
      <c r="N520" s="25"/>
      <c r="O520" s="25"/>
      <c r="P520" s="25"/>
      <c r="Q520" s="25"/>
      <c r="R520" s="25"/>
      <c r="S520" s="25"/>
      <c r="T520" s="25"/>
      <c r="U520" s="25"/>
      <c r="V520" s="25"/>
      <c r="W520" s="25"/>
      <c r="X520" s="25"/>
      <c r="Y520" s="25"/>
      <c r="AC520" s="1478" t="s">
        <v>642</v>
      </c>
      <c r="AD520" s="1435"/>
      <c r="AE520" s="1435"/>
      <c r="AF520" s="1435"/>
      <c r="AG520" s="75" t="s">
        <v>438</v>
      </c>
      <c r="AH520" s="1236"/>
      <c r="AI520" s="1236"/>
      <c r="AJ520" s="1236"/>
      <c r="AK520" s="1237"/>
      <c r="AM520" s="58"/>
      <c r="AN520" s="58"/>
      <c r="AO520" s="58"/>
      <c r="AP520" s="58"/>
      <c r="AQ520" s="58"/>
      <c r="AR520" s="58"/>
      <c r="AS520" s="58"/>
      <c r="AT520" s="58"/>
      <c r="AU520" s="58"/>
      <c r="AV520" s="58"/>
      <c r="AW520" s="58"/>
      <c r="AX520" s="58"/>
      <c r="AY520" s="58"/>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58"/>
    </row>
    <row r="521" spans="2:96" ht="12.75">
      <c r="B521" s="1500"/>
      <c r="C521" s="1501"/>
      <c r="D521" s="1501"/>
      <c r="E521" s="1501"/>
      <c r="F521" s="1501"/>
      <c r="G521" s="1501"/>
      <c r="H521" s="1502"/>
      <c r="I521" s="80" t="s">
        <v>457</v>
      </c>
      <c r="J521" s="80"/>
      <c r="K521" s="80"/>
      <c r="L521" s="80"/>
      <c r="M521" s="80"/>
      <c r="N521" s="80"/>
      <c r="O521" s="80"/>
      <c r="P521" s="80"/>
      <c r="Q521" s="80"/>
      <c r="R521" s="80"/>
      <c r="S521" s="80"/>
      <c r="T521" s="80"/>
      <c r="U521" s="80"/>
      <c r="V521" s="80"/>
      <c r="W521" s="80"/>
      <c r="X521" s="80"/>
      <c r="Y521" s="80"/>
      <c r="Z521" s="80"/>
      <c r="AA521" s="80"/>
      <c r="AB521" s="80"/>
      <c r="AC521" s="1478">
        <v>6</v>
      </c>
      <c r="AD521" s="1435"/>
      <c r="AE521" s="1435"/>
      <c r="AF521" s="1435"/>
      <c r="AG521" s="65" t="s">
        <v>438</v>
      </c>
      <c r="AH521" s="1236">
        <v>2020</v>
      </c>
      <c r="AI521" s="1236"/>
      <c r="AJ521" s="1236"/>
      <c r="AK521" s="1237"/>
      <c r="AM521" s="58"/>
      <c r="AN521" s="58"/>
      <c r="AO521" s="58"/>
      <c r="AP521" s="58"/>
      <c r="AQ521" s="58"/>
      <c r="AR521" s="58"/>
      <c r="AS521" s="58"/>
      <c r="AT521" s="58"/>
      <c r="AU521" s="58"/>
      <c r="AV521" s="58"/>
      <c r="AW521" s="58"/>
      <c r="AX521" s="58"/>
      <c r="AY521" s="58"/>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58"/>
    </row>
    <row r="522" spans="2:96" ht="12.75">
      <c r="B522" s="1500"/>
      <c r="C522" s="1501"/>
      <c r="D522" s="1501"/>
      <c r="E522" s="1501"/>
      <c r="F522" s="1501"/>
      <c r="G522" s="1501"/>
      <c r="H522" s="1502"/>
      <c r="I522" s="72" t="s">
        <v>458</v>
      </c>
      <c r="J522" s="72"/>
      <c r="K522" s="72"/>
      <c r="L522" s="72"/>
      <c r="M522" s="72"/>
      <c r="N522" s="72"/>
      <c r="O522" s="1100" t="s">
        <v>1745</v>
      </c>
      <c r="P522" s="1100"/>
      <c r="Q522" s="1100"/>
      <c r="R522" s="1100"/>
      <c r="S522" s="1100"/>
      <c r="T522" s="1100"/>
      <c r="U522" s="1100"/>
      <c r="V522" s="1100"/>
      <c r="W522" s="1100"/>
      <c r="X522" s="1100"/>
      <c r="Y522" s="1100"/>
      <c r="Z522" s="1100"/>
      <c r="AA522" s="1100"/>
      <c r="AC522" s="1478">
        <v>1</v>
      </c>
      <c r="AD522" s="1435"/>
      <c r="AE522" s="1435"/>
      <c r="AF522" s="1435"/>
      <c r="AG522" s="75" t="s">
        <v>438</v>
      </c>
      <c r="AH522" s="1236">
        <v>2020</v>
      </c>
      <c r="AI522" s="1236"/>
      <c r="AJ522" s="1236"/>
      <c r="AK522" s="1237"/>
      <c r="AM522" s="58"/>
      <c r="AN522" s="58"/>
      <c r="AO522" s="58"/>
      <c r="AP522" s="58"/>
      <c r="AQ522" s="58"/>
      <c r="AR522" s="58"/>
      <c r="AS522" s="58"/>
      <c r="AT522" s="58"/>
      <c r="AU522" s="58"/>
      <c r="AV522" s="58"/>
      <c r="AW522" s="58"/>
      <c r="AX522" s="58"/>
      <c r="AY522" s="58"/>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58"/>
    </row>
    <row r="523" spans="2:96" ht="12.75">
      <c r="B523" s="1500"/>
      <c r="C523" s="1501"/>
      <c r="D523" s="1501"/>
      <c r="E523" s="1501"/>
      <c r="F523" s="1501"/>
      <c r="G523" s="1501"/>
      <c r="H523" s="1502"/>
      <c r="I523" s="25" t="s">
        <v>456</v>
      </c>
      <c r="J523" s="25"/>
      <c r="K523" s="25"/>
      <c r="L523" s="25"/>
      <c r="M523" s="25"/>
      <c r="N523" s="25"/>
      <c r="O523" s="25"/>
      <c r="P523" s="25"/>
      <c r="Q523" s="25"/>
      <c r="R523" s="25"/>
      <c r="S523" s="25"/>
      <c r="T523" s="25"/>
      <c r="U523" s="25"/>
      <c r="V523" s="25"/>
      <c r="W523" s="25"/>
      <c r="X523" s="25"/>
      <c r="Y523" s="25"/>
      <c r="AC523" s="1478" t="s">
        <v>642</v>
      </c>
      <c r="AD523" s="1435"/>
      <c r="AE523" s="1435"/>
      <c r="AF523" s="1435"/>
      <c r="AG523" s="75" t="s">
        <v>438</v>
      </c>
      <c r="AH523" s="1236"/>
      <c r="AI523" s="1236"/>
      <c r="AJ523" s="1236"/>
      <c r="AK523" s="1237"/>
      <c r="AM523" s="58"/>
      <c r="AN523" s="58"/>
      <c r="AO523" s="58"/>
      <c r="AP523" s="58"/>
      <c r="AQ523" s="58"/>
      <c r="AR523" s="58"/>
      <c r="AS523" s="58"/>
      <c r="AT523" s="58"/>
      <c r="AU523" s="58"/>
      <c r="AV523" s="58"/>
      <c r="AW523" s="58"/>
      <c r="AX523" s="58"/>
      <c r="AY523" s="58"/>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58"/>
    </row>
    <row r="524" spans="2:96" ht="12.75">
      <c r="B524" s="1500"/>
      <c r="C524" s="1501"/>
      <c r="D524" s="1501"/>
      <c r="E524" s="1501"/>
      <c r="F524" s="1501"/>
      <c r="G524" s="1501"/>
      <c r="H524" s="1502"/>
      <c r="I524" s="80" t="s">
        <v>457</v>
      </c>
      <c r="J524" s="80"/>
      <c r="K524" s="80"/>
      <c r="L524" s="80"/>
      <c r="M524" s="80"/>
      <c r="N524" s="80"/>
      <c r="O524" s="80"/>
      <c r="P524" s="80"/>
      <c r="Q524" s="80"/>
      <c r="R524" s="80"/>
      <c r="S524" s="80"/>
      <c r="T524" s="80"/>
      <c r="U524" s="80"/>
      <c r="V524" s="80"/>
      <c r="W524" s="80"/>
      <c r="X524" s="80"/>
      <c r="Y524" s="80"/>
      <c r="Z524" s="80"/>
      <c r="AA524" s="80"/>
      <c r="AB524" s="80"/>
      <c r="AC524" s="1478">
        <v>6</v>
      </c>
      <c r="AD524" s="1435"/>
      <c r="AE524" s="1435"/>
      <c r="AF524" s="1435"/>
      <c r="AG524" s="65" t="s">
        <v>438</v>
      </c>
      <c r="AH524" s="1236">
        <v>2020</v>
      </c>
      <c r="AI524" s="1236"/>
      <c r="AJ524" s="1236"/>
      <c r="AK524" s="1237"/>
      <c r="AM524" s="58"/>
      <c r="AN524" s="58"/>
      <c r="AO524" s="58"/>
      <c r="AP524" s="58"/>
      <c r="AQ524" s="58"/>
      <c r="AR524" s="58"/>
      <c r="AS524" s="58"/>
      <c r="AT524" s="58"/>
      <c r="AU524" s="58"/>
      <c r="AV524" s="58"/>
      <c r="AW524" s="58"/>
      <c r="AX524" s="58"/>
      <c r="AY524" s="58"/>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58"/>
    </row>
    <row r="525" spans="2:96" ht="12.75">
      <c r="B525" s="1500"/>
      <c r="C525" s="1501"/>
      <c r="D525" s="1501"/>
      <c r="E525" s="1501"/>
      <c r="F525" s="1501"/>
      <c r="G525" s="1501"/>
      <c r="H525" s="1502"/>
      <c r="I525" s="72" t="s">
        <v>458</v>
      </c>
      <c r="J525" s="72"/>
      <c r="K525" s="72"/>
      <c r="L525" s="72"/>
      <c r="M525" s="72"/>
      <c r="N525" s="72"/>
      <c r="O525" s="1100" t="s">
        <v>357</v>
      </c>
      <c r="P525" s="1100"/>
      <c r="Q525" s="1100"/>
      <c r="R525" s="1100"/>
      <c r="S525" s="1100"/>
      <c r="T525" s="1100"/>
      <c r="U525" s="1100"/>
      <c r="V525" s="1100"/>
      <c r="W525" s="1100"/>
      <c r="X525" s="1100"/>
      <c r="Y525" s="1100"/>
      <c r="Z525" s="1100"/>
      <c r="AA525" s="1100"/>
      <c r="AC525" s="1478" t="s">
        <v>642</v>
      </c>
      <c r="AD525" s="1435"/>
      <c r="AE525" s="1435"/>
      <c r="AF525" s="1435"/>
      <c r="AG525" s="75" t="s">
        <v>438</v>
      </c>
      <c r="AH525" s="1236"/>
      <c r="AI525" s="1236"/>
      <c r="AJ525" s="1236"/>
      <c r="AK525" s="1237"/>
      <c r="AM525" s="58"/>
      <c r="AN525" s="58"/>
      <c r="AO525" s="58"/>
      <c r="AP525" s="58"/>
      <c r="AQ525" s="58"/>
      <c r="AR525" s="58"/>
      <c r="AS525" s="58"/>
      <c r="AT525" s="58"/>
      <c r="AU525" s="58"/>
      <c r="AV525" s="58"/>
      <c r="AW525" s="58"/>
      <c r="AX525" s="58"/>
      <c r="AY525" s="58"/>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58"/>
    </row>
    <row r="526" spans="2:96" ht="12.75">
      <c r="B526" s="1500"/>
      <c r="C526" s="1501"/>
      <c r="D526" s="1501"/>
      <c r="E526" s="1501"/>
      <c r="F526" s="1501"/>
      <c r="G526" s="1501"/>
      <c r="H526" s="1502"/>
      <c r="I526" s="25" t="s">
        <v>456</v>
      </c>
      <c r="J526" s="25"/>
      <c r="K526" s="25"/>
      <c r="L526" s="25"/>
      <c r="M526" s="25"/>
      <c r="N526" s="25"/>
      <c r="O526" s="25"/>
      <c r="P526" s="25"/>
      <c r="Q526" s="25"/>
      <c r="R526" s="25"/>
      <c r="S526" s="25"/>
      <c r="T526" s="25"/>
      <c r="U526" s="25"/>
      <c r="V526" s="25"/>
      <c r="W526" s="25"/>
      <c r="X526" s="25"/>
      <c r="Y526" s="25"/>
      <c r="AC526" s="1478" t="s">
        <v>642</v>
      </c>
      <c r="AD526" s="1435"/>
      <c r="AE526" s="1435"/>
      <c r="AF526" s="1435"/>
      <c r="AG526" s="65" t="s">
        <v>438</v>
      </c>
      <c r="AH526" s="1236"/>
      <c r="AI526" s="1236"/>
      <c r="AJ526" s="1236"/>
      <c r="AK526" s="1237"/>
      <c r="AM526" s="58"/>
      <c r="AN526" s="58"/>
      <c r="AO526" s="58"/>
      <c r="AP526" s="58"/>
      <c r="AQ526" s="58"/>
      <c r="AR526" s="58"/>
      <c r="AS526" s="58"/>
      <c r="AT526" s="58"/>
      <c r="AU526" s="58"/>
      <c r="AV526" s="58"/>
      <c r="AW526" s="58"/>
      <c r="AX526" s="58"/>
      <c r="AY526" s="58"/>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58"/>
    </row>
    <row r="527" spans="2:96" ht="12.75">
      <c r="B527" s="1500"/>
      <c r="C527" s="1501"/>
      <c r="D527" s="1501"/>
      <c r="E527" s="1501"/>
      <c r="F527" s="1501"/>
      <c r="G527" s="1501"/>
      <c r="H527" s="1502"/>
      <c r="I527" s="80" t="s">
        <v>457</v>
      </c>
      <c r="J527" s="80"/>
      <c r="K527" s="80"/>
      <c r="L527" s="80"/>
      <c r="M527" s="80"/>
      <c r="N527" s="80"/>
      <c r="O527" s="80"/>
      <c r="P527" s="80"/>
      <c r="Q527" s="80"/>
      <c r="R527" s="80"/>
      <c r="S527" s="80"/>
      <c r="T527" s="80"/>
      <c r="U527" s="80"/>
      <c r="V527" s="80"/>
      <c r="W527" s="80"/>
      <c r="X527" s="80"/>
      <c r="Y527" s="80"/>
      <c r="Z527" s="80"/>
      <c r="AA527" s="80"/>
      <c r="AB527" s="80"/>
      <c r="AC527" s="1478" t="s">
        <v>642</v>
      </c>
      <c r="AD527" s="1435"/>
      <c r="AE527" s="1435"/>
      <c r="AF527" s="1435"/>
      <c r="AG527" s="75" t="s">
        <v>438</v>
      </c>
      <c r="AH527" s="1236"/>
      <c r="AI527" s="1236"/>
      <c r="AJ527" s="1236"/>
      <c r="AK527" s="1237"/>
      <c r="AM527" s="58"/>
      <c r="AN527" s="58"/>
      <c r="AO527" s="58"/>
      <c r="AP527" s="58"/>
      <c r="AQ527" s="58"/>
      <c r="AR527" s="58"/>
      <c r="AS527" s="58"/>
      <c r="AT527" s="58"/>
      <c r="AU527" s="58"/>
      <c r="AV527" s="58"/>
      <c r="AW527" s="58"/>
      <c r="AX527" s="58"/>
      <c r="AY527" s="58"/>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58"/>
    </row>
    <row r="528" spans="2:96" ht="12.75">
      <c r="B528" s="1500"/>
      <c r="C528" s="1501"/>
      <c r="D528" s="1501"/>
      <c r="E528" s="1501"/>
      <c r="F528" s="1501"/>
      <c r="G528" s="1501"/>
      <c r="H528" s="1502"/>
      <c r="I528" s="72" t="s">
        <v>458</v>
      </c>
      <c r="J528" s="72"/>
      <c r="K528" s="72"/>
      <c r="L528" s="72"/>
      <c r="M528" s="72"/>
      <c r="N528" s="72"/>
      <c r="O528" s="1100" t="s">
        <v>357</v>
      </c>
      <c r="P528" s="1100"/>
      <c r="Q528" s="1100"/>
      <c r="R528" s="1100"/>
      <c r="S528" s="1100"/>
      <c r="T528" s="1100"/>
      <c r="U528" s="1100"/>
      <c r="V528" s="1100"/>
      <c r="W528" s="1100"/>
      <c r="X528" s="1100"/>
      <c r="Y528" s="1100"/>
      <c r="Z528" s="1100"/>
      <c r="AA528" s="1100"/>
      <c r="AC528" s="1478" t="s">
        <v>642</v>
      </c>
      <c r="AD528" s="1435"/>
      <c r="AE528" s="1435"/>
      <c r="AF528" s="1435"/>
      <c r="AG528" s="65" t="s">
        <v>438</v>
      </c>
      <c r="AH528" s="1236"/>
      <c r="AI528" s="1236"/>
      <c r="AJ528" s="1236"/>
      <c r="AK528" s="1237"/>
      <c r="AM528" s="58"/>
      <c r="AN528" s="58"/>
      <c r="AO528" s="58"/>
      <c r="AP528" s="58"/>
      <c r="AQ528" s="58"/>
      <c r="AR528" s="58"/>
      <c r="AS528" s="58"/>
      <c r="AT528" s="58"/>
      <c r="AU528" s="58"/>
      <c r="AV528" s="58"/>
      <c r="AW528" s="58"/>
      <c r="AX528" s="58"/>
      <c r="AY528" s="58"/>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58"/>
    </row>
    <row r="529" spans="1:96" ht="12.75">
      <c r="B529" s="1500"/>
      <c r="C529" s="1501"/>
      <c r="D529" s="1501"/>
      <c r="E529" s="1501"/>
      <c r="F529" s="1501"/>
      <c r="G529" s="1501"/>
      <c r="H529" s="1502"/>
      <c r="I529" s="25" t="s">
        <v>456</v>
      </c>
      <c r="J529" s="25"/>
      <c r="K529" s="25"/>
      <c r="L529" s="25"/>
      <c r="M529" s="25"/>
      <c r="N529" s="25"/>
      <c r="O529" s="25"/>
      <c r="P529" s="25"/>
      <c r="Q529" s="25"/>
      <c r="R529" s="25"/>
      <c r="S529" s="25"/>
      <c r="T529" s="25"/>
      <c r="U529" s="25"/>
      <c r="V529" s="25"/>
      <c r="W529" s="25"/>
      <c r="X529" s="25"/>
      <c r="Y529" s="25"/>
      <c r="AC529" s="1478" t="s">
        <v>642</v>
      </c>
      <c r="AD529" s="1435"/>
      <c r="AE529" s="1435"/>
      <c r="AF529" s="1435"/>
      <c r="AG529" s="75" t="s">
        <v>438</v>
      </c>
      <c r="AH529" s="1236"/>
      <c r="AI529" s="1236"/>
      <c r="AJ529" s="1236"/>
      <c r="AK529" s="1237"/>
      <c r="AM529" s="58"/>
      <c r="AN529" s="58"/>
      <c r="AO529" s="58"/>
      <c r="AP529" s="58"/>
      <c r="AQ529" s="58"/>
      <c r="AR529" s="58"/>
      <c r="AS529" s="58"/>
      <c r="AT529" s="58"/>
      <c r="AU529" s="58"/>
      <c r="AV529" s="58"/>
      <c r="AW529" s="58"/>
      <c r="AX529" s="58"/>
      <c r="AY529" s="58"/>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58"/>
    </row>
    <row r="530" spans="1:96" ht="12.75">
      <c r="B530" s="1500"/>
      <c r="C530" s="1501"/>
      <c r="D530" s="1501"/>
      <c r="E530" s="1501"/>
      <c r="F530" s="1501"/>
      <c r="G530" s="1501"/>
      <c r="H530" s="1502"/>
      <c r="I530" s="80" t="s">
        <v>457</v>
      </c>
      <c r="J530" s="80"/>
      <c r="K530" s="80"/>
      <c r="L530" s="80"/>
      <c r="M530" s="80"/>
      <c r="N530" s="80"/>
      <c r="O530" s="80"/>
      <c r="P530" s="80"/>
      <c r="Q530" s="80"/>
      <c r="R530" s="80"/>
      <c r="S530" s="80"/>
      <c r="T530" s="80"/>
      <c r="U530" s="80"/>
      <c r="V530" s="80"/>
      <c r="W530" s="80"/>
      <c r="X530" s="80"/>
      <c r="Y530" s="80"/>
      <c r="Z530" s="80"/>
      <c r="AA530" s="80"/>
      <c r="AB530" s="80"/>
      <c r="AC530" s="1478" t="s">
        <v>642</v>
      </c>
      <c r="AD530" s="1435"/>
      <c r="AE530" s="1435"/>
      <c r="AF530" s="1435"/>
      <c r="AG530" s="65" t="s">
        <v>438</v>
      </c>
      <c r="AH530" s="1236"/>
      <c r="AI530" s="1236"/>
      <c r="AJ530" s="1236"/>
      <c r="AK530" s="1237"/>
      <c r="AM530" s="58"/>
      <c r="AN530" s="58"/>
      <c r="AO530" s="58"/>
      <c r="AP530" s="58"/>
      <c r="AQ530" s="58"/>
      <c r="AR530" s="58"/>
      <c r="AS530" s="58"/>
      <c r="AT530" s="58"/>
      <c r="AU530" s="58"/>
      <c r="AV530" s="58"/>
      <c r="AW530" s="58"/>
      <c r="AX530" s="58"/>
      <c r="AY530" s="58"/>
      <c r="AZ530" s="58"/>
      <c r="BA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58"/>
    </row>
    <row r="531" spans="1:96" ht="12.75">
      <c r="B531" s="1500"/>
      <c r="C531" s="1501"/>
      <c r="D531" s="1501"/>
      <c r="E531" s="1501"/>
      <c r="F531" s="1501"/>
      <c r="G531" s="1501"/>
      <c r="H531" s="1502"/>
      <c r="I531" s="72" t="s">
        <v>611</v>
      </c>
      <c r="J531" s="72"/>
      <c r="K531" s="72"/>
      <c r="L531" s="72"/>
      <c r="M531" s="72"/>
      <c r="N531" s="72"/>
      <c r="O531" s="72"/>
      <c r="P531" s="72"/>
      <c r="Q531" s="72"/>
      <c r="R531" s="72"/>
      <c r="S531" s="72"/>
      <c r="T531" s="72"/>
      <c r="U531" s="72"/>
      <c r="V531" s="72"/>
      <c r="W531" s="72"/>
      <c r="X531" s="25"/>
      <c r="Y531" s="25"/>
      <c r="AC531" s="1478">
        <v>10</v>
      </c>
      <c r="AD531" s="1435"/>
      <c r="AE531" s="1435"/>
      <c r="AF531" s="1435"/>
      <c r="AG531" s="65" t="s">
        <v>438</v>
      </c>
      <c r="AH531" s="1236">
        <v>2020</v>
      </c>
      <c r="AI531" s="1236"/>
      <c r="AJ531" s="1236"/>
      <c r="AK531" s="1237"/>
      <c r="AM531" s="58"/>
      <c r="AN531" s="58"/>
      <c r="AO531" s="58"/>
      <c r="AP531" s="58"/>
      <c r="AQ531" s="58"/>
      <c r="AR531" s="58"/>
      <c r="AS531" s="58"/>
      <c r="AT531" s="58"/>
      <c r="AU531" s="58"/>
      <c r="AV531" s="58"/>
      <c r="AW531" s="58"/>
      <c r="AX531" s="58"/>
      <c r="AY531" s="58"/>
      <c r="AZ531" s="58"/>
      <c r="BA531" s="58"/>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58"/>
    </row>
    <row r="532" spans="1:96" ht="12.75">
      <c r="B532" s="1500"/>
      <c r="C532" s="1501"/>
      <c r="D532" s="1501"/>
      <c r="E532" s="1501"/>
      <c r="F532" s="1501"/>
      <c r="G532" s="1501"/>
      <c r="H532" s="1502"/>
      <c r="I532" s="25" t="s">
        <v>612</v>
      </c>
      <c r="J532" s="25"/>
      <c r="K532" s="25"/>
      <c r="L532" s="25"/>
      <c r="M532" s="25"/>
      <c r="N532" s="25"/>
      <c r="O532" s="25"/>
      <c r="P532" s="25"/>
      <c r="Q532" s="25"/>
      <c r="R532" s="25"/>
      <c r="S532" s="25"/>
      <c r="T532" s="25"/>
      <c r="U532" s="25"/>
      <c r="V532" s="25"/>
      <c r="W532" s="25"/>
      <c r="X532" s="25"/>
      <c r="Y532" s="25"/>
      <c r="AC532" s="1478">
        <v>7</v>
      </c>
      <c r="AD532" s="1435"/>
      <c r="AE532" s="1435"/>
      <c r="AF532" s="1435"/>
      <c r="AG532" s="75" t="s">
        <v>438</v>
      </c>
      <c r="AH532" s="1236">
        <v>2020</v>
      </c>
      <c r="AI532" s="1236"/>
      <c r="AJ532" s="1236"/>
      <c r="AK532" s="1237"/>
      <c r="AM532" s="58"/>
      <c r="AN532" s="58"/>
      <c r="AO532" s="58"/>
      <c r="AP532" s="58"/>
      <c r="AQ532" s="58"/>
      <c r="AR532" s="58"/>
      <c r="AS532" s="58"/>
      <c r="AT532" s="58"/>
      <c r="AU532" s="58"/>
      <c r="AV532" s="58"/>
      <c r="AW532" s="58"/>
      <c r="AX532" s="58"/>
      <c r="AY532" s="58"/>
      <c r="AZ532" s="58"/>
      <c r="BA532" s="58"/>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58"/>
    </row>
    <row r="533" spans="1:96" ht="12.75">
      <c r="B533" s="1500"/>
      <c r="C533" s="1501"/>
      <c r="D533" s="1501"/>
      <c r="E533" s="1501"/>
      <c r="F533" s="1501"/>
      <c r="G533" s="1501"/>
      <c r="H533" s="1502"/>
      <c r="I533" s="25" t="s">
        <v>613</v>
      </c>
      <c r="J533" s="25"/>
      <c r="K533" s="25"/>
      <c r="L533" s="25"/>
      <c r="M533" s="25"/>
      <c r="N533" s="25"/>
      <c r="O533" s="25"/>
      <c r="P533" s="25"/>
      <c r="Q533" s="25"/>
      <c r="R533" s="25"/>
      <c r="S533" s="25"/>
      <c r="T533" s="25"/>
      <c r="U533" s="25"/>
      <c r="V533" s="25"/>
      <c r="W533" s="25"/>
      <c r="X533" s="25"/>
      <c r="Y533" s="25"/>
      <c r="AC533" s="1478">
        <v>7</v>
      </c>
      <c r="AD533" s="1435"/>
      <c r="AE533" s="1435"/>
      <c r="AF533" s="1435"/>
      <c r="AG533" s="65" t="s">
        <v>438</v>
      </c>
      <c r="AH533" s="1236">
        <v>2021</v>
      </c>
      <c r="AI533" s="1236"/>
      <c r="AJ533" s="1236"/>
      <c r="AK533" s="1237"/>
      <c r="AM533" s="58"/>
      <c r="AN533" s="58"/>
      <c r="AO533" s="58"/>
      <c r="AP533" s="58"/>
      <c r="AQ533" s="58"/>
      <c r="AR533" s="58"/>
      <c r="AS533" s="58"/>
      <c r="AT533" s="58"/>
      <c r="AU533" s="58"/>
      <c r="AV533" s="58"/>
      <c r="AW533" s="58"/>
      <c r="AX533" s="58"/>
      <c r="AY533" s="58"/>
      <c r="AZ533" s="58"/>
      <c r="BA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58"/>
    </row>
    <row r="534" spans="1:96" ht="12.75">
      <c r="B534" s="1500"/>
      <c r="C534" s="1501"/>
      <c r="D534" s="1501"/>
      <c r="E534" s="1501"/>
      <c r="F534" s="1501"/>
      <c r="G534" s="1501"/>
      <c r="H534" s="1502"/>
      <c r="I534" s="25" t="s">
        <v>614</v>
      </c>
      <c r="J534" s="25"/>
      <c r="K534" s="25"/>
      <c r="L534" s="25"/>
      <c r="M534" s="25"/>
      <c r="N534" s="25"/>
      <c r="O534" s="25"/>
      <c r="P534" s="25"/>
      <c r="Q534" s="25"/>
      <c r="R534" s="25"/>
      <c r="S534" s="25"/>
      <c r="T534" s="25"/>
      <c r="U534" s="25"/>
      <c r="V534" s="25"/>
      <c r="W534" s="25"/>
      <c r="X534" s="25"/>
      <c r="Y534" s="25"/>
      <c r="AC534" s="1478">
        <v>7</v>
      </c>
      <c r="AD534" s="1435"/>
      <c r="AE534" s="1435"/>
      <c r="AF534" s="1435"/>
      <c r="AG534" s="65" t="s">
        <v>438</v>
      </c>
      <c r="AH534" s="1236">
        <v>2020</v>
      </c>
      <c r="AI534" s="1236"/>
      <c r="AJ534" s="1236"/>
      <c r="AK534" s="1237"/>
      <c r="AM534" s="58" t="s">
        <v>119</v>
      </c>
      <c r="AN534" s="58" t="str">
        <f>N640</f>
        <v>Yes</v>
      </c>
      <c r="AO534" s="58"/>
      <c r="AP534" s="58"/>
      <c r="AQ534" s="58"/>
      <c r="AR534" s="58"/>
      <c r="AS534" s="58"/>
      <c r="AT534" s="58"/>
      <c r="AU534" s="58"/>
      <c r="AV534" s="58"/>
      <c r="AW534" s="58"/>
      <c r="AX534" s="58"/>
      <c r="AY534" s="58"/>
      <c r="AZ534" s="58"/>
      <c r="BA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58"/>
    </row>
    <row r="535" spans="1:96" ht="12.75">
      <c r="B535" s="1503"/>
      <c r="C535" s="1504"/>
      <c r="D535" s="1504"/>
      <c r="E535" s="1504"/>
      <c r="F535" s="1504"/>
      <c r="G535" s="1504"/>
      <c r="H535" s="1505"/>
      <c r="I535" s="80" t="s">
        <v>496</v>
      </c>
      <c r="J535" s="80"/>
      <c r="K535" s="80"/>
      <c r="L535" s="80"/>
      <c r="M535" s="80"/>
      <c r="N535" s="80"/>
      <c r="O535" s="80"/>
      <c r="P535" s="80"/>
      <c r="Q535" s="80"/>
      <c r="R535" s="80"/>
      <c r="S535" s="80"/>
      <c r="T535" s="80"/>
      <c r="U535" s="80"/>
      <c r="V535" s="80"/>
      <c r="W535" s="80"/>
      <c r="X535" s="80"/>
      <c r="Y535" s="80"/>
      <c r="Z535" s="80"/>
      <c r="AA535" s="80"/>
      <c r="AB535" s="80"/>
      <c r="AC535" s="1478">
        <v>7</v>
      </c>
      <c r="AD535" s="1435"/>
      <c r="AE535" s="1435"/>
      <c r="AF535" s="1435"/>
      <c r="AG535" s="65" t="s">
        <v>438</v>
      </c>
      <c r="AH535" s="1236">
        <v>2021</v>
      </c>
      <c r="AI535" s="1236"/>
      <c r="AJ535" s="1236"/>
      <c r="AK535" s="1237"/>
      <c r="AM535" s="58" t="s">
        <v>120</v>
      </c>
      <c r="AN535" s="58" t="str">
        <f>AG640</f>
        <v>Yes</v>
      </c>
      <c r="AO535" s="58"/>
      <c r="AP535" s="58"/>
      <c r="AQ535" s="58"/>
      <c r="AR535" s="58"/>
      <c r="AS535" s="58"/>
      <c r="AT535" s="58"/>
      <c r="AU535" s="58"/>
      <c r="AV535" s="58"/>
      <c r="AW535" s="58"/>
      <c r="AX535" s="58"/>
      <c r="AY535" s="58"/>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58"/>
    </row>
    <row r="536" spans="1:96" ht="12.75" customHeight="1">
      <c r="B536" s="205"/>
      <c r="C536" s="205"/>
      <c r="D536" s="205"/>
      <c r="E536" s="205"/>
      <c r="F536" s="205"/>
      <c r="G536" s="205"/>
      <c r="H536" s="205"/>
      <c r="I536" s="25"/>
      <c r="J536" s="25"/>
      <c r="K536" s="25"/>
      <c r="L536" s="25"/>
      <c r="M536" s="25"/>
      <c r="N536" s="25"/>
      <c r="O536" s="25"/>
      <c r="P536" s="25"/>
      <c r="Q536" s="25"/>
      <c r="R536" s="25"/>
      <c r="S536" s="25"/>
      <c r="T536" s="25"/>
      <c r="U536" s="25"/>
      <c r="V536" s="25"/>
      <c r="W536" s="25"/>
      <c r="X536" s="25"/>
      <c r="Y536" s="25"/>
      <c r="Z536" s="25"/>
      <c r="AA536" s="25"/>
      <c r="AB536" s="205"/>
      <c r="AC536" s="25"/>
      <c r="AD536" s="25"/>
      <c r="AE536" s="25"/>
      <c r="AF536" s="25"/>
      <c r="AG536" s="25"/>
      <c r="AH536" s="25"/>
      <c r="AI536" s="25"/>
      <c r="AJ536" s="25"/>
      <c r="AK536" s="25"/>
      <c r="AL536" s="25"/>
      <c r="AM536" s="58"/>
      <c r="AN536" s="58"/>
      <c r="AO536" s="58"/>
      <c r="AP536" s="58"/>
      <c r="AQ536" s="58"/>
      <c r="AR536" s="58"/>
      <c r="AS536" s="58"/>
      <c r="AT536" s="58"/>
      <c r="AU536" s="58"/>
      <c r="AV536" s="58"/>
      <c r="AW536" s="58"/>
      <c r="AX536" s="58"/>
      <c r="AY536" s="58"/>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58"/>
    </row>
    <row r="537" spans="1:96" ht="12.75">
      <c r="A537" s="961" t="s">
        <v>590</v>
      </c>
      <c r="B537" s="961"/>
      <c r="C537" s="961"/>
      <c r="D537" s="961"/>
      <c r="E537" s="961"/>
      <c r="F537" s="961"/>
      <c r="G537" s="961"/>
      <c r="H537" s="961"/>
      <c r="I537" s="961"/>
      <c r="J537" s="961"/>
      <c r="K537" s="961"/>
      <c r="L537" s="961"/>
      <c r="M537" s="961"/>
      <c r="N537" s="961"/>
      <c r="O537" s="961"/>
      <c r="P537" s="961"/>
      <c r="Q537" s="961"/>
      <c r="R537" s="961"/>
      <c r="S537" s="961"/>
      <c r="T537" s="961"/>
      <c r="U537" s="961"/>
      <c r="V537" s="961"/>
      <c r="W537" s="961"/>
      <c r="X537" s="961"/>
      <c r="Y537" s="961"/>
      <c r="Z537" s="961"/>
      <c r="AA537" s="961"/>
      <c r="AB537" s="961"/>
      <c r="AC537" s="961"/>
      <c r="AD537" s="961"/>
      <c r="AE537" s="961"/>
      <c r="AF537" s="961"/>
      <c r="AG537" s="961"/>
      <c r="AH537" s="961"/>
      <c r="AI537" s="961"/>
      <c r="AJ537" s="961"/>
      <c r="AK537" s="961"/>
      <c r="AL537" s="961"/>
      <c r="AM537" s="58"/>
      <c r="AN537" s="58"/>
      <c r="AO537" s="58"/>
      <c r="AP537" s="58"/>
      <c r="AQ537" s="58"/>
      <c r="AR537" s="58"/>
      <c r="AS537" s="58"/>
      <c r="AT537" s="58"/>
      <c r="AU537" s="58"/>
      <c r="AV537" s="58"/>
      <c r="AW537" s="58"/>
      <c r="AX537" s="58"/>
      <c r="AY537" s="58"/>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58"/>
    </row>
    <row r="538" spans="1:96" ht="13.5" thickBot="1">
      <c r="A538" s="962"/>
      <c r="B538" s="962"/>
      <c r="C538" s="962"/>
      <c r="D538" s="962"/>
      <c r="E538" s="962"/>
      <c r="F538" s="962"/>
      <c r="G538" s="962"/>
      <c r="H538" s="962"/>
      <c r="I538" s="962"/>
      <c r="J538" s="962"/>
      <c r="K538" s="962"/>
      <c r="L538" s="962"/>
      <c r="M538" s="962"/>
      <c r="N538" s="962"/>
      <c r="O538" s="962"/>
      <c r="P538" s="962"/>
      <c r="Q538" s="962"/>
      <c r="R538" s="962"/>
      <c r="S538" s="962"/>
      <c r="T538" s="962"/>
      <c r="U538" s="962"/>
      <c r="V538" s="962"/>
      <c r="W538" s="962"/>
      <c r="X538" s="962"/>
      <c r="Y538" s="962"/>
      <c r="Z538" s="962"/>
      <c r="AA538" s="962"/>
      <c r="AB538" s="962"/>
      <c r="AC538" s="962"/>
      <c r="AD538" s="962"/>
      <c r="AE538" s="962"/>
      <c r="AF538" s="962"/>
      <c r="AG538" s="962"/>
      <c r="AH538" s="962"/>
      <c r="AI538" s="962"/>
      <c r="AJ538" s="962"/>
      <c r="AK538" s="962"/>
      <c r="AL538" s="962"/>
      <c r="AM538" s="58"/>
      <c r="AN538" s="58"/>
      <c r="AO538" s="58"/>
      <c r="AP538" s="58"/>
      <c r="AQ538" s="58"/>
      <c r="AR538" s="58"/>
      <c r="AS538" s="58"/>
      <c r="AT538" s="58"/>
      <c r="AU538" s="58"/>
      <c r="AV538" s="58"/>
      <c r="AW538" s="58"/>
      <c r="AX538" s="58"/>
      <c r="AY538" s="58"/>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58"/>
    </row>
    <row r="539" spans="1:96" ht="13.5" thickTop="1">
      <c r="A539" s="25"/>
      <c r="B539" s="25"/>
      <c r="C539" s="25"/>
      <c r="D539" s="25"/>
      <c r="E539" s="25"/>
      <c r="F539" s="25"/>
      <c r="G539" s="3"/>
      <c r="H539" s="25"/>
      <c r="AM539" s="58"/>
      <c r="AN539" s="58"/>
      <c r="AO539" s="58"/>
      <c r="AP539" s="58"/>
      <c r="AQ539" s="58"/>
      <c r="AR539" s="58"/>
      <c r="AS539" s="58"/>
      <c r="AT539" s="58"/>
      <c r="AU539" s="58"/>
      <c r="AV539" s="58"/>
      <c r="AW539" s="58"/>
      <c r="AX539" s="58"/>
      <c r="AY539" s="58"/>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58"/>
    </row>
    <row r="540" spans="1:96" ht="12.75">
      <c r="A540" s="50" t="s">
        <v>341</v>
      </c>
      <c r="B540" s="50"/>
      <c r="C540" s="50" t="s">
        <v>497</v>
      </c>
      <c r="AM540" s="58"/>
      <c r="AN540" s="58"/>
      <c r="AO540" s="58"/>
      <c r="AP540" s="58"/>
      <c r="AQ540" s="58"/>
      <c r="AR540" s="58"/>
      <c r="AS540" s="58"/>
      <c r="AT540" s="58"/>
      <c r="AU540" s="58"/>
      <c r="AV540" s="58"/>
      <c r="AW540" s="58"/>
      <c r="AX540" s="58"/>
      <c r="AY540" s="58"/>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58"/>
    </row>
    <row r="541" spans="1:96" ht="12.75">
      <c r="A541" s="50"/>
      <c r="B541" s="50"/>
      <c r="C541" s="50"/>
      <c r="AM541" s="58"/>
      <c r="AN541" s="58"/>
      <c r="AO541" s="58"/>
      <c r="AP541" s="58"/>
      <c r="AQ541" s="58"/>
      <c r="AR541" s="58"/>
      <c r="AS541" s="58"/>
      <c r="AT541" s="58"/>
      <c r="AU541" s="58"/>
      <c r="AV541" s="58"/>
      <c r="AW541" s="58"/>
      <c r="AX541" s="58"/>
      <c r="AY541" s="58"/>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58"/>
    </row>
    <row r="542" spans="1:96" ht="12.75">
      <c r="A542" s="50"/>
      <c r="B542" s="50"/>
      <c r="C542" s="50"/>
      <c r="D542" s="49" t="s">
        <v>24</v>
      </c>
      <c r="AM542" s="58" t="s">
        <v>126</v>
      </c>
      <c r="AN542" s="58" t="str">
        <f>N648</f>
        <v>Yes</v>
      </c>
      <c r="AO542" s="58"/>
      <c r="AP542" s="58"/>
      <c r="AQ542" s="58"/>
      <c r="AR542" s="58"/>
      <c r="AS542" s="58"/>
      <c r="AT542" s="58"/>
      <c r="AU542" s="58"/>
      <c r="AV542" s="58"/>
      <c r="AW542" s="58"/>
      <c r="AX542" s="58"/>
      <c r="AY542" s="58"/>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58"/>
    </row>
    <row r="543" spans="1:96" ht="12.75">
      <c r="F543" s="25"/>
      <c r="G543" s="25"/>
      <c r="H543" s="25"/>
      <c r="I543" s="25"/>
      <c r="J543" s="25"/>
      <c r="K543" s="25"/>
      <c r="L543" s="25"/>
      <c r="M543" s="25"/>
      <c r="N543" s="25"/>
      <c r="O543" s="25"/>
      <c r="P543" s="25"/>
      <c r="Q543" s="25"/>
      <c r="R543" s="25"/>
      <c r="S543" s="25"/>
      <c r="T543" s="25"/>
      <c r="U543" s="25"/>
      <c r="V543" s="25"/>
      <c r="W543" s="25"/>
      <c r="X543" s="25"/>
      <c r="Y543" s="25"/>
      <c r="Z543" s="25"/>
      <c r="AA543" s="25"/>
      <c r="AB543" s="25"/>
      <c r="AC543" s="25"/>
      <c r="AD543" s="25"/>
      <c r="AE543" s="25"/>
      <c r="AF543" s="25"/>
      <c r="AM543" s="58" t="s">
        <v>632</v>
      </c>
      <c r="AN543" s="58" t="str">
        <f>AG648</f>
        <v>Yes</v>
      </c>
      <c r="AO543" s="58"/>
      <c r="AP543" s="58"/>
      <c r="AQ543" s="58"/>
      <c r="AR543" s="58"/>
      <c r="AS543" s="58"/>
      <c r="AT543" s="58"/>
      <c r="AU543" s="58"/>
      <c r="AV543" s="58"/>
      <c r="AW543" s="58"/>
      <c r="AX543" s="58"/>
      <c r="AY543" s="58"/>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58"/>
    </row>
    <row r="544" spans="1:96" ht="12.75" customHeight="1">
      <c r="B544" s="1479" t="s">
        <v>498</v>
      </c>
      <c r="C544" s="1480"/>
      <c r="D544" s="1480"/>
      <c r="E544" s="1480"/>
      <c r="F544" s="1480"/>
      <c r="G544" s="1480"/>
      <c r="H544" s="1480"/>
      <c r="I544" s="1480"/>
      <c r="J544" s="1480"/>
      <c r="K544" s="1480"/>
      <c r="L544" s="1480"/>
      <c r="M544" s="1480"/>
      <c r="N544" s="1480"/>
      <c r="O544" s="1481"/>
      <c r="P544" s="1479" t="s">
        <v>346</v>
      </c>
      <c r="Q544" s="1480"/>
      <c r="R544" s="1480"/>
      <c r="S544" s="1480"/>
      <c r="T544" s="1481"/>
      <c r="U544" s="1479" t="s">
        <v>499</v>
      </c>
      <c r="V544" s="1480"/>
      <c r="W544" s="1480"/>
      <c r="X544" s="1480"/>
      <c r="Y544" s="1481"/>
      <c r="Z544" s="1538" t="s">
        <v>1425</v>
      </c>
      <c r="AA544" s="1539"/>
      <c r="AB544" s="1539"/>
      <c r="AC544" s="1539"/>
      <c r="AD544" s="1540"/>
      <c r="AE544" s="1479" t="s">
        <v>500</v>
      </c>
      <c r="AF544" s="1480"/>
      <c r="AG544" s="1480"/>
      <c r="AH544" s="1480"/>
      <c r="AI544" s="1480"/>
      <c r="AJ544" s="1480"/>
      <c r="AK544" s="1481"/>
      <c r="AM544" s="58"/>
      <c r="AN544" s="58"/>
      <c r="AO544" s="58"/>
      <c r="AP544" s="58"/>
      <c r="AQ544" s="58"/>
      <c r="AR544" s="58"/>
      <c r="AS544" s="58"/>
      <c r="AT544" s="58"/>
      <c r="AU544" s="58"/>
      <c r="AV544" s="58"/>
      <c r="AW544" s="58"/>
      <c r="AX544" s="58"/>
      <c r="AY544" s="58"/>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58"/>
    </row>
    <row r="545" spans="1:96" ht="12.75">
      <c r="B545" s="83" t="s">
        <v>119</v>
      </c>
      <c r="C545" s="1130" t="s">
        <v>1738</v>
      </c>
      <c r="D545" s="1105"/>
      <c r="E545" s="1105"/>
      <c r="F545" s="1105"/>
      <c r="G545" s="1105"/>
      <c r="H545" s="1105"/>
      <c r="I545" s="1105"/>
      <c r="J545" s="1105"/>
      <c r="K545" s="1105"/>
      <c r="L545" s="1105"/>
      <c r="M545" s="1105"/>
      <c r="N545" s="1105"/>
      <c r="O545" s="1239"/>
      <c r="P545" s="1238">
        <v>24</v>
      </c>
      <c r="Q545" s="1236"/>
      <c r="R545" s="1236"/>
      <c r="S545" s="1236"/>
      <c r="T545" s="1237"/>
      <c r="U545" s="1444">
        <v>4.4999999999999998E-2</v>
      </c>
      <c r="V545" s="1445"/>
      <c r="W545" s="1445"/>
      <c r="X545" s="1445"/>
      <c r="Y545" s="1446"/>
      <c r="Z545" s="1242" t="s">
        <v>1775</v>
      </c>
      <c r="AA545" s="1242"/>
      <c r="AB545" s="1242"/>
      <c r="AC545" s="1242"/>
      <c r="AD545" s="1243"/>
      <c r="AE545" s="1147">
        <v>20310000</v>
      </c>
      <c r="AF545" s="1148"/>
      <c r="AG545" s="1148"/>
      <c r="AH545" s="1148"/>
      <c r="AI545" s="1148"/>
      <c r="AJ545" s="1148"/>
      <c r="AK545" s="1149"/>
      <c r="AM545" s="58"/>
      <c r="AN545" s="58"/>
      <c r="AO545" s="58"/>
      <c r="AP545" s="58"/>
      <c r="AQ545" s="58"/>
      <c r="AR545" s="58"/>
      <c r="AS545" s="58"/>
      <c r="AT545" s="58"/>
      <c r="AU545" s="58"/>
      <c r="AV545" s="58"/>
      <c r="AW545" s="58"/>
      <c r="AX545" s="58"/>
      <c r="AY545" s="58"/>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58"/>
    </row>
    <row r="546" spans="1:96" ht="12.75">
      <c r="B546" s="84" t="s">
        <v>120</v>
      </c>
      <c r="C546" s="1130" t="s">
        <v>1739</v>
      </c>
      <c r="D546" s="1105"/>
      <c r="E546" s="1105"/>
      <c r="F546" s="1105"/>
      <c r="G546" s="1105"/>
      <c r="H546" s="1105"/>
      <c r="I546" s="1105"/>
      <c r="J546" s="1105"/>
      <c r="K546" s="1105"/>
      <c r="L546" s="1105"/>
      <c r="M546" s="1105"/>
      <c r="N546" s="1105"/>
      <c r="O546" s="1239"/>
      <c r="P546" s="1238">
        <v>24</v>
      </c>
      <c r="Q546" s="1236"/>
      <c r="R546" s="1236"/>
      <c r="S546" s="1236"/>
      <c r="T546" s="1237"/>
      <c r="U546" s="1444">
        <v>0.05</v>
      </c>
      <c r="V546" s="1445"/>
      <c r="W546" s="1445"/>
      <c r="X546" s="1445"/>
      <c r="Y546" s="1446"/>
      <c r="Z546" s="1242" t="s">
        <v>1775</v>
      </c>
      <c r="AA546" s="1242"/>
      <c r="AB546" s="1242"/>
      <c r="AC546" s="1242"/>
      <c r="AD546" s="1243"/>
      <c r="AE546" s="1147">
        <v>1071410</v>
      </c>
      <c r="AF546" s="1148"/>
      <c r="AG546" s="1148"/>
      <c r="AH546" s="1148"/>
      <c r="AI546" s="1148"/>
      <c r="AJ546" s="1148"/>
      <c r="AK546" s="1149"/>
      <c r="AM546" s="58"/>
      <c r="AN546" s="58"/>
      <c r="AO546" s="58"/>
      <c r="AP546" s="58"/>
      <c r="AQ546" s="58"/>
      <c r="AR546" s="58"/>
      <c r="AS546" s="58"/>
      <c r="AT546" s="58"/>
      <c r="AU546" s="58"/>
      <c r="AV546" s="58"/>
      <c r="AW546" s="58"/>
      <c r="AX546" s="58"/>
      <c r="AY546" s="58"/>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58"/>
    </row>
    <row r="547" spans="1:96" ht="12.75">
      <c r="B547" s="84" t="s">
        <v>126</v>
      </c>
      <c r="C547" s="1130" t="s">
        <v>1740</v>
      </c>
      <c r="D547" s="1105"/>
      <c r="E547" s="1105"/>
      <c r="F547" s="1105"/>
      <c r="G547" s="1105"/>
      <c r="H547" s="1105"/>
      <c r="I547" s="1105"/>
      <c r="J547" s="1105"/>
      <c r="K547" s="1105"/>
      <c r="L547" s="1105"/>
      <c r="M547" s="1105"/>
      <c r="N547" s="1105"/>
      <c r="O547" s="1239"/>
      <c r="P547" s="1238">
        <v>660</v>
      </c>
      <c r="Q547" s="1236"/>
      <c r="R547" s="1236"/>
      <c r="S547" s="1236"/>
      <c r="T547" s="1237"/>
      <c r="U547" s="1444">
        <v>2.07E-2</v>
      </c>
      <c r="V547" s="1445"/>
      <c r="W547" s="1445"/>
      <c r="X547" s="1445"/>
      <c r="Y547" s="1446"/>
      <c r="Z547" s="1242" t="s">
        <v>1775</v>
      </c>
      <c r="AA547" s="1242"/>
      <c r="AB547" s="1242"/>
      <c r="AC547" s="1242"/>
      <c r="AD547" s="1243"/>
      <c r="AE547" s="1147">
        <v>2860000</v>
      </c>
      <c r="AF547" s="1148"/>
      <c r="AG547" s="1148"/>
      <c r="AH547" s="1148"/>
      <c r="AI547" s="1148"/>
      <c r="AJ547" s="1148"/>
      <c r="AK547" s="1149"/>
      <c r="AM547" s="58"/>
      <c r="AN547" s="58"/>
      <c r="AO547" s="58"/>
      <c r="AP547" s="58"/>
      <c r="AQ547" s="58"/>
      <c r="AR547" s="58"/>
      <c r="AS547" s="58"/>
      <c r="AT547" s="58"/>
      <c r="AU547" s="58"/>
      <c r="AV547" s="58"/>
      <c r="AW547" s="58"/>
      <c r="AX547" s="58"/>
      <c r="AY547" s="58"/>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58"/>
    </row>
    <row r="548" spans="1:96" ht="12.75">
      <c r="B548" s="84" t="s">
        <v>632</v>
      </c>
      <c r="C548" s="1130" t="s">
        <v>1741</v>
      </c>
      <c r="D548" s="1105"/>
      <c r="E548" s="1105"/>
      <c r="F548" s="1105"/>
      <c r="G548" s="1105"/>
      <c r="H548" s="1105"/>
      <c r="I548" s="1105"/>
      <c r="J548" s="1105"/>
      <c r="K548" s="1105"/>
      <c r="L548" s="1105"/>
      <c r="M548" s="1105"/>
      <c r="N548" s="1105"/>
      <c r="O548" s="1239"/>
      <c r="P548" s="1197" t="s">
        <v>642</v>
      </c>
      <c r="Q548" s="1236"/>
      <c r="R548" s="1236"/>
      <c r="S548" s="1236"/>
      <c r="T548" s="1237"/>
      <c r="U548" s="1444" t="s">
        <v>642</v>
      </c>
      <c r="V548" s="1445"/>
      <c r="W548" s="1445"/>
      <c r="X548" s="1445"/>
      <c r="Y548" s="1446"/>
      <c r="Z548" s="1242" t="s">
        <v>642</v>
      </c>
      <c r="AA548" s="1242"/>
      <c r="AB548" s="1242"/>
      <c r="AC548" s="1242"/>
      <c r="AD548" s="1243"/>
      <c r="AE548" s="1147">
        <v>1310000</v>
      </c>
      <c r="AF548" s="1148"/>
      <c r="AG548" s="1148"/>
      <c r="AH548" s="1148"/>
      <c r="AI548" s="1148"/>
      <c r="AJ548" s="1148"/>
      <c r="AK548" s="1149"/>
      <c r="AM548" s="58"/>
      <c r="AN548" s="58"/>
      <c r="AO548" s="58"/>
      <c r="AP548" s="58"/>
      <c r="AQ548" s="58"/>
      <c r="AR548" s="58"/>
      <c r="AS548" s="58"/>
      <c r="AT548" s="58"/>
      <c r="AU548" s="58"/>
      <c r="AV548" s="58"/>
      <c r="AW548" s="58"/>
      <c r="AX548" s="58"/>
      <c r="AY548" s="58"/>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58"/>
    </row>
    <row r="549" spans="1:96" ht="12.75">
      <c r="B549" s="84" t="s">
        <v>842</v>
      </c>
      <c r="C549" s="1130" t="s">
        <v>1742</v>
      </c>
      <c r="D549" s="1105"/>
      <c r="E549" s="1105"/>
      <c r="F549" s="1105"/>
      <c r="G549" s="1105"/>
      <c r="H549" s="1105"/>
      <c r="I549" s="1105"/>
      <c r="J549" s="1105"/>
      <c r="K549" s="1105"/>
      <c r="L549" s="1105"/>
      <c r="M549" s="1105"/>
      <c r="N549" s="1105"/>
      <c r="O549" s="1239"/>
      <c r="P549" s="1238">
        <v>660</v>
      </c>
      <c r="Q549" s="1236"/>
      <c r="R549" s="1236"/>
      <c r="S549" s="1236"/>
      <c r="T549" s="1237"/>
      <c r="U549" s="1444">
        <v>0.04</v>
      </c>
      <c r="V549" s="1445"/>
      <c r="W549" s="1445"/>
      <c r="X549" s="1445"/>
      <c r="Y549" s="1446"/>
      <c r="Z549" s="1242" t="s">
        <v>1776</v>
      </c>
      <c r="AA549" s="1242"/>
      <c r="AB549" s="1242"/>
      <c r="AC549" s="1242"/>
      <c r="AD549" s="1243"/>
      <c r="AE549" s="1147">
        <v>5730000</v>
      </c>
      <c r="AF549" s="1148"/>
      <c r="AG549" s="1148"/>
      <c r="AH549" s="1148"/>
      <c r="AI549" s="1148"/>
      <c r="AJ549" s="1148"/>
      <c r="AK549" s="1149"/>
      <c r="AM549" s="58"/>
      <c r="AN549" s="58"/>
      <c r="AO549" s="58"/>
      <c r="AP549" s="58"/>
      <c r="AQ549" s="58"/>
      <c r="AR549" s="58"/>
      <c r="AS549" s="58"/>
      <c r="AT549" s="58"/>
      <c r="AU549" s="58"/>
      <c r="AV549" s="58"/>
      <c r="AW549" s="58"/>
      <c r="AX549" s="58"/>
      <c r="AY549" s="58"/>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58"/>
    </row>
    <row r="550" spans="1:96" ht="12.75">
      <c r="B550" s="84" t="s">
        <v>635</v>
      </c>
      <c r="C550" s="1130" t="s">
        <v>1743</v>
      </c>
      <c r="D550" s="1105"/>
      <c r="E550" s="1105"/>
      <c r="F550" s="1105"/>
      <c r="G550" s="1105"/>
      <c r="H550" s="1105"/>
      <c r="I550" s="1105"/>
      <c r="J550" s="1105"/>
      <c r="K550" s="1105"/>
      <c r="L550" s="1105"/>
      <c r="M550" s="1105"/>
      <c r="N550" s="1105"/>
      <c r="O550" s="1239"/>
      <c r="P550" s="1238">
        <v>660</v>
      </c>
      <c r="Q550" s="1236"/>
      <c r="R550" s="1236"/>
      <c r="S550" s="1236"/>
      <c r="T550" s="1237"/>
      <c r="U550" s="1444">
        <v>2.07E-2</v>
      </c>
      <c r="V550" s="1445"/>
      <c r="W550" s="1445"/>
      <c r="X550" s="1445"/>
      <c r="Y550" s="1446"/>
      <c r="Z550" s="1242" t="s">
        <v>1775</v>
      </c>
      <c r="AA550" s="1242"/>
      <c r="AB550" s="1242"/>
      <c r="AC550" s="1242"/>
      <c r="AD550" s="1243"/>
      <c r="AE550" s="1147">
        <v>118404</v>
      </c>
      <c r="AF550" s="1148"/>
      <c r="AG550" s="1148"/>
      <c r="AH550" s="1148"/>
      <c r="AI550" s="1148"/>
      <c r="AJ550" s="1148"/>
      <c r="AK550" s="1149"/>
      <c r="AM550" s="58" t="s">
        <v>842</v>
      </c>
      <c r="AN550" s="58" t="str">
        <f>N656</f>
        <v>Yes</v>
      </c>
      <c r="AO550" s="58"/>
      <c r="AP550" s="58"/>
      <c r="AQ550" s="58"/>
      <c r="AR550" s="58"/>
      <c r="AS550" s="58"/>
      <c r="AT550" s="58"/>
      <c r="AU550" s="58"/>
      <c r="AV550" s="58"/>
      <c r="AW550" s="58"/>
      <c r="AX550" s="58"/>
      <c r="AY550" s="58"/>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58"/>
    </row>
    <row r="551" spans="1:96" ht="12.75">
      <c r="B551" s="84" t="s">
        <v>501</v>
      </c>
      <c r="C551" s="1130" t="s">
        <v>1744</v>
      </c>
      <c r="D551" s="1105"/>
      <c r="E551" s="1105"/>
      <c r="F551" s="1105"/>
      <c r="G551" s="1105"/>
      <c r="H551" s="1105"/>
      <c r="I551" s="1105"/>
      <c r="J551" s="1105"/>
      <c r="K551" s="1105"/>
      <c r="L551" s="1105"/>
      <c r="M551" s="1105"/>
      <c r="N551" s="1105"/>
      <c r="O551" s="1239"/>
      <c r="P551" s="1238">
        <v>660</v>
      </c>
      <c r="Q551" s="1236"/>
      <c r="R551" s="1236"/>
      <c r="S551" s="1236"/>
      <c r="T551" s="1237"/>
      <c r="U551" s="1444">
        <v>0.04</v>
      </c>
      <c r="V551" s="1445"/>
      <c r="W551" s="1445"/>
      <c r="X551" s="1445"/>
      <c r="Y551" s="1446"/>
      <c r="Z551" s="1242" t="s">
        <v>1776</v>
      </c>
      <c r="AA551" s="1242"/>
      <c r="AB551" s="1242"/>
      <c r="AC551" s="1242"/>
      <c r="AD551" s="1243"/>
      <c r="AE551" s="1147">
        <v>458400</v>
      </c>
      <c r="AF551" s="1148"/>
      <c r="AG551" s="1148"/>
      <c r="AH551" s="1148"/>
      <c r="AI551" s="1148"/>
      <c r="AJ551" s="1148"/>
      <c r="AK551" s="1149"/>
      <c r="AM551" s="58" t="s">
        <v>635</v>
      </c>
      <c r="AN551" s="58" t="str">
        <f>AG656</f>
        <v>Yes</v>
      </c>
      <c r="AO551" s="58"/>
      <c r="AP551" s="58"/>
      <c r="AQ551" s="58"/>
      <c r="AR551" s="58"/>
      <c r="AS551" s="58"/>
      <c r="AT551" s="58"/>
      <c r="AU551" s="58"/>
      <c r="AV551" s="58"/>
      <c r="AW551" s="58"/>
      <c r="AX551" s="58"/>
      <c r="AY551" s="58"/>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58"/>
    </row>
    <row r="552" spans="1:96" ht="12.75" customHeight="1">
      <c r="B552" s="84" t="s">
        <v>502</v>
      </c>
      <c r="C552" s="1130" t="s">
        <v>1745</v>
      </c>
      <c r="D552" s="1105"/>
      <c r="E552" s="1105"/>
      <c r="F552" s="1105"/>
      <c r="G552" s="1105"/>
      <c r="H552" s="1105"/>
      <c r="I552" s="1105"/>
      <c r="J552" s="1105"/>
      <c r="K552" s="1105"/>
      <c r="L552" s="1105"/>
      <c r="M552" s="1105"/>
      <c r="N552" s="1105"/>
      <c r="O552" s="1239"/>
      <c r="P552" s="1197" t="s">
        <v>642</v>
      </c>
      <c r="Q552" s="1236"/>
      <c r="R552" s="1236"/>
      <c r="S552" s="1236"/>
      <c r="T552" s="1237"/>
      <c r="U552" s="1197" t="s">
        <v>642</v>
      </c>
      <c r="V552" s="1236"/>
      <c r="W552" s="1236"/>
      <c r="X552" s="1236"/>
      <c r="Y552" s="1237"/>
      <c r="Z552" s="1242" t="s">
        <v>642</v>
      </c>
      <c r="AA552" s="1242"/>
      <c r="AB552" s="1242"/>
      <c r="AC552" s="1242"/>
      <c r="AD552" s="1243"/>
      <c r="AE552" s="1147">
        <v>137000</v>
      </c>
      <c r="AF552" s="1148"/>
      <c r="AG552" s="1148"/>
      <c r="AH552" s="1148"/>
      <c r="AI552" s="1148"/>
      <c r="AJ552" s="1148"/>
      <c r="AK552" s="1149"/>
      <c r="AM552" s="58"/>
      <c r="AN552" s="58"/>
      <c r="AO552" s="58"/>
      <c r="AP552" s="58"/>
      <c r="AQ552" s="58"/>
      <c r="AR552" s="58"/>
      <c r="AS552" s="58"/>
      <c r="AT552" s="58"/>
      <c r="AU552" s="58"/>
      <c r="AV552" s="58"/>
      <c r="AW552" s="58"/>
      <c r="AX552" s="58"/>
      <c r="AY552" s="58"/>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58"/>
    </row>
    <row r="553" spans="1:96" ht="12.75">
      <c r="B553" s="84" t="s">
        <v>508</v>
      </c>
      <c r="C553" s="1130" t="s">
        <v>1746</v>
      </c>
      <c r="D553" s="1105"/>
      <c r="E553" s="1105"/>
      <c r="F553" s="1105"/>
      <c r="G553" s="1105"/>
      <c r="H553" s="1105"/>
      <c r="I553" s="1105"/>
      <c r="J553" s="1105"/>
      <c r="K553" s="1105"/>
      <c r="L553" s="1105"/>
      <c r="M553" s="1105"/>
      <c r="N553" s="1105"/>
      <c r="O553" s="1239"/>
      <c r="P553" s="1197" t="s">
        <v>642</v>
      </c>
      <c r="Q553" s="1236"/>
      <c r="R553" s="1236"/>
      <c r="S553" s="1236"/>
      <c r="T553" s="1237"/>
      <c r="U553" s="1197" t="s">
        <v>642</v>
      </c>
      <c r="V553" s="1236"/>
      <c r="W553" s="1236"/>
      <c r="X553" s="1236"/>
      <c r="Y553" s="1237"/>
      <c r="Z553" s="1242" t="s">
        <v>642</v>
      </c>
      <c r="AA553" s="1242"/>
      <c r="AB553" s="1242"/>
      <c r="AC553" s="1242"/>
      <c r="AD553" s="1243"/>
      <c r="AE553" s="1147">
        <v>994353</v>
      </c>
      <c r="AF553" s="1148"/>
      <c r="AG553" s="1148"/>
      <c r="AH553" s="1148"/>
      <c r="AI553" s="1148"/>
      <c r="AJ553" s="1148"/>
      <c r="AK553" s="1149"/>
      <c r="AM553" s="58"/>
      <c r="AN553" s="58"/>
      <c r="AO553" s="58"/>
      <c r="AP553" s="58"/>
      <c r="AQ553" s="58"/>
      <c r="AR553" s="58"/>
      <c r="AS553" s="58"/>
      <c r="AT553" s="58"/>
      <c r="AU553" s="58"/>
      <c r="AV553" s="58"/>
      <c r="AW553" s="58"/>
      <c r="AX553" s="58"/>
      <c r="AY553" s="58"/>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58"/>
    </row>
    <row r="554" spans="1:96" ht="12.75">
      <c r="B554" s="84" t="s">
        <v>697</v>
      </c>
      <c r="C554" s="1130" t="s">
        <v>1747</v>
      </c>
      <c r="D554" s="1105"/>
      <c r="E554" s="1105"/>
      <c r="F554" s="1105"/>
      <c r="G554" s="1105"/>
      <c r="H554" s="1105"/>
      <c r="I554" s="1105"/>
      <c r="J554" s="1105"/>
      <c r="K554" s="1105"/>
      <c r="L554" s="1105"/>
      <c r="M554" s="1105"/>
      <c r="N554" s="1105"/>
      <c r="O554" s="1239"/>
      <c r="P554" s="1197" t="s">
        <v>642</v>
      </c>
      <c r="Q554" s="1236"/>
      <c r="R554" s="1236"/>
      <c r="S554" s="1236"/>
      <c r="T554" s="1237"/>
      <c r="U554" s="1197" t="s">
        <v>642</v>
      </c>
      <c r="V554" s="1236"/>
      <c r="W554" s="1236"/>
      <c r="X554" s="1236"/>
      <c r="Y554" s="1237"/>
      <c r="Z554" s="1242" t="s">
        <v>642</v>
      </c>
      <c r="AA554" s="1242"/>
      <c r="AB554" s="1242"/>
      <c r="AC554" s="1242"/>
      <c r="AD554" s="1243"/>
      <c r="AE554" s="1147">
        <v>1690000</v>
      </c>
      <c r="AF554" s="1148"/>
      <c r="AG554" s="1148"/>
      <c r="AH554" s="1148"/>
      <c r="AI554" s="1148"/>
      <c r="AJ554" s="1148"/>
      <c r="AK554" s="1149"/>
      <c r="AM554" s="58"/>
      <c r="AN554" s="58"/>
      <c r="AO554" s="58"/>
      <c r="AP554" s="58"/>
      <c r="AQ554" s="58"/>
      <c r="AR554" s="58"/>
      <c r="AS554" s="58"/>
      <c r="AT554" s="58"/>
      <c r="AU554" s="58"/>
      <c r="AV554" s="58"/>
      <c r="AW554" s="58"/>
      <c r="AX554" s="58"/>
      <c r="AY554" s="58"/>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58"/>
    </row>
    <row r="555" spans="1:96" ht="12.75">
      <c r="B555" s="84" t="s">
        <v>386</v>
      </c>
      <c r="C555" s="1130" t="s">
        <v>1748</v>
      </c>
      <c r="D555" s="1105"/>
      <c r="E555" s="1105"/>
      <c r="F555" s="1105"/>
      <c r="G555" s="1105"/>
      <c r="H555" s="1105"/>
      <c r="I555" s="1105"/>
      <c r="J555" s="1105"/>
      <c r="K555" s="1105"/>
      <c r="L555" s="1105"/>
      <c r="M555" s="1105"/>
      <c r="N555" s="1105"/>
      <c r="O555" s="1239"/>
      <c r="P555" s="1197" t="s">
        <v>642</v>
      </c>
      <c r="Q555" s="1236"/>
      <c r="R555" s="1236"/>
      <c r="S555" s="1236"/>
      <c r="T555" s="1237"/>
      <c r="U555" s="1197" t="s">
        <v>642</v>
      </c>
      <c r="V555" s="1236"/>
      <c r="W555" s="1236"/>
      <c r="X555" s="1236"/>
      <c r="Y555" s="1237"/>
      <c r="Z555" s="1242" t="s">
        <v>642</v>
      </c>
      <c r="AA555" s="1242"/>
      <c r="AB555" s="1242"/>
      <c r="AC555" s="1242"/>
      <c r="AD555" s="1243"/>
      <c r="AE555" s="1147">
        <v>406000</v>
      </c>
      <c r="AF555" s="1148"/>
      <c r="AG555" s="1148"/>
      <c r="AH555" s="1148"/>
      <c r="AI555" s="1148"/>
      <c r="AJ555" s="1148"/>
      <c r="AK555" s="1149"/>
      <c r="AM555" s="58"/>
      <c r="AN555" s="58"/>
      <c r="AO555" s="58"/>
      <c r="AP555" s="58"/>
      <c r="AQ555" s="58"/>
      <c r="AR555" s="58"/>
      <c r="AS555" s="58"/>
      <c r="AT555" s="58"/>
      <c r="AU555" s="58"/>
      <c r="AV555" s="58"/>
      <c r="AW555" s="58"/>
      <c r="AX555" s="58"/>
      <c r="AY555" s="58"/>
      <c r="AZ555" s="58"/>
      <c r="BA555" s="58"/>
      <c r="BB555" s="58"/>
      <c r="BC555" s="58"/>
      <c r="BD555" s="58"/>
      <c r="BE555" s="58"/>
      <c r="BF555" s="58"/>
      <c r="BG555" s="58"/>
      <c r="BH555" s="58"/>
      <c r="BI555" s="58"/>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58"/>
    </row>
    <row r="556" spans="1:96" ht="12.75">
      <c r="B556" s="84" t="s">
        <v>387</v>
      </c>
      <c r="C556" s="1130" t="s">
        <v>1749</v>
      </c>
      <c r="D556" s="1105"/>
      <c r="E556" s="1105"/>
      <c r="F556" s="1105"/>
      <c r="G556" s="1105"/>
      <c r="H556" s="1105"/>
      <c r="I556" s="1105"/>
      <c r="J556" s="1105"/>
      <c r="K556" s="1105"/>
      <c r="L556" s="1105"/>
      <c r="M556" s="1105"/>
      <c r="N556" s="1105"/>
      <c r="O556" s="1239"/>
      <c r="P556" s="1197" t="s">
        <v>642</v>
      </c>
      <c r="Q556" s="1236"/>
      <c r="R556" s="1236"/>
      <c r="S556" s="1236"/>
      <c r="T556" s="1237"/>
      <c r="U556" s="1197" t="s">
        <v>642</v>
      </c>
      <c r="V556" s="1236"/>
      <c r="W556" s="1236"/>
      <c r="X556" s="1236"/>
      <c r="Y556" s="1237"/>
      <c r="Z556" s="1242" t="s">
        <v>642</v>
      </c>
      <c r="AA556" s="1242"/>
      <c r="AB556" s="1242"/>
      <c r="AC556" s="1242"/>
      <c r="AD556" s="1243"/>
      <c r="AE556" s="1147">
        <v>46000</v>
      </c>
      <c r="AF556" s="1148"/>
      <c r="AG556" s="1148"/>
      <c r="AH556" s="1148"/>
      <c r="AI556" s="1148"/>
      <c r="AJ556" s="1148"/>
      <c r="AK556" s="1149"/>
      <c r="AM556" s="58"/>
      <c r="AN556" s="58"/>
      <c r="AO556" s="58"/>
      <c r="AP556" s="58"/>
      <c r="AQ556" s="58"/>
      <c r="AR556" s="58"/>
      <c r="AS556" s="58"/>
      <c r="AT556" s="58"/>
      <c r="AU556" s="58"/>
      <c r="AV556" s="58"/>
      <c r="AW556" s="58"/>
      <c r="AX556" s="58"/>
      <c r="AY556" s="58"/>
      <c r="AZ556" s="58"/>
      <c r="BA556" s="58"/>
      <c r="BB556" s="58"/>
      <c r="BC556" s="58"/>
      <c r="BD556" s="58"/>
      <c r="BE556" s="58"/>
      <c r="BF556" s="58"/>
      <c r="BG556" s="58"/>
      <c r="BH556" s="58"/>
      <c r="BI556" s="58"/>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58"/>
    </row>
    <row r="557" spans="1:96" ht="12.75">
      <c r="B557" s="1172" t="s">
        <v>134</v>
      </c>
      <c r="C557" s="1173"/>
      <c r="D557" s="1173"/>
      <c r="E557" s="1173"/>
      <c r="F557" s="1173"/>
      <c r="G557" s="1173"/>
      <c r="H557" s="1173"/>
      <c r="I557" s="1173"/>
      <c r="J557" s="1173"/>
      <c r="K557" s="1173"/>
      <c r="L557" s="1173"/>
      <c r="M557" s="1173"/>
      <c r="N557" s="1173"/>
      <c r="O557" s="1173"/>
      <c r="P557" s="1173"/>
      <c r="Q557" s="1173"/>
      <c r="R557" s="1173"/>
      <c r="S557" s="1173"/>
      <c r="T557" s="1173"/>
      <c r="U557" s="1173"/>
      <c r="V557" s="1173"/>
      <c r="W557" s="1173"/>
      <c r="X557" s="1173"/>
      <c r="Y557" s="1173"/>
      <c r="Z557" s="1173"/>
      <c r="AA557" s="1173"/>
      <c r="AB557" s="1173"/>
      <c r="AC557" s="1173"/>
      <c r="AD557" s="1174"/>
      <c r="AE557" s="1224">
        <f>SUM(AE545:AK556)</f>
        <v>35131567</v>
      </c>
      <c r="AF557" s="1225"/>
      <c r="AG557" s="1225"/>
      <c r="AH557" s="1225"/>
      <c r="AI557" s="1225"/>
      <c r="AJ557" s="1225"/>
      <c r="AK557" s="1226"/>
      <c r="AM557" s="58"/>
      <c r="AN557" s="58"/>
      <c r="AO557" s="58"/>
      <c r="AP557" s="58"/>
      <c r="AQ557" s="58"/>
      <c r="AR557" s="58"/>
      <c r="AS557" s="58"/>
      <c r="AT557" s="58"/>
      <c r="AU557" s="58"/>
      <c r="AV557" s="58"/>
      <c r="AW557" s="58"/>
      <c r="AX557" s="58"/>
      <c r="AY557" s="58"/>
      <c r="AZ557" s="58"/>
      <c r="BA557" s="58"/>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58"/>
    </row>
    <row r="558" spans="1:96" ht="12.75">
      <c r="B558" s="89"/>
      <c r="C558" s="89"/>
      <c r="D558" s="89"/>
      <c r="E558" s="89"/>
      <c r="F558" s="89"/>
      <c r="G558" s="89"/>
      <c r="H558" s="89"/>
      <c r="I558" s="89"/>
      <c r="J558" s="89"/>
      <c r="K558" s="89"/>
      <c r="L558" s="89"/>
      <c r="M558" s="89"/>
      <c r="N558" s="89"/>
      <c r="O558" s="89"/>
      <c r="P558" s="89"/>
      <c r="Q558" s="89"/>
      <c r="R558" s="89"/>
      <c r="S558" s="89"/>
      <c r="T558" s="89"/>
      <c r="U558" s="89"/>
      <c r="V558" s="89"/>
      <c r="W558" s="89"/>
      <c r="X558" s="89"/>
      <c r="Y558" s="89"/>
      <c r="Z558" s="89"/>
      <c r="AA558" s="89"/>
      <c r="AB558" s="89"/>
      <c r="AC558" s="89"/>
      <c r="AD558" s="89"/>
      <c r="AE558" s="195"/>
      <c r="AF558" s="195"/>
      <c r="AG558" s="195"/>
      <c r="AH558" s="195"/>
      <c r="AI558" s="195"/>
      <c r="AJ558" s="195"/>
      <c r="AK558" s="195"/>
      <c r="AM558" s="58" t="s">
        <v>501</v>
      </c>
      <c r="AN558" s="58" t="str">
        <f>N664</f>
        <v>Yes</v>
      </c>
      <c r="AO558" s="58"/>
      <c r="AP558" s="58"/>
      <c r="AQ558" s="58"/>
      <c r="AR558" s="58"/>
      <c r="AS558" s="58"/>
      <c r="AT558" s="58"/>
      <c r="AU558" s="58"/>
      <c r="AV558" s="58"/>
      <c r="AW558" s="58"/>
      <c r="AX558" s="58"/>
      <c r="AY558" s="58"/>
      <c r="AZ558" s="58"/>
      <c r="BA558" s="58"/>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58"/>
    </row>
    <row r="559" spans="1:96" ht="12.75">
      <c r="A559" s="87" t="s">
        <v>119</v>
      </c>
      <c r="B559" s="12" t="s">
        <v>510</v>
      </c>
      <c r="G559" s="1102" t="str">
        <f>C545</f>
        <v>Tax-Exempt Construction Loan - Citibank, N.A.</v>
      </c>
      <c r="H559" s="1102"/>
      <c r="I559" s="1102"/>
      <c r="J559" s="1102"/>
      <c r="K559" s="1102"/>
      <c r="L559" s="1102"/>
      <c r="M559" s="1102"/>
      <c r="N559" s="1102"/>
      <c r="O559" s="1102"/>
      <c r="P559" s="1102"/>
      <c r="Q559" s="1102"/>
      <c r="R559" s="1102"/>
      <c r="S559" s="14"/>
      <c r="T559" s="87" t="s">
        <v>120</v>
      </c>
      <c r="U559" s="12" t="s">
        <v>510</v>
      </c>
      <c r="Z559" s="1102" t="str">
        <f>C546</f>
        <v>Taxable Construction Loan - Citibank, N.A.</v>
      </c>
      <c r="AA559" s="1102"/>
      <c r="AB559" s="1102"/>
      <c r="AC559" s="1102"/>
      <c r="AD559" s="1102"/>
      <c r="AE559" s="1102"/>
      <c r="AF559" s="1102"/>
      <c r="AG559" s="1102"/>
      <c r="AH559" s="1102"/>
      <c r="AI559" s="1102"/>
      <c r="AJ559" s="1102"/>
      <c r="AK559" s="1102"/>
      <c r="AM559" s="58" t="s">
        <v>502</v>
      </c>
      <c r="AN559" s="58" t="str">
        <f>AG664</f>
        <v>Yes</v>
      </c>
      <c r="AO559" s="58"/>
      <c r="AP559" s="58"/>
      <c r="AQ559" s="58"/>
      <c r="AR559" s="58"/>
      <c r="AS559" s="58"/>
      <c r="AT559" s="58"/>
      <c r="AU559" s="58"/>
      <c r="AV559" s="58"/>
      <c r="AW559" s="58"/>
      <c r="AX559" s="58"/>
      <c r="AY559" s="58"/>
      <c r="AZ559" s="58"/>
      <c r="BA559" s="58"/>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58"/>
    </row>
    <row r="560" spans="1:96" ht="12.75" customHeight="1">
      <c r="A560" s="35"/>
      <c r="B560" s="12" t="s">
        <v>92</v>
      </c>
      <c r="G560" s="1100" t="s">
        <v>1777</v>
      </c>
      <c r="H560" s="1100"/>
      <c r="I560" s="1100"/>
      <c r="J560" s="1100"/>
      <c r="K560" s="1100"/>
      <c r="L560" s="1100"/>
      <c r="M560" s="1100"/>
      <c r="N560" s="1100"/>
      <c r="O560" s="1100"/>
      <c r="P560" s="1100"/>
      <c r="Q560" s="1100"/>
      <c r="R560" s="1100"/>
      <c r="S560" s="14"/>
      <c r="T560" s="35"/>
      <c r="U560" s="12" t="s">
        <v>92</v>
      </c>
      <c r="Z560" s="1100" t="s">
        <v>1777</v>
      </c>
      <c r="AA560" s="1100"/>
      <c r="AB560" s="1100"/>
      <c r="AC560" s="1100"/>
      <c r="AD560" s="1100"/>
      <c r="AE560" s="1100"/>
      <c r="AF560" s="1100"/>
      <c r="AG560" s="1100"/>
      <c r="AH560" s="1100"/>
      <c r="AI560" s="1100"/>
      <c r="AJ560" s="1100"/>
      <c r="AK560" s="1100"/>
      <c r="AM560" s="58"/>
      <c r="AN560" s="58"/>
      <c r="AO560" s="58"/>
      <c r="AP560" s="58"/>
      <c r="AQ560" s="58"/>
      <c r="AR560" s="58"/>
      <c r="AS560" s="58"/>
      <c r="AT560" s="58"/>
      <c r="AU560" s="58"/>
      <c r="AV560" s="58"/>
      <c r="AW560" s="58"/>
      <c r="AX560" s="58"/>
      <c r="AY560" s="58"/>
      <c r="AZ560" s="58"/>
      <c r="BA560" s="58"/>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58"/>
    </row>
    <row r="561" spans="1:96" ht="12.75" customHeight="1">
      <c r="A561" s="35"/>
      <c r="B561" s="12" t="s">
        <v>631</v>
      </c>
      <c r="G561" s="1125" t="s">
        <v>792</v>
      </c>
      <c r="H561" s="1125"/>
      <c r="I561" s="1125"/>
      <c r="J561" s="1125"/>
      <c r="K561" s="1125"/>
      <c r="L561" s="1125"/>
      <c r="M561" s="1125"/>
      <c r="N561" s="1125"/>
      <c r="O561" s="1125"/>
      <c r="P561" s="1125"/>
      <c r="Q561" s="1125"/>
      <c r="R561" s="1125"/>
      <c r="S561" s="88"/>
      <c r="T561" s="35"/>
      <c r="U561" s="12" t="s">
        <v>631</v>
      </c>
      <c r="Z561" s="1125" t="s">
        <v>792</v>
      </c>
      <c r="AA561" s="1125"/>
      <c r="AB561" s="1125"/>
      <c r="AC561" s="1125"/>
      <c r="AD561" s="1125"/>
      <c r="AE561" s="1125"/>
      <c r="AF561" s="1125"/>
      <c r="AG561" s="1125"/>
      <c r="AH561" s="1125"/>
      <c r="AI561" s="1125"/>
      <c r="AJ561" s="1125"/>
      <c r="AK561" s="1125"/>
      <c r="AM561" s="58"/>
      <c r="AN561" s="58"/>
      <c r="AO561" s="58"/>
      <c r="AP561" s="58"/>
      <c r="AQ561" s="58"/>
      <c r="AR561" s="58"/>
      <c r="AS561" s="58"/>
      <c r="AT561" s="58"/>
      <c r="AU561" s="58"/>
      <c r="AV561" s="58"/>
      <c r="AW561" s="58"/>
      <c r="AX561" s="58"/>
      <c r="AY561" s="58"/>
      <c r="AZ561" s="58"/>
      <c r="BA561" s="58"/>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58"/>
    </row>
    <row r="562" spans="1:96" ht="12.75" customHeight="1">
      <c r="A562" s="35"/>
      <c r="B562" s="12" t="s">
        <v>19</v>
      </c>
      <c r="G562" s="1125" t="s">
        <v>1778</v>
      </c>
      <c r="H562" s="1125"/>
      <c r="I562" s="1125"/>
      <c r="J562" s="1125"/>
      <c r="K562" s="1125"/>
      <c r="L562" s="1125"/>
      <c r="M562" s="1125"/>
      <c r="N562" s="1125"/>
      <c r="O562" s="1125"/>
      <c r="P562" s="1125"/>
      <c r="Q562" s="1125"/>
      <c r="R562" s="1125"/>
      <c r="S562" s="14"/>
      <c r="T562" s="35"/>
      <c r="U562" s="12" t="s">
        <v>19</v>
      </c>
      <c r="Z562" s="1125" t="s">
        <v>1778</v>
      </c>
      <c r="AA562" s="1125"/>
      <c r="AB562" s="1125"/>
      <c r="AC562" s="1125"/>
      <c r="AD562" s="1125"/>
      <c r="AE562" s="1125"/>
      <c r="AF562" s="1125"/>
      <c r="AG562" s="1125"/>
      <c r="AH562" s="1125"/>
      <c r="AI562" s="1125"/>
      <c r="AJ562" s="1125"/>
      <c r="AK562" s="1125"/>
      <c r="AM562" s="58"/>
      <c r="AN562" s="58"/>
      <c r="AO562" s="58"/>
      <c r="AP562" s="58"/>
      <c r="AQ562" s="58"/>
      <c r="AR562" s="58"/>
      <c r="AS562" s="58"/>
      <c r="AT562" s="58"/>
      <c r="AU562" s="58"/>
      <c r="AV562" s="58"/>
      <c r="AW562" s="58"/>
      <c r="AX562" s="58"/>
      <c r="AY562" s="58"/>
      <c r="AZ562" s="58"/>
      <c r="BA562" s="58"/>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58"/>
    </row>
    <row r="563" spans="1:96" ht="12.75" customHeight="1">
      <c r="A563" s="35"/>
      <c r="B563" s="12" t="s">
        <v>338</v>
      </c>
      <c r="G563" s="1103" t="s">
        <v>1779</v>
      </c>
      <c r="H563" s="1104"/>
      <c r="I563" s="1104"/>
      <c r="J563" s="1104"/>
      <c r="K563" s="1104"/>
      <c r="L563" s="1104"/>
      <c r="O563" s="140" t="s">
        <v>220</v>
      </c>
      <c r="P563" s="1105"/>
      <c r="Q563" s="1105"/>
      <c r="R563" s="1105"/>
      <c r="S563" s="16"/>
      <c r="T563" s="35"/>
      <c r="U563" s="12" t="s">
        <v>338</v>
      </c>
      <c r="Z563" s="1103" t="s">
        <v>1779</v>
      </c>
      <c r="AA563" s="1104"/>
      <c r="AB563" s="1104"/>
      <c r="AC563" s="1104"/>
      <c r="AD563" s="1104"/>
      <c r="AE563" s="1104"/>
      <c r="AH563" s="140" t="s">
        <v>220</v>
      </c>
      <c r="AI563" s="1105"/>
      <c r="AJ563" s="1105"/>
      <c r="AK563" s="1105"/>
      <c r="AM563" s="58"/>
      <c r="AN563" s="58"/>
      <c r="AO563" s="58"/>
      <c r="AP563" s="58"/>
      <c r="AQ563" s="58"/>
      <c r="AR563" s="58"/>
      <c r="AS563" s="58"/>
      <c r="AT563" s="58"/>
      <c r="AU563" s="58"/>
      <c r="AV563" s="58"/>
      <c r="AW563" s="58"/>
      <c r="AX563" s="58"/>
      <c r="AY563" s="58"/>
      <c r="AZ563" s="58"/>
      <c r="BA563" s="58"/>
      <c r="BB563" s="58"/>
      <c r="BC563" s="58"/>
      <c r="BD563" s="58"/>
      <c r="BE563" s="58"/>
      <c r="BF563" s="58"/>
      <c r="BG563" s="58"/>
      <c r="BH563" s="58"/>
      <c r="BI563" s="58"/>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58"/>
    </row>
    <row r="564" spans="1:96" ht="12.75" customHeight="1">
      <c r="A564" s="35"/>
      <c r="B564" s="12" t="s">
        <v>20</v>
      </c>
      <c r="H564" s="1100" t="s">
        <v>1781</v>
      </c>
      <c r="I564" s="1100"/>
      <c r="J564" s="1100"/>
      <c r="K564" s="1100"/>
      <c r="L564" s="1100"/>
      <c r="M564" s="1100"/>
      <c r="N564" s="1100"/>
      <c r="O564" s="1100"/>
      <c r="P564" s="1100"/>
      <c r="Q564" s="1100"/>
      <c r="R564" s="1100"/>
      <c r="S564" s="14"/>
      <c r="T564" s="35"/>
      <c r="U564" s="12" t="s">
        <v>20</v>
      </c>
      <c r="AA564" s="1100" t="s">
        <v>1782</v>
      </c>
      <c r="AB564" s="1100"/>
      <c r="AC564" s="1100"/>
      <c r="AD564" s="1100"/>
      <c r="AE564" s="1100"/>
      <c r="AF564" s="1100"/>
      <c r="AG564" s="1100"/>
      <c r="AH564" s="1100"/>
      <c r="AI564" s="1100"/>
      <c r="AJ564" s="1100"/>
      <c r="AK564" s="1100"/>
      <c r="AM564" s="58"/>
      <c r="AN564" s="58"/>
      <c r="AO564" s="58"/>
      <c r="AP564" s="58"/>
      <c r="AQ564" s="58"/>
      <c r="AR564" s="58"/>
      <c r="AS564" s="58"/>
      <c r="AT564" s="58"/>
      <c r="AU564" s="58"/>
      <c r="AV564" s="58"/>
      <c r="AW564" s="58"/>
      <c r="AX564" s="58"/>
      <c r="AY564" s="58"/>
      <c r="AZ564" s="58"/>
      <c r="BA564" s="58"/>
      <c r="BB564" s="58"/>
      <c r="BC564" s="58"/>
      <c r="BD564" s="58"/>
      <c r="BE564" s="58"/>
      <c r="BF564" s="58"/>
      <c r="BG564" s="58"/>
      <c r="BH564" s="58"/>
      <c r="BI564" s="58"/>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58"/>
    </row>
    <row r="565" spans="1:96" ht="12.75" customHeight="1">
      <c r="A565" s="35"/>
      <c r="B565" s="530" t="s">
        <v>1426</v>
      </c>
      <c r="C565" s="743"/>
      <c r="D565" s="743"/>
      <c r="E565" s="743"/>
      <c r="F565" s="743"/>
      <c r="G565" s="743"/>
      <c r="H565" s="14"/>
      <c r="I565" s="14"/>
      <c r="J565" s="14"/>
      <c r="K565" s="14"/>
      <c r="L565" s="14"/>
      <c r="M565" s="1543" t="s">
        <v>1783</v>
      </c>
      <c r="N565" s="1543"/>
      <c r="O565" s="1543"/>
      <c r="P565" s="1543"/>
      <c r="Q565" s="1543"/>
      <c r="R565" s="1543"/>
      <c r="S565" s="14"/>
      <c r="T565" s="35"/>
      <c r="U565" s="530" t="s">
        <v>1426</v>
      </c>
      <c r="V565" s="743"/>
      <c r="W565" s="743"/>
      <c r="X565" s="743"/>
      <c r="Y565" s="743"/>
      <c r="Z565" s="743"/>
      <c r="AA565" s="14"/>
      <c r="AB565" s="14"/>
      <c r="AC565" s="14"/>
      <c r="AD565" s="14"/>
      <c r="AE565" s="14"/>
      <c r="AF565" s="1543" t="s">
        <v>1783</v>
      </c>
      <c r="AG565" s="1543"/>
      <c r="AH565" s="1543"/>
      <c r="AI565" s="1543"/>
      <c r="AJ565" s="1543"/>
      <c r="AK565" s="1543"/>
      <c r="AL565" s="743"/>
      <c r="AM565" s="58"/>
      <c r="AN565" s="58"/>
      <c r="AO565" s="58"/>
      <c r="AP565" s="58"/>
      <c r="AQ565" s="58"/>
      <c r="AR565" s="58"/>
      <c r="AS565" s="58"/>
      <c r="AT565" s="58"/>
      <c r="AU565" s="58"/>
      <c r="AV565" s="58"/>
      <c r="AW565" s="58"/>
      <c r="AX565" s="58"/>
      <c r="AY565" s="58"/>
      <c r="AZ565" s="58"/>
      <c r="BA565" s="58"/>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58"/>
    </row>
    <row r="566" spans="1:96" ht="12.75" customHeight="1">
      <c r="A566" s="35"/>
      <c r="B566" s="12" t="s">
        <v>22</v>
      </c>
      <c r="N566" s="1101" t="s">
        <v>592</v>
      </c>
      <c r="O566" s="1101"/>
      <c r="T566" s="35"/>
      <c r="U566" s="12" t="s">
        <v>22</v>
      </c>
      <c r="AG566" s="1101" t="s">
        <v>592</v>
      </c>
      <c r="AH566" s="1101"/>
      <c r="AM566" s="58"/>
      <c r="AN566" s="58"/>
      <c r="AO566" s="58"/>
      <c r="AP566" s="58"/>
      <c r="AQ566" s="58"/>
      <c r="AR566" s="58"/>
      <c r="AS566" s="58"/>
      <c r="AT566" s="58"/>
      <c r="AU566" s="58"/>
      <c r="AV566" s="58"/>
      <c r="AW566" s="58"/>
      <c r="AX566" s="58"/>
      <c r="AY566" s="58"/>
      <c r="AZ566" s="58"/>
      <c r="BA566" s="58"/>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58"/>
    </row>
    <row r="567" spans="1:96" ht="12.75" customHeight="1">
      <c r="A567" s="35"/>
      <c r="T567" s="35"/>
      <c r="AM567" s="58"/>
      <c r="AN567" s="58"/>
      <c r="AO567" s="58"/>
      <c r="AP567" s="58"/>
      <c r="AQ567" s="58"/>
      <c r="AR567" s="58"/>
      <c r="AS567" s="58"/>
      <c r="AT567" s="58"/>
      <c r="AU567" s="58"/>
      <c r="AV567" s="58"/>
      <c r="AW567" s="58"/>
      <c r="AX567" s="58"/>
      <c r="AY567" s="58"/>
      <c r="AZ567" s="58"/>
      <c r="BA567" s="58"/>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58"/>
    </row>
    <row r="568" spans="1:96" ht="12.75" customHeight="1">
      <c r="A568" s="87" t="s">
        <v>126</v>
      </c>
      <c r="B568" s="12" t="s">
        <v>510</v>
      </c>
      <c r="G568" s="1102" t="str">
        <f>C547</f>
        <v>Seller Carryback Note - Anaheim Revitalization II Partners, L.P.</v>
      </c>
      <c r="H568" s="1102"/>
      <c r="I568" s="1102"/>
      <c r="J568" s="1102"/>
      <c r="K568" s="1102"/>
      <c r="L568" s="1102"/>
      <c r="M568" s="1102"/>
      <c r="N568" s="1102"/>
      <c r="O568" s="1102"/>
      <c r="P568" s="1102"/>
      <c r="Q568" s="1102"/>
      <c r="R568" s="1102"/>
      <c r="T568" s="87" t="s">
        <v>632</v>
      </c>
      <c r="U568" s="12" t="s">
        <v>510</v>
      </c>
      <c r="Z568" s="1102" t="str">
        <f>C548</f>
        <v>Tax Credit Equity - US Bancorp Community Development Corporation</v>
      </c>
      <c r="AA568" s="1102"/>
      <c r="AB568" s="1102"/>
      <c r="AC568" s="1102"/>
      <c r="AD568" s="1102"/>
      <c r="AE568" s="1102"/>
      <c r="AF568" s="1102"/>
      <c r="AG568" s="1102"/>
      <c r="AH568" s="1102"/>
      <c r="AI568" s="1102"/>
      <c r="AJ568" s="1102"/>
      <c r="AK568" s="1102"/>
      <c r="AM568" s="58"/>
      <c r="AN568" s="58"/>
      <c r="AO568" s="58"/>
      <c r="AP568" s="58"/>
      <c r="AQ568" s="58"/>
      <c r="AR568" s="58"/>
      <c r="AS568" s="58"/>
      <c r="AT568" s="58"/>
      <c r="AU568" s="58"/>
      <c r="AV568" s="58"/>
      <c r="AW568" s="58"/>
      <c r="AX568" s="58"/>
      <c r="AY568" s="58"/>
      <c r="AZ568" s="58"/>
      <c r="BA568" s="58"/>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58"/>
    </row>
    <row r="569" spans="1:96" ht="12.75" customHeight="1">
      <c r="A569" s="35"/>
      <c r="B569" s="12" t="s">
        <v>92</v>
      </c>
      <c r="G569" s="1100" t="s">
        <v>1754</v>
      </c>
      <c r="H569" s="1100"/>
      <c r="I569" s="1100"/>
      <c r="J569" s="1100"/>
      <c r="K569" s="1100"/>
      <c r="L569" s="1100"/>
      <c r="M569" s="1100"/>
      <c r="N569" s="1100"/>
      <c r="O569" s="1100"/>
      <c r="P569" s="1100"/>
      <c r="Q569" s="1100"/>
      <c r="R569" s="1100"/>
      <c r="T569" s="35"/>
      <c r="U569" s="12" t="s">
        <v>92</v>
      </c>
      <c r="Z569" s="1100" t="s">
        <v>1702</v>
      </c>
      <c r="AA569" s="1100"/>
      <c r="AB569" s="1100"/>
      <c r="AC569" s="1100"/>
      <c r="AD569" s="1100"/>
      <c r="AE569" s="1100"/>
      <c r="AF569" s="1100"/>
      <c r="AG569" s="1100"/>
      <c r="AH569" s="1100"/>
      <c r="AI569" s="1100"/>
      <c r="AJ569" s="1100"/>
      <c r="AK569" s="1100"/>
      <c r="AM569" s="58"/>
      <c r="AN569" s="58"/>
      <c r="AO569" s="58"/>
      <c r="AP569" s="58"/>
      <c r="AQ569" s="58"/>
      <c r="AR569" s="58"/>
      <c r="AS569" s="58"/>
      <c r="AT569" s="58"/>
      <c r="AU569" s="58"/>
      <c r="AV569" s="58"/>
      <c r="AW569" s="58"/>
      <c r="AX569" s="58"/>
      <c r="AY569" s="58"/>
      <c r="AZ569" s="58"/>
      <c r="BA569" s="58"/>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58"/>
    </row>
    <row r="570" spans="1:96" ht="12.75" customHeight="1">
      <c r="A570" s="35"/>
      <c r="B570" s="12" t="s">
        <v>631</v>
      </c>
      <c r="G570" s="1125" t="s">
        <v>1773</v>
      </c>
      <c r="H570" s="1125"/>
      <c r="I570" s="1125"/>
      <c r="J570" s="1125"/>
      <c r="K570" s="1125"/>
      <c r="L570" s="1125"/>
      <c r="M570" s="1125"/>
      <c r="N570" s="1125"/>
      <c r="O570" s="1125"/>
      <c r="P570" s="1125"/>
      <c r="Q570" s="1125"/>
      <c r="R570" s="1125"/>
      <c r="T570" s="35"/>
      <c r="U570" s="12" t="s">
        <v>631</v>
      </c>
      <c r="Z570" s="1125" t="s">
        <v>1770</v>
      </c>
      <c r="AA570" s="1125"/>
      <c r="AB570" s="1125"/>
      <c r="AC570" s="1125"/>
      <c r="AD570" s="1125"/>
      <c r="AE570" s="1125"/>
      <c r="AF570" s="1125"/>
      <c r="AG570" s="1125"/>
      <c r="AH570" s="1125"/>
      <c r="AI570" s="1125"/>
      <c r="AJ570" s="1125"/>
      <c r="AK570" s="1125"/>
      <c r="AM570" s="58"/>
      <c r="AN570" s="58"/>
      <c r="AO570" s="58"/>
      <c r="AP570" s="58"/>
      <c r="AQ570" s="58"/>
      <c r="AR570" s="58"/>
      <c r="AS570" s="58"/>
      <c r="AT570" s="58"/>
      <c r="AU570" s="58"/>
      <c r="AV570" s="58"/>
      <c r="AW570" s="58"/>
      <c r="AX570" s="58"/>
      <c r="AY570" s="58"/>
      <c r="AZ570" s="58"/>
      <c r="BA570" s="58"/>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58"/>
    </row>
    <row r="571" spans="1:96" ht="12.75" customHeight="1">
      <c r="A571" s="35"/>
      <c r="B571" s="12" t="s">
        <v>19</v>
      </c>
      <c r="G571" s="1125" t="s">
        <v>1652</v>
      </c>
      <c r="H571" s="1125"/>
      <c r="I571" s="1125"/>
      <c r="J571" s="1125"/>
      <c r="K571" s="1125"/>
      <c r="L571" s="1125"/>
      <c r="M571" s="1125"/>
      <c r="N571" s="1125"/>
      <c r="O571" s="1125"/>
      <c r="P571" s="1125"/>
      <c r="Q571" s="1125"/>
      <c r="R571" s="1125"/>
      <c r="T571" s="35"/>
      <c r="U571" s="12" t="s">
        <v>19</v>
      </c>
      <c r="Z571" s="1125" t="s">
        <v>1704</v>
      </c>
      <c r="AA571" s="1125"/>
      <c r="AB571" s="1125"/>
      <c r="AC571" s="1125"/>
      <c r="AD571" s="1125"/>
      <c r="AE571" s="1125"/>
      <c r="AF571" s="1125"/>
      <c r="AG571" s="1125"/>
      <c r="AH571" s="1125"/>
      <c r="AI571" s="1125"/>
      <c r="AJ571" s="1125"/>
      <c r="AK571" s="1125"/>
      <c r="AM571" s="58"/>
      <c r="AN571" s="58"/>
      <c r="AO571" s="58"/>
      <c r="AP571" s="58"/>
      <c r="AQ571" s="58"/>
      <c r="AR571" s="58"/>
      <c r="AS571" s="58"/>
      <c r="AT571" s="58"/>
      <c r="AU571" s="58"/>
      <c r="AV571" s="58"/>
      <c r="AW571" s="58"/>
      <c r="AX571" s="58"/>
      <c r="AY571" s="58"/>
      <c r="AZ571" s="58"/>
      <c r="BA571" s="58"/>
      <c r="BB571" s="58"/>
      <c r="BC571" s="58"/>
      <c r="BD571" s="58"/>
      <c r="BE571" s="58"/>
      <c r="BF571" s="58"/>
      <c r="BG571" s="58"/>
      <c r="BH571" s="58"/>
      <c r="BI571" s="58"/>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58"/>
    </row>
    <row r="572" spans="1:96" ht="12.75" customHeight="1">
      <c r="A572" s="35"/>
      <c r="B572" s="12" t="s">
        <v>338</v>
      </c>
      <c r="G572" s="1103" t="s">
        <v>1653</v>
      </c>
      <c r="H572" s="1104"/>
      <c r="I572" s="1104"/>
      <c r="J572" s="1104"/>
      <c r="K572" s="1104"/>
      <c r="L572" s="1104"/>
      <c r="O572" s="140" t="s">
        <v>220</v>
      </c>
      <c r="P572" s="1105"/>
      <c r="Q572" s="1105"/>
      <c r="R572" s="1105"/>
      <c r="T572" s="35"/>
      <c r="U572" s="12" t="s">
        <v>338</v>
      </c>
      <c r="Z572" s="1103" t="s">
        <v>1771</v>
      </c>
      <c r="AA572" s="1104"/>
      <c r="AB572" s="1104"/>
      <c r="AC572" s="1104"/>
      <c r="AD572" s="1104"/>
      <c r="AE572" s="1104"/>
      <c r="AH572" s="140" t="s">
        <v>220</v>
      </c>
      <c r="AI572" s="1105"/>
      <c r="AJ572" s="1105"/>
      <c r="AK572" s="1105"/>
      <c r="AM572" s="58"/>
      <c r="AN572" s="58"/>
      <c r="AO572" s="58"/>
      <c r="AP572" s="58"/>
      <c r="AQ572" s="58"/>
      <c r="AR572" s="58"/>
      <c r="AS572" s="58"/>
      <c r="AT572" s="58"/>
      <c r="AU572" s="58"/>
      <c r="AV572" s="58"/>
      <c r="AW572" s="58"/>
      <c r="AX572" s="58"/>
      <c r="AY572" s="58"/>
      <c r="AZ572" s="58"/>
      <c r="BA572" s="58"/>
      <c r="BB572" s="58"/>
      <c r="BC572" s="58"/>
      <c r="BD572" s="58"/>
      <c r="BE572" s="58"/>
      <c r="BF572" s="58"/>
      <c r="BG572" s="58"/>
      <c r="BH572" s="58"/>
      <c r="BI572" s="58"/>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58"/>
    </row>
    <row r="573" spans="1:96" ht="12.75" customHeight="1">
      <c r="A573" s="35"/>
      <c r="B573" s="12" t="s">
        <v>20</v>
      </c>
      <c r="H573" s="1100" t="s">
        <v>1774</v>
      </c>
      <c r="I573" s="1100"/>
      <c r="J573" s="1100"/>
      <c r="K573" s="1100"/>
      <c r="L573" s="1100"/>
      <c r="M573" s="1100"/>
      <c r="N573" s="1100"/>
      <c r="O573" s="1100"/>
      <c r="P573" s="1100"/>
      <c r="Q573" s="1100"/>
      <c r="R573" s="1100"/>
      <c r="T573" s="35"/>
      <c r="U573" s="12" t="s">
        <v>20</v>
      </c>
      <c r="AA573" s="1100" t="s">
        <v>1772</v>
      </c>
      <c r="AB573" s="1100"/>
      <c r="AC573" s="1100"/>
      <c r="AD573" s="1100"/>
      <c r="AE573" s="1100"/>
      <c r="AF573" s="1100"/>
      <c r="AG573" s="1100"/>
      <c r="AH573" s="1100"/>
      <c r="AI573" s="1100"/>
      <c r="AJ573" s="1100"/>
      <c r="AK573" s="1100"/>
      <c r="AM573" s="58"/>
      <c r="AN573" s="58"/>
      <c r="AO573" s="58"/>
      <c r="AP573" s="58"/>
      <c r="AQ573" s="58"/>
      <c r="AR573" s="58"/>
      <c r="AS573" s="58"/>
      <c r="AT573" s="58"/>
      <c r="AU573" s="58"/>
      <c r="AV573" s="58"/>
      <c r="AW573" s="58"/>
      <c r="AX573" s="58"/>
      <c r="AY573" s="58"/>
      <c r="AZ573" s="58"/>
      <c r="BA573" s="58"/>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58"/>
    </row>
    <row r="574" spans="1:96" ht="12.75" customHeight="1">
      <c r="A574" s="35"/>
      <c r="B574" s="12" t="s">
        <v>22</v>
      </c>
      <c r="N574" s="1101" t="s">
        <v>592</v>
      </c>
      <c r="O574" s="1101"/>
      <c r="T574" s="35"/>
      <c r="U574" s="12" t="s">
        <v>22</v>
      </c>
      <c r="AG574" s="1101" t="s">
        <v>592</v>
      </c>
      <c r="AH574" s="1101"/>
      <c r="AM574" s="58"/>
      <c r="AN574" s="58"/>
      <c r="AO574" s="58"/>
      <c r="AP574" s="58"/>
      <c r="AQ574" s="58"/>
      <c r="AR574" s="58"/>
      <c r="AS574" s="58"/>
      <c r="AT574" s="58"/>
      <c r="AU574" s="58"/>
      <c r="AV574" s="58"/>
      <c r="AW574" s="58"/>
      <c r="AX574" s="58"/>
      <c r="AY574" s="58"/>
      <c r="AZ574" s="58"/>
      <c r="BA574" s="58"/>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58"/>
    </row>
    <row r="575" spans="1:96" ht="12.75" customHeight="1">
      <c r="A575" s="35"/>
      <c r="T575" s="35"/>
      <c r="AM575" s="58"/>
      <c r="AN575" s="58"/>
      <c r="AO575" s="58"/>
      <c r="AP575" s="58"/>
      <c r="AQ575" s="58"/>
      <c r="AR575" s="58"/>
      <c r="AS575" s="58"/>
      <c r="AT575" s="58"/>
      <c r="AU575" s="58"/>
      <c r="AV575" s="58"/>
      <c r="AW575" s="58"/>
      <c r="AX575" s="58"/>
      <c r="AY575" s="58"/>
      <c r="AZ575" s="58"/>
      <c r="BA575" s="58"/>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58"/>
    </row>
    <row r="576" spans="1:96" ht="12.75" customHeight="1">
      <c r="A576" s="87" t="s">
        <v>842</v>
      </c>
      <c r="B576" s="12" t="s">
        <v>510</v>
      </c>
      <c r="G576" s="1102" t="str">
        <f>C549</f>
        <v>City of Anaheim Residual Receipts Loan</v>
      </c>
      <c r="H576" s="1102"/>
      <c r="I576" s="1102"/>
      <c r="J576" s="1102"/>
      <c r="K576" s="1102"/>
      <c r="L576" s="1102"/>
      <c r="M576" s="1102"/>
      <c r="N576" s="1102"/>
      <c r="O576" s="1102"/>
      <c r="P576" s="1102"/>
      <c r="Q576" s="1102"/>
      <c r="R576" s="1102"/>
      <c r="T576" s="87" t="s">
        <v>635</v>
      </c>
      <c r="U576" s="12" t="s">
        <v>510</v>
      </c>
      <c r="Z576" s="1102" t="str">
        <f>C550</f>
        <v>Accrued Interest (Seller Carryback Note)</v>
      </c>
      <c r="AA576" s="1102"/>
      <c r="AB576" s="1102"/>
      <c r="AC576" s="1102"/>
      <c r="AD576" s="1102"/>
      <c r="AE576" s="1102"/>
      <c r="AF576" s="1102"/>
      <c r="AG576" s="1102"/>
      <c r="AH576" s="1102"/>
      <c r="AI576" s="1102"/>
      <c r="AJ576" s="1102"/>
      <c r="AK576" s="1102"/>
      <c r="AM576" s="58"/>
      <c r="AN576" s="58"/>
      <c r="AO576" s="58"/>
      <c r="AP576" s="58"/>
      <c r="AQ576" s="58"/>
      <c r="AR576" s="58"/>
      <c r="AS576" s="58"/>
      <c r="AT576" s="58"/>
      <c r="AU576" s="58"/>
      <c r="AV576" s="58"/>
      <c r="AW576" s="58"/>
      <c r="AX576" s="58"/>
      <c r="AY576" s="58"/>
      <c r="AZ576" s="58"/>
      <c r="BA576" s="58"/>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58"/>
    </row>
    <row r="577" spans="1:112" ht="12.75" customHeight="1">
      <c r="A577" s="35"/>
      <c r="B577" s="12" t="s">
        <v>92</v>
      </c>
      <c r="G577" s="1098" t="s">
        <v>1752</v>
      </c>
      <c r="H577" s="1100"/>
      <c r="I577" s="1100"/>
      <c r="J577" s="1100"/>
      <c r="K577" s="1100"/>
      <c r="L577" s="1100"/>
      <c r="M577" s="1100"/>
      <c r="N577" s="1100"/>
      <c r="O577" s="1100"/>
      <c r="P577" s="1100"/>
      <c r="Q577" s="1100"/>
      <c r="R577" s="1100"/>
      <c r="T577" s="35"/>
      <c r="U577" s="12" t="s">
        <v>92</v>
      </c>
      <c r="Z577" s="1100" t="s">
        <v>1754</v>
      </c>
      <c r="AA577" s="1100"/>
      <c r="AB577" s="1100"/>
      <c r="AC577" s="1100"/>
      <c r="AD577" s="1100"/>
      <c r="AE577" s="1100"/>
      <c r="AF577" s="1100"/>
      <c r="AG577" s="1100"/>
      <c r="AH577" s="1100"/>
      <c r="AI577" s="1100"/>
      <c r="AJ577" s="1100"/>
      <c r="AK577" s="1100"/>
      <c r="AM577" s="58"/>
      <c r="AN577" s="58"/>
      <c r="AO577" s="58"/>
      <c r="AP577" s="58"/>
      <c r="AQ577" s="58"/>
      <c r="AR577" s="58"/>
      <c r="AS577" s="58"/>
      <c r="AT577" s="58"/>
      <c r="AU577" s="58"/>
      <c r="AV577" s="58"/>
      <c r="AW577" s="58"/>
      <c r="AX577" s="58"/>
      <c r="AY577" s="58"/>
      <c r="AZ577" s="58"/>
      <c r="BA577" s="58"/>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58"/>
    </row>
    <row r="578" spans="1:112" ht="12.75" customHeight="1">
      <c r="A578" s="35"/>
      <c r="B578" s="12" t="s">
        <v>631</v>
      </c>
      <c r="G578" s="1130" t="s">
        <v>1647</v>
      </c>
      <c r="H578" s="1125"/>
      <c r="I578" s="1125"/>
      <c r="J578" s="1125"/>
      <c r="K578" s="1125"/>
      <c r="L578" s="1125"/>
      <c r="M578" s="1125"/>
      <c r="N578" s="1125"/>
      <c r="O578" s="1125"/>
      <c r="P578" s="1125"/>
      <c r="Q578" s="1125"/>
      <c r="R578" s="1125"/>
      <c r="T578" s="35"/>
      <c r="U578" s="12" t="s">
        <v>631</v>
      </c>
      <c r="Z578" s="1125" t="s">
        <v>1650</v>
      </c>
      <c r="AA578" s="1125"/>
      <c r="AB578" s="1125"/>
      <c r="AC578" s="1125"/>
      <c r="AD578" s="1125"/>
      <c r="AE578" s="1125"/>
      <c r="AF578" s="1125"/>
      <c r="AG578" s="1125"/>
      <c r="AH578" s="1125"/>
      <c r="AI578" s="1125"/>
      <c r="AJ578" s="1125"/>
      <c r="AK578" s="1125"/>
      <c r="AM578" s="58"/>
      <c r="AN578" s="58"/>
      <c r="AO578" s="58"/>
      <c r="AP578" s="58"/>
      <c r="AQ578" s="58"/>
      <c r="AR578" s="58"/>
      <c r="AS578" s="58"/>
      <c r="AT578" s="58"/>
      <c r="AU578" s="58"/>
      <c r="AV578" s="58"/>
      <c r="AW578" s="58"/>
      <c r="AX578" s="58"/>
      <c r="AY578" s="58"/>
      <c r="AZ578" s="58"/>
      <c r="BA578" s="58"/>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58"/>
    </row>
    <row r="579" spans="1:112" ht="12.75" customHeight="1">
      <c r="A579" s="35"/>
      <c r="B579" s="12" t="s">
        <v>19</v>
      </c>
      <c r="G579" s="1130" t="s">
        <v>1688</v>
      </c>
      <c r="H579" s="1125"/>
      <c r="I579" s="1125"/>
      <c r="J579" s="1125"/>
      <c r="K579" s="1125"/>
      <c r="L579" s="1125"/>
      <c r="M579" s="1125"/>
      <c r="N579" s="1125"/>
      <c r="O579" s="1125"/>
      <c r="P579" s="1125"/>
      <c r="Q579" s="1125"/>
      <c r="R579" s="1125"/>
      <c r="T579" s="35"/>
      <c r="U579" s="12" t="s">
        <v>19</v>
      </c>
      <c r="Z579" s="1125" t="s">
        <v>1652</v>
      </c>
      <c r="AA579" s="1125"/>
      <c r="AB579" s="1125"/>
      <c r="AC579" s="1125"/>
      <c r="AD579" s="1125"/>
      <c r="AE579" s="1125"/>
      <c r="AF579" s="1125"/>
      <c r="AG579" s="1125"/>
      <c r="AH579" s="1125"/>
      <c r="AI579" s="1125"/>
      <c r="AJ579" s="1125"/>
      <c r="AK579" s="1125"/>
      <c r="AM579" s="58"/>
      <c r="AN579" s="58"/>
      <c r="AO579" s="58"/>
      <c r="AP579" s="58"/>
      <c r="AQ579" s="58"/>
      <c r="AR579" s="58"/>
      <c r="AS579" s="58"/>
      <c r="AT579" s="58"/>
      <c r="AU579" s="58"/>
      <c r="AV579" s="58"/>
      <c r="AW579" s="58"/>
      <c r="AX579" s="58"/>
      <c r="AY579" s="58"/>
      <c r="AZ579" s="58"/>
      <c r="BA579" s="58"/>
      <c r="BB579" s="58"/>
      <c r="BC579" s="58"/>
      <c r="BD579" s="58"/>
      <c r="BE579" s="58"/>
      <c r="BF579" s="58"/>
      <c r="BG579" s="58"/>
      <c r="BH579" s="58"/>
      <c r="BI579" s="58"/>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58"/>
    </row>
    <row r="580" spans="1:112" ht="12.75">
      <c r="A580" s="35"/>
      <c r="B580" s="12" t="s">
        <v>338</v>
      </c>
      <c r="G580" s="1103" t="s">
        <v>1689</v>
      </c>
      <c r="H580" s="1103"/>
      <c r="I580" s="1103"/>
      <c r="J580" s="1103"/>
      <c r="K580" s="1103"/>
      <c r="L580" s="1103"/>
      <c r="O580" s="140" t="s">
        <v>220</v>
      </c>
      <c r="P580" s="1105"/>
      <c r="Q580" s="1105"/>
      <c r="R580" s="1105"/>
      <c r="T580" s="35"/>
      <c r="U580" s="12" t="s">
        <v>338</v>
      </c>
      <c r="Z580" s="1103" t="s">
        <v>1653</v>
      </c>
      <c r="AA580" s="1104"/>
      <c r="AB580" s="1104"/>
      <c r="AC580" s="1104"/>
      <c r="AD580" s="1104"/>
      <c r="AE580" s="1104"/>
      <c r="AH580" s="140" t="s">
        <v>220</v>
      </c>
      <c r="AI580" s="1105"/>
      <c r="AJ580" s="1105"/>
      <c r="AK580" s="1105"/>
    </row>
    <row r="581" spans="1:112" ht="12.75">
      <c r="A581" s="35"/>
      <c r="B581" s="12" t="s">
        <v>20</v>
      </c>
      <c r="H581" s="1098" t="s">
        <v>1753</v>
      </c>
      <c r="I581" s="1100"/>
      <c r="J581" s="1100"/>
      <c r="K581" s="1100"/>
      <c r="L581" s="1100"/>
      <c r="M581" s="1100"/>
      <c r="N581" s="1100"/>
      <c r="O581" s="1100"/>
      <c r="P581" s="1100"/>
      <c r="Q581" s="1100"/>
      <c r="R581" s="1100"/>
      <c r="T581" s="35"/>
      <c r="U581" s="12" t="s">
        <v>20</v>
      </c>
      <c r="AA581" s="1100" t="s">
        <v>1769</v>
      </c>
      <c r="AB581" s="1100"/>
      <c r="AC581" s="1100"/>
      <c r="AD581" s="1100"/>
      <c r="AE581" s="1100"/>
      <c r="AF581" s="1100"/>
      <c r="AG581" s="1100"/>
      <c r="AH581" s="1100"/>
      <c r="AI581" s="1100"/>
      <c r="AJ581" s="1100"/>
      <c r="AK581" s="1100"/>
      <c r="AM581" s="58"/>
      <c r="AN581" s="58"/>
      <c r="AO581" s="58"/>
      <c r="AP581" s="58"/>
      <c r="AQ581" s="58"/>
      <c r="AR581" s="58"/>
      <c r="AS581" s="58"/>
      <c r="AT581" s="58"/>
      <c r="AU581" s="58"/>
      <c r="AV581" s="58"/>
      <c r="AW581" s="58"/>
      <c r="AX581" s="58"/>
      <c r="AY581" s="58"/>
      <c r="AZ581" s="58"/>
      <c r="BA581" s="58"/>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58"/>
    </row>
    <row r="582" spans="1:112" ht="12.75">
      <c r="A582" s="35"/>
      <c r="B582" s="12" t="s">
        <v>22</v>
      </c>
      <c r="N582" s="1101" t="s">
        <v>592</v>
      </c>
      <c r="O582" s="1101"/>
      <c r="T582" s="35"/>
      <c r="U582" s="12" t="s">
        <v>22</v>
      </c>
      <c r="AG582" s="1101" t="s">
        <v>592</v>
      </c>
      <c r="AH582" s="1101"/>
      <c r="AM582" s="58"/>
      <c r="AN582" s="58"/>
      <c r="AO582" s="58"/>
      <c r="AP582" s="58"/>
      <c r="AQ582" s="58"/>
      <c r="AR582" s="58"/>
      <c r="AS582" s="58"/>
      <c r="AT582" s="58"/>
      <c r="AU582" s="58"/>
      <c r="AV582" s="58"/>
      <c r="AW582" s="58"/>
      <c r="AX582" s="58"/>
      <c r="AY582" s="58"/>
      <c r="AZ582" s="58"/>
      <c r="BA582" s="58"/>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58"/>
    </row>
    <row r="583" spans="1:112" ht="12.75">
      <c r="A583" s="35"/>
      <c r="T583" s="35"/>
      <c r="AM583" s="58"/>
      <c r="AN583" s="58"/>
      <c r="AO583" s="58"/>
      <c r="AP583" s="58"/>
      <c r="AQ583" s="58"/>
      <c r="AR583" s="58"/>
      <c r="AS583" s="58"/>
      <c r="AT583" s="58"/>
      <c r="AU583" s="58"/>
      <c r="AV583" s="58"/>
      <c r="AW583" s="58"/>
      <c r="AX583" s="58"/>
      <c r="AY583" s="58"/>
      <c r="AZ583" s="58"/>
      <c r="BA583" s="58"/>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58"/>
    </row>
    <row r="584" spans="1:112" ht="12.75" customHeight="1">
      <c r="A584" s="87" t="s">
        <v>501</v>
      </c>
      <c r="B584" s="12" t="s">
        <v>510</v>
      </c>
      <c r="G584" s="1102" t="str">
        <f>C551</f>
        <v>Accrued Interest (City of Anaheim Residual Receipts Loan)</v>
      </c>
      <c r="H584" s="1102"/>
      <c r="I584" s="1102"/>
      <c r="J584" s="1102"/>
      <c r="K584" s="1102"/>
      <c r="L584" s="1102"/>
      <c r="M584" s="1102"/>
      <c r="N584" s="1102"/>
      <c r="O584" s="1102"/>
      <c r="P584" s="1102"/>
      <c r="Q584" s="1102"/>
      <c r="R584" s="1102"/>
      <c r="T584" s="87" t="s">
        <v>502</v>
      </c>
      <c r="U584" s="12" t="s">
        <v>510</v>
      </c>
      <c r="Z584" s="1102" t="str">
        <f>C552</f>
        <v>Existing Replacement Reserves</v>
      </c>
      <c r="AA584" s="1102"/>
      <c r="AB584" s="1102"/>
      <c r="AC584" s="1102"/>
      <c r="AD584" s="1102"/>
      <c r="AE584" s="1102"/>
      <c r="AF584" s="1102"/>
      <c r="AG584" s="1102"/>
      <c r="AH584" s="1102"/>
      <c r="AI584" s="1102"/>
      <c r="AJ584" s="1102"/>
      <c r="AK584" s="1102"/>
      <c r="AM584" s="58"/>
      <c r="AN584" s="58"/>
      <c r="AO584" s="58"/>
      <c r="AP584" s="58"/>
      <c r="AQ584" s="58"/>
      <c r="AR584" s="58"/>
      <c r="AS584" s="58"/>
      <c r="AT584" s="58"/>
      <c r="AU584" s="58"/>
      <c r="AV584" s="58"/>
      <c r="AW584" s="58"/>
      <c r="AX584" s="58"/>
      <c r="AY584" s="58"/>
      <c r="AZ584" s="58"/>
      <c r="BA584" s="58"/>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58"/>
    </row>
    <row r="585" spans="1:112" ht="12.75">
      <c r="A585" s="35"/>
      <c r="B585" s="12" t="s">
        <v>92</v>
      </c>
      <c r="G585" s="1100" t="s">
        <v>1768</v>
      </c>
      <c r="H585" s="1100"/>
      <c r="I585" s="1100"/>
      <c r="J585" s="1100"/>
      <c r="K585" s="1100"/>
      <c r="L585" s="1100"/>
      <c r="M585" s="1100"/>
      <c r="N585" s="1100"/>
      <c r="O585" s="1100"/>
      <c r="P585" s="1100"/>
      <c r="Q585" s="1100"/>
      <c r="R585" s="1100"/>
      <c r="T585" s="35"/>
      <c r="U585" s="12" t="s">
        <v>92</v>
      </c>
      <c r="Z585" s="1100" t="s">
        <v>1657</v>
      </c>
      <c r="AA585" s="1100"/>
      <c r="AB585" s="1100"/>
      <c r="AC585" s="1100"/>
      <c r="AD585" s="1100"/>
      <c r="AE585" s="1100"/>
      <c r="AF585" s="1100"/>
      <c r="AG585" s="1100"/>
      <c r="AH585" s="1100"/>
      <c r="AI585" s="1100"/>
      <c r="AJ585" s="1100"/>
      <c r="AK585" s="1100"/>
      <c r="AM585" s="58"/>
      <c r="AN585" s="58"/>
      <c r="AO585" s="58"/>
      <c r="AP585" s="58"/>
      <c r="AQ585" s="58"/>
      <c r="AR585" s="58"/>
      <c r="AS585" s="58"/>
      <c r="AT585" s="58"/>
      <c r="AU585" s="58"/>
      <c r="AV585" s="58"/>
      <c r="AW585" s="58"/>
      <c r="AX585" s="58"/>
      <c r="AY585" s="58"/>
      <c r="AZ585" s="58"/>
      <c r="BA585" s="58"/>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58"/>
    </row>
    <row r="586" spans="1:112" s="7" customFormat="1" ht="12.75" customHeight="1">
      <c r="A586" s="35"/>
      <c r="B586" s="12" t="s">
        <v>631</v>
      </c>
      <c r="C586" s="12"/>
      <c r="D586" s="12"/>
      <c r="E586" s="12"/>
      <c r="F586" s="12"/>
      <c r="G586" s="1100" t="s">
        <v>1647</v>
      </c>
      <c r="H586" s="1100"/>
      <c r="I586" s="1100"/>
      <c r="J586" s="1100"/>
      <c r="K586" s="1100"/>
      <c r="L586" s="1100"/>
      <c r="M586" s="1100"/>
      <c r="N586" s="1100"/>
      <c r="O586" s="1100"/>
      <c r="P586" s="1100"/>
      <c r="Q586" s="1100"/>
      <c r="R586" s="1100"/>
      <c r="S586" s="12"/>
      <c r="T586" s="35"/>
      <c r="U586" s="12" t="s">
        <v>631</v>
      </c>
      <c r="V586" s="12"/>
      <c r="W586" s="12"/>
      <c r="X586" s="12"/>
      <c r="Y586" s="12"/>
      <c r="Z586" s="1125" t="s">
        <v>1650</v>
      </c>
      <c r="AA586" s="1125"/>
      <c r="AB586" s="1125"/>
      <c r="AC586" s="1125"/>
      <c r="AD586" s="1125"/>
      <c r="AE586" s="1125"/>
      <c r="AF586" s="1125"/>
      <c r="AG586" s="1125"/>
      <c r="AH586" s="1125"/>
      <c r="AI586" s="1125"/>
      <c r="AJ586" s="1125"/>
      <c r="AK586" s="1125"/>
      <c r="AL586" s="12"/>
      <c r="AM586" s="58"/>
      <c r="AN586" s="58"/>
      <c r="AO586" s="58"/>
      <c r="AP586" s="58"/>
      <c r="AQ586" s="58"/>
      <c r="AR586" s="58"/>
      <c r="AS586" s="58"/>
      <c r="AT586" s="58"/>
      <c r="AU586" s="58"/>
      <c r="AV586" s="58"/>
      <c r="AW586" s="58"/>
      <c r="AX586" s="58"/>
      <c r="AY586" s="58"/>
      <c r="AZ586" s="58"/>
      <c r="BA586" s="58"/>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58"/>
    </row>
    <row r="587" spans="1:112" s="7" customFormat="1" ht="12.75">
      <c r="A587" s="35"/>
      <c r="B587" s="12" t="s">
        <v>19</v>
      </c>
      <c r="C587" s="12"/>
      <c r="D587" s="12"/>
      <c r="E587" s="12"/>
      <c r="F587" s="12"/>
      <c r="G587" s="1100" t="s">
        <v>1688</v>
      </c>
      <c r="H587" s="1100"/>
      <c r="I587" s="1100"/>
      <c r="J587" s="1100"/>
      <c r="K587" s="1100"/>
      <c r="L587" s="1100"/>
      <c r="M587" s="1100"/>
      <c r="N587" s="1100"/>
      <c r="O587" s="1100"/>
      <c r="P587" s="1100"/>
      <c r="Q587" s="1100"/>
      <c r="R587" s="1100"/>
      <c r="S587" s="12"/>
      <c r="T587" s="35"/>
      <c r="U587" s="12" t="s">
        <v>19</v>
      </c>
      <c r="V587" s="12"/>
      <c r="W587" s="12"/>
      <c r="X587" s="12"/>
      <c r="Y587" s="12"/>
      <c r="Z587" s="1125" t="s">
        <v>1652</v>
      </c>
      <c r="AA587" s="1125"/>
      <c r="AB587" s="1125"/>
      <c r="AC587" s="1125"/>
      <c r="AD587" s="1125"/>
      <c r="AE587" s="1125"/>
      <c r="AF587" s="1125"/>
      <c r="AG587" s="1125"/>
      <c r="AH587" s="1125"/>
      <c r="AI587" s="1125"/>
      <c r="AJ587" s="1125"/>
      <c r="AK587" s="1125"/>
      <c r="AL587" s="12"/>
      <c r="AM587" s="58"/>
      <c r="AN587" s="58"/>
      <c r="AO587" s="58"/>
      <c r="AP587" s="58"/>
      <c r="AQ587" s="58"/>
      <c r="AR587" s="58"/>
      <c r="AS587" s="58"/>
      <c r="AT587" s="58"/>
      <c r="AU587" s="58"/>
      <c r="AV587" s="58"/>
      <c r="AW587" s="58"/>
      <c r="AX587" s="58"/>
      <c r="AY587" s="58"/>
      <c r="AZ587" s="58"/>
      <c r="BA587" s="58" t="s">
        <v>109</v>
      </c>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t="s">
        <v>384</v>
      </c>
      <c r="CF587" s="58"/>
      <c r="CG587" s="58"/>
      <c r="CH587" s="58"/>
      <c r="CI587" s="58"/>
      <c r="CJ587" s="58"/>
      <c r="CK587" s="58"/>
      <c r="CL587" s="58"/>
      <c r="CM587" s="58"/>
      <c r="CN587" s="58"/>
      <c r="CO587" s="58"/>
      <c r="CP587" s="58"/>
      <c r="CQ587" s="58"/>
      <c r="CR587" s="58"/>
      <c r="CS587" s="58"/>
      <c r="CT587" s="58"/>
      <c r="CU587" s="58"/>
      <c r="CV587" s="58"/>
      <c r="CW587" s="58"/>
      <c r="CX587" s="58"/>
      <c r="CY587" s="58"/>
      <c r="CZ587" s="58"/>
      <c r="DA587" s="58"/>
      <c r="DB587" s="58"/>
      <c r="DC587" s="58"/>
      <c r="DD587" s="58"/>
      <c r="DE587" s="58"/>
      <c r="DF587" s="58"/>
      <c r="DG587" s="58"/>
      <c r="DH587" s="58"/>
    </row>
    <row r="588" spans="1:112" s="7" customFormat="1" ht="12.75">
      <c r="A588" s="35"/>
      <c r="B588" s="12" t="s">
        <v>338</v>
      </c>
      <c r="C588" s="12"/>
      <c r="D588" s="12"/>
      <c r="E588" s="12"/>
      <c r="F588" s="12"/>
      <c r="G588" s="1103" t="s">
        <v>1689</v>
      </c>
      <c r="H588" s="1104"/>
      <c r="I588" s="1104"/>
      <c r="J588" s="1104"/>
      <c r="K588" s="1104"/>
      <c r="L588" s="1104"/>
      <c r="M588" s="12"/>
      <c r="N588" s="12"/>
      <c r="O588" s="140" t="s">
        <v>220</v>
      </c>
      <c r="P588" s="1105"/>
      <c r="Q588" s="1105"/>
      <c r="R588" s="1105"/>
      <c r="S588" s="12"/>
      <c r="T588" s="35"/>
      <c r="U588" s="12" t="s">
        <v>338</v>
      </c>
      <c r="V588" s="12"/>
      <c r="W588" s="12"/>
      <c r="X588" s="12"/>
      <c r="Y588" s="12"/>
      <c r="Z588" s="1103" t="s">
        <v>1653</v>
      </c>
      <c r="AA588" s="1104"/>
      <c r="AB588" s="1104"/>
      <c r="AC588" s="1104"/>
      <c r="AD588" s="1104"/>
      <c r="AE588" s="1104"/>
      <c r="AF588" s="12"/>
      <c r="AG588" s="12"/>
      <c r="AH588" s="140" t="s">
        <v>220</v>
      </c>
      <c r="AI588" s="1105"/>
      <c r="AJ588" s="1105"/>
      <c r="AK588" s="1105"/>
      <c r="AL588" s="12"/>
      <c r="AM588" s="7" t="s">
        <v>347</v>
      </c>
      <c r="AN588" s="58"/>
      <c r="AO588" s="58"/>
      <c r="AP588" s="58"/>
      <c r="AQ588" s="58"/>
      <c r="AR588" s="193" t="s">
        <v>521</v>
      </c>
      <c r="AS588" s="194"/>
      <c r="AT588" s="1139"/>
      <c r="AU588" s="1141"/>
      <c r="AV588" s="193" t="s">
        <v>522</v>
      </c>
      <c r="AW588" s="194"/>
      <c r="AX588" s="1139"/>
      <c r="AY588" s="1141"/>
      <c r="AZ588" s="58"/>
      <c r="BA588" s="1232" t="s">
        <v>684</v>
      </c>
      <c r="BB588" s="1233"/>
      <c r="BC588" s="1233"/>
      <c r="BD588" s="1233"/>
      <c r="BE588" s="1234"/>
      <c r="BF588" s="1218" t="s">
        <v>348</v>
      </c>
      <c r="BG588" s="1218"/>
      <c r="BH588" s="1218"/>
      <c r="BI588" s="1218"/>
      <c r="BJ588" s="1218"/>
      <c r="BK588" s="1218" t="s">
        <v>170</v>
      </c>
      <c r="BL588" s="1218"/>
      <c r="BM588" s="1218"/>
      <c r="BN588" s="1218"/>
      <c r="BO588" s="1218"/>
      <c r="BP588" s="1218" t="s">
        <v>171</v>
      </c>
      <c r="BQ588" s="1218"/>
      <c r="BR588" s="1218"/>
      <c r="BS588" s="1218"/>
      <c r="BT588" s="1218"/>
      <c r="BU588" s="1218" t="s">
        <v>507</v>
      </c>
      <c r="BV588" s="1218"/>
      <c r="BW588" s="1218"/>
      <c r="BX588" s="1218"/>
      <c r="BY588" s="1218"/>
      <c r="BZ588" s="1218" t="s">
        <v>33</v>
      </c>
      <c r="CA588" s="1218"/>
      <c r="CB588" s="1218"/>
      <c r="CC588" s="1218"/>
      <c r="CD588" s="1218"/>
      <c r="CE588" s="1218" t="s">
        <v>684</v>
      </c>
      <c r="CF588" s="1218"/>
      <c r="CG588" s="1218"/>
      <c r="CH588" s="1218"/>
      <c r="CI588" s="1218"/>
      <c r="CJ588" s="1218" t="s">
        <v>348</v>
      </c>
      <c r="CK588" s="1218"/>
      <c r="CL588" s="1218"/>
      <c r="CM588" s="1218"/>
      <c r="CN588" s="1218"/>
      <c r="CO588" s="1218" t="s">
        <v>170</v>
      </c>
      <c r="CP588" s="1218"/>
      <c r="CQ588" s="1218"/>
      <c r="CR588" s="1218"/>
      <c r="CS588" s="1218"/>
      <c r="CT588" s="1218" t="s">
        <v>171</v>
      </c>
      <c r="CU588" s="1218"/>
      <c r="CV588" s="1218"/>
      <c r="CW588" s="1218"/>
      <c r="CX588" s="1218"/>
      <c r="CY588" s="1218" t="s">
        <v>507</v>
      </c>
      <c r="CZ588" s="1218"/>
      <c r="DA588" s="1218"/>
      <c r="DB588" s="1218"/>
      <c r="DC588" s="1218"/>
      <c r="DD588" s="1218" t="s">
        <v>33</v>
      </c>
      <c r="DE588" s="1218"/>
      <c r="DF588" s="1218"/>
      <c r="DG588" s="1218"/>
      <c r="DH588" s="1218"/>
    </row>
    <row r="589" spans="1:112" s="7" customFormat="1" ht="12.75">
      <c r="A589" s="35"/>
      <c r="B589" s="12" t="s">
        <v>20</v>
      </c>
      <c r="C589" s="12"/>
      <c r="D589" s="12"/>
      <c r="E589" s="12"/>
      <c r="F589" s="12"/>
      <c r="G589" s="12"/>
      <c r="H589" s="1100" t="s">
        <v>1769</v>
      </c>
      <c r="I589" s="1100"/>
      <c r="J589" s="1100"/>
      <c r="K589" s="1100"/>
      <c r="L589" s="1100"/>
      <c r="M589" s="1100"/>
      <c r="N589" s="1100"/>
      <c r="O589" s="1100"/>
      <c r="P589" s="1100"/>
      <c r="Q589" s="1100"/>
      <c r="R589" s="1100"/>
      <c r="S589" s="12"/>
      <c r="T589" s="35"/>
      <c r="U589" s="12" t="s">
        <v>20</v>
      </c>
      <c r="V589" s="12"/>
      <c r="W589" s="12"/>
      <c r="X589" s="12"/>
      <c r="Y589" s="12"/>
      <c r="Z589" s="12"/>
      <c r="AA589" s="1100" t="s">
        <v>1745</v>
      </c>
      <c r="AB589" s="1100"/>
      <c r="AC589" s="1100"/>
      <c r="AD589" s="1100"/>
      <c r="AE589" s="1100"/>
      <c r="AF589" s="1100"/>
      <c r="AG589" s="1100"/>
      <c r="AH589" s="1100"/>
      <c r="AI589" s="1100"/>
      <c r="AJ589" s="1100"/>
      <c r="AK589" s="1100"/>
      <c r="AL589" s="12"/>
      <c r="AM589" s="7" t="s">
        <v>348</v>
      </c>
      <c r="AN589" s="58"/>
      <c r="AO589" s="58"/>
      <c r="AP589" s="58"/>
      <c r="AQ589" s="58"/>
      <c r="AR589" s="1541">
        <f t="shared" ref="AR589:AR613" si="0">IF(AND(AD709&lt;=0.5,AD709&gt;=0.36),1,0)</f>
        <v>0</v>
      </c>
      <c r="AS589" s="1542"/>
      <c r="AT589" s="1139">
        <f t="shared" ref="AT589:AT613" si="1">IF(AR589=1,G709,0)</f>
        <v>0</v>
      </c>
      <c r="AU589" s="1141"/>
      <c r="AV589" s="1541">
        <f t="shared" ref="AV589:AV613" si="2">IF(AND(AD709&lt;=0.35,AD709&gt;0),1,0)</f>
        <v>1</v>
      </c>
      <c r="AW589" s="1542"/>
      <c r="AX589" s="1139">
        <f t="shared" ref="AX589:AX613" si="3">IF(AV589=1,G709,0)</f>
        <v>1</v>
      </c>
      <c r="AY589" s="1141"/>
      <c r="AZ589" s="58"/>
      <c r="BA589" s="1139">
        <f t="shared" ref="BA589:BA613" si="4">IF(B709="SRO/Studio",G709,0)</f>
        <v>0</v>
      </c>
      <c r="BB589" s="1140"/>
      <c r="BC589" s="1140"/>
      <c r="BD589" s="1140"/>
      <c r="BE589" s="1141"/>
      <c r="BF589" s="1212">
        <f t="shared" ref="BF589:BF613" si="5">IF(B709="1 Bedroom",G709,0)</f>
        <v>1</v>
      </c>
      <c r="BG589" s="1212"/>
      <c r="BH589" s="1212"/>
      <c r="BI589" s="1212"/>
      <c r="BJ589" s="1212"/>
      <c r="BK589" s="1212">
        <f t="shared" ref="BK589:BK613" si="6">IF(B709="2 Bedrooms",G709,0)</f>
        <v>0</v>
      </c>
      <c r="BL589" s="1212"/>
      <c r="BM589" s="1212"/>
      <c r="BN589" s="1212"/>
      <c r="BO589" s="1212"/>
      <c r="BP589" s="1212">
        <f t="shared" ref="BP589:BP613" si="7">IF(B709="3 Bedrooms",G709,0)</f>
        <v>0</v>
      </c>
      <c r="BQ589" s="1212"/>
      <c r="BR589" s="1212"/>
      <c r="BS589" s="1212"/>
      <c r="BT589" s="1212"/>
      <c r="BU589" s="1212">
        <f t="shared" ref="BU589:BU613" si="8">IF(B709="4 Bedrooms",G709,0)</f>
        <v>0</v>
      </c>
      <c r="BV589" s="1212"/>
      <c r="BW589" s="1212"/>
      <c r="BX589" s="1212"/>
      <c r="BY589" s="1212"/>
      <c r="BZ589" s="1212">
        <f t="shared" ref="BZ589:BZ613" si="9">IF(B709="5 Bedrooms",G709,0)</f>
        <v>0</v>
      </c>
      <c r="CA589" s="1212"/>
      <c r="CB589" s="1212"/>
      <c r="CC589" s="1212"/>
      <c r="CD589" s="1212"/>
      <c r="CE589" s="1223">
        <f t="shared" ref="CE589:CE613" si="10">IF(AND(B709="SRO/Studio",AD709&lt;=0.3),G709,0)</f>
        <v>0</v>
      </c>
      <c r="CF589" s="1223"/>
      <c r="CG589" s="1223"/>
      <c r="CH589" s="1223"/>
      <c r="CI589" s="1223"/>
      <c r="CJ589" s="1223">
        <f t="shared" ref="CJ589:CJ613" si="11">IF(AND(B709="1 Bedroom",AD709&lt;=0.3),G709,0)</f>
        <v>1</v>
      </c>
      <c r="CK589" s="1223"/>
      <c r="CL589" s="1223"/>
      <c r="CM589" s="1223"/>
      <c r="CN589" s="1223"/>
      <c r="CO589" s="1223">
        <f t="shared" ref="CO589:CO613" si="12">IF(AND(B709="2 Bedrooms",AD709&lt;=0.3),G709,0)</f>
        <v>0</v>
      </c>
      <c r="CP589" s="1223"/>
      <c r="CQ589" s="1223"/>
      <c r="CR589" s="1223"/>
      <c r="CS589" s="1223"/>
      <c r="CT589" s="1223">
        <f t="shared" ref="CT589:CT613" si="13">IF(AND(B709="3 Bedrooms",AD709&lt;=0.3),G709,0)</f>
        <v>0</v>
      </c>
      <c r="CU589" s="1223"/>
      <c r="CV589" s="1223"/>
      <c r="CW589" s="1223"/>
      <c r="CX589" s="1223"/>
      <c r="CY589" s="1223">
        <f t="shared" ref="CY589:CY613" si="14">IF(AND(B709="4 Bedrooms",AD709&lt;=0.3),G709,0)</f>
        <v>0</v>
      </c>
      <c r="CZ589" s="1223"/>
      <c r="DA589" s="1223"/>
      <c r="DB589" s="1223"/>
      <c r="DC589" s="1223"/>
      <c r="DD589" s="1223">
        <f t="shared" ref="DD589:DD613" si="15">IF(AND(B709="5 Bedrooms",AD709&lt;=0.3),G709,0)</f>
        <v>0</v>
      </c>
      <c r="DE589" s="1223"/>
      <c r="DF589" s="1223"/>
      <c r="DG589" s="1223"/>
      <c r="DH589" s="1223"/>
    </row>
    <row r="590" spans="1:112" s="7" customFormat="1" ht="12.75">
      <c r="A590" s="35"/>
      <c r="B590" s="12" t="s">
        <v>22</v>
      </c>
      <c r="C590" s="12"/>
      <c r="D590" s="12"/>
      <c r="E590" s="12"/>
      <c r="F590" s="12"/>
      <c r="G590" s="12"/>
      <c r="H590" s="12"/>
      <c r="I590" s="12"/>
      <c r="J590" s="12"/>
      <c r="K590" s="12"/>
      <c r="L590" s="12"/>
      <c r="M590" s="12"/>
      <c r="N590" s="1101" t="s">
        <v>592</v>
      </c>
      <c r="O590" s="1101"/>
      <c r="P590" s="12"/>
      <c r="Q590" s="12"/>
      <c r="R590" s="12"/>
      <c r="S590" s="12"/>
      <c r="T590" s="35"/>
      <c r="U590" s="12" t="s">
        <v>22</v>
      </c>
      <c r="V590" s="12"/>
      <c r="W590" s="12"/>
      <c r="X590" s="12"/>
      <c r="Y590" s="12"/>
      <c r="Z590" s="12"/>
      <c r="AA590" s="12"/>
      <c r="AB590" s="12"/>
      <c r="AC590" s="12"/>
      <c r="AD590" s="12"/>
      <c r="AE590" s="12"/>
      <c r="AF590" s="12"/>
      <c r="AG590" s="1101" t="s">
        <v>592</v>
      </c>
      <c r="AH590" s="1101"/>
      <c r="AI590" s="12"/>
      <c r="AJ590" s="12"/>
      <c r="AK590" s="12"/>
      <c r="AL590" s="12"/>
      <c r="AM590" s="7" t="s">
        <v>170</v>
      </c>
      <c r="AN590" s="58"/>
      <c r="AO590" s="58"/>
      <c r="AP590" s="58"/>
      <c r="AQ590" s="58"/>
      <c r="AR590" s="1541">
        <f t="shared" si="0"/>
        <v>0</v>
      </c>
      <c r="AS590" s="1542"/>
      <c r="AT590" s="1139">
        <f t="shared" si="1"/>
        <v>0</v>
      </c>
      <c r="AU590" s="1141"/>
      <c r="AV590" s="1541">
        <f t="shared" si="2"/>
        <v>1</v>
      </c>
      <c r="AW590" s="1542"/>
      <c r="AX590" s="1139">
        <f t="shared" si="3"/>
        <v>1</v>
      </c>
      <c r="AY590" s="1141"/>
      <c r="AZ590" s="58"/>
      <c r="BA590" s="1139">
        <f t="shared" si="4"/>
        <v>0</v>
      </c>
      <c r="BB590" s="1140"/>
      <c r="BC590" s="1140"/>
      <c r="BD590" s="1140"/>
      <c r="BE590" s="1141"/>
      <c r="BF590" s="1212">
        <f t="shared" si="5"/>
        <v>1</v>
      </c>
      <c r="BG590" s="1212"/>
      <c r="BH590" s="1212"/>
      <c r="BI590" s="1212"/>
      <c r="BJ590" s="1212"/>
      <c r="BK590" s="1212">
        <f t="shared" si="6"/>
        <v>0</v>
      </c>
      <c r="BL590" s="1212"/>
      <c r="BM590" s="1212"/>
      <c r="BN590" s="1212"/>
      <c r="BO590" s="1212"/>
      <c r="BP590" s="1212">
        <f t="shared" si="7"/>
        <v>0</v>
      </c>
      <c r="BQ590" s="1212"/>
      <c r="BR590" s="1212"/>
      <c r="BS590" s="1212"/>
      <c r="BT590" s="1212"/>
      <c r="BU590" s="1212">
        <f t="shared" si="8"/>
        <v>0</v>
      </c>
      <c r="BV590" s="1212"/>
      <c r="BW590" s="1212"/>
      <c r="BX590" s="1212"/>
      <c r="BY590" s="1212"/>
      <c r="BZ590" s="1212">
        <f t="shared" si="9"/>
        <v>0</v>
      </c>
      <c r="CA590" s="1212"/>
      <c r="CB590" s="1212"/>
      <c r="CC590" s="1212"/>
      <c r="CD590" s="1212"/>
      <c r="CE590" s="1223">
        <f t="shared" si="10"/>
        <v>0</v>
      </c>
      <c r="CF590" s="1223"/>
      <c r="CG590" s="1223"/>
      <c r="CH590" s="1223"/>
      <c r="CI590" s="1223"/>
      <c r="CJ590" s="1223">
        <f t="shared" si="11"/>
        <v>1</v>
      </c>
      <c r="CK590" s="1223"/>
      <c r="CL590" s="1223"/>
      <c r="CM590" s="1223"/>
      <c r="CN590" s="1223"/>
      <c r="CO590" s="1223">
        <f t="shared" si="12"/>
        <v>0</v>
      </c>
      <c r="CP590" s="1223"/>
      <c r="CQ590" s="1223"/>
      <c r="CR590" s="1223"/>
      <c r="CS590" s="1223"/>
      <c r="CT590" s="1223">
        <f t="shared" si="13"/>
        <v>0</v>
      </c>
      <c r="CU590" s="1223"/>
      <c r="CV590" s="1223"/>
      <c r="CW590" s="1223"/>
      <c r="CX590" s="1223"/>
      <c r="CY590" s="1223">
        <f t="shared" si="14"/>
        <v>0</v>
      </c>
      <c r="CZ590" s="1223"/>
      <c r="DA590" s="1223"/>
      <c r="DB590" s="1223"/>
      <c r="DC590" s="1223"/>
      <c r="DD590" s="1223">
        <f t="shared" si="15"/>
        <v>0</v>
      </c>
      <c r="DE590" s="1223"/>
      <c r="DF590" s="1223"/>
      <c r="DG590" s="1223"/>
      <c r="DH590" s="1223"/>
    </row>
    <row r="591" spans="1:112" ht="12.75">
      <c r="A591" s="35"/>
      <c r="T591" s="35"/>
      <c r="AM591" s="7" t="s">
        <v>171</v>
      </c>
      <c r="AN591" s="58"/>
      <c r="AO591" s="58"/>
      <c r="AP591" s="58"/>
      <c r="AQ591" s="58"/>
      <c r="AR591" s="1541">
        <f t="shared" si="0"/>
        <v>1</v>
      </c>
      <c r="AS591" s="1542"/>
      <c r="AT591" s="1139">
        <f t="shared" si="1"/>
        <v>2</v>
      </c>
      <c r="AU591" s="1141"/>
      <c r="AV591" s="1541">
        <f t="shared" si="2"/>
        <v>0</v>
      </c>
      <c r="AW591" s="1542"/>
      <c r="AX591" s="1139">
        <f t="shared" si="3"/>
        <v>0</v>
      </c>
      <c r="AY591" s="1141"/>
      <c r="AZ591" s="58"/>
      <c r="BA591" s="1139">
        <f t="shared" si="4"/>
        <v>0</v>
      </c>
      <c r="BB591" s="1140"/>
      <c r="BC591" s="1140"/>
      <c r="BD591" s="1140"/>
      <c r="BE591" s="1141"/>
      <c r="BF591" s="1212">
        <f t="shared" si="5"/>
        <v>2</v>
      </c>
      <c r="BG591" s="1212"/>
      <c r="BH591" s="1212"/>
      <c r="BI591" s="1212"/>
      <c r="BJ591" s="1212"/>
      <c r="BK591" s="1212">
        <f t="shared" si="6"/>
        <v>0</v>
      </c>
      <c r="BL591" s="1212"/>
      <c r="BM591" s="1212"/>
      <c r="BN591" s="1212"/>
      <c r="BO591" s="1212"/>
      <c r="BP591" s="1212">
        <f t="shared" si="7"/>
        <v>0</v>
      </c>
      <c r="BQ591" s="1212"/>
      <c r="BR591" s="1212"/>
      <c r="BS591" s="1212"/>
      <c r="BT591" s="1212"/>
      <c r="BU591" s="1212">
        <f t="shared" si="8"/>
        <v>0</v>
      </c>
      <c r="BV591" s="1212"/>
      <c r="BW591" s="1212"/>
      <c r="BX591" s="1212"/>
      <c r="BY591" s="1212"/>
      <c r="BZ591" s="1212">
        <f t="shared" si="9"/>
        <v>0</v>
      </c>
      <c r="CA591" s="1212"/>
      <c r="CB591" s="1212"/>
      <c r="CC591" s="1212"/>
      <c r="CD591" s="1212"/>
      <c r="CE591" s="1223">
        <f t="shared" si="10"/>
        <v>0</v>
      </c>
      <c r="CF591" s="1223"/>
      <c r="CG591" s="1223"/>
      <c r="CH591" s="1223"/>
      <c r="CI591" s="1223"/>
      <c r="CJ591" s="1223">
        <f t="shared" si="11"/>
        <v>0</v>
      </c>
      <c r="CK591" s="1223"/>
      <c r="CL591" s="1223"/>
      <c r="CM591" s="1223"/>
      <c r="CN591" s="1223"/>
      <c r="CO591" s="1223">
        <f t="shared" si="12"/>
        <v>0</v>
      </c>
      <c r="CP591" s="1223"/>
      <c r="CQ591" s="1223"/>
      <c r="CR591" s="1223"/>
      <c r="CS591" s="1223"/>
      <c r="CT591" s="1223">
        <f t="shared" si="13"/>
        <v>0</v>
      </c>
      <c r="CU591" s="1223"/>
      <c r="CV591" s="1223"/>
      <c r="CW591" s="1223"/>
      <c r="CX591" s="1223"/>
      <c r="CY591" s="1223">
        <f t="shared" si="14"/>
        <v>0</v>
      </c>
      <c r="CZ591" s="1223"/>
      <c r="DA591" s="1223"/>
      <c r="DB591" s="1223"/>
      <c r="DC591" s="1223"/>
      <c r="DD591" s="1223">
        <f t="shared" si="15"/>
        <v>0</v>
      </c>
      <c r="DE591" s="1223"/>
      <c r="DF591" s="1223"/>
      <c r="DG591" s="1223"/>
      <c r="DH591" s="1223"/>
    </row>
    <row r="592" spans="1:112" ht="12.75">
      <c r="A592" s="87" t="s">
        <v>508</v>
      </c>
      <c r="B592" s="12" t="s">
        <v>510</v>
      </c>
      <c r="G592" s="1102" t="str">
        <f>C553</f>
        <v>NOI During Construction</v>
      </c>
      <c r="H592" s="1102"/>
      <c r="I592" s="1102"/>
      <c r="J592" s="1102"/>
      <c r="K592" s="1102"/>
      <c r="L592" s="1102"/>
      <c r="M592" s="1102"/>
      <c r="N592" s="1102"/>
      <c r="O592" s="1102"/>
      <c r="P592" s="1102"/>
      <c r="Q592" s="1102"/>
      <c r="R592" s="1102"/>
      <c r="T592" s="87" t="s">
        <v>697</v>
      </c>
      <c r="U592" s="12" t="s">
        <v>510</v>
      </c>
      <c r="Z592" s="1102" t="str">
        <f>C554</f>
        <v>Deferred Developer Fee</v>
      </c>
      <c r="AA592" s="1102"/>
      <c r="AB592" s="1102"/>
      <c r="AC592" s="1102"/>
      <c r="AD592" s="1102"/>
      <c r="AE592" s="1102"/>
      <c r="AF592" s="1102"/>
      <c r="AG592" s="1102"/>
      <c r="AH592" s="1102"/>
      <c r="AI592" s="1102"/>
      <c r="AJ592" s="1102"/>
      <c r="AK592" s="1102"/>
      <c r="AM592" s="7" t="s">
        <v>172</v>
      </c>
      <c r="AN592" s="58"/>
      <c r="AO592" s="58"/>
      <c r="AP592" s="58"/>
      <c r="AQ592" s="58"/>
      <c r="AR592" s="1541">
        <f t="shared" si="0"/>
        <v>1</v>
      </c>
      <c r="AS592" s="1542"/>
      <c r="AT592" s="1139">
        <f t="shared" si="1"/>
        <v>5</v>
      </c>
      <c r="AU592" s="1141"/>
      <c r="AV592" s="1541">
        <f t="shared" si="2"/>
        <v>0</v>
      </c>
      <c r="AW592" s="1542"/>
      <c r="AX592" s="1139">
        <f t="shared" si="3"/>
        <v>0</v>
      </c>
      <c r="AY592" s="1141"/>
      <c r="AZ592" s="58"/>
      <c r="BA592" s="1139">
        <f t="shared" si="4"/>
        <v>0</v>
      </c>
      <c r="BB592" s="1140"/>
      <c r="BC592" s="1140"/>
      <c r="BD592" s="1140"/>
      <c r="BE592" s="1141"/>
      <c r="BF592" s="1212">
        <f t="shared" si="5"/>
        <v>5</v>
      </c>
      <c r="BG592" s="1212"/>
      <c r="BH592" s="1212"/>
      <c r="BI592" s="1212"/>
      <c r="BJ592" s="1212"/>
      <c r="BK592" s="1212">
        <f t="shared" si="6"/>
        <v>0</v>
      </c>
      <c r="BL592" s="1212"/>
      <c r="BM592" s="1212"/>
      <c r="BN592" s="1212"/>
      <c r="BO592" s="1212"/>
      <c r="BP592" s="1212">
        <f t="shared" si="7"/>
        <v>0</v>
      </c>
      <c r="BQ592" s="1212"/>
      <c r="BR592" s="1212"/>
      <c r="BS592" s="1212"/>
      <c r="BT592" s="1212"/>
      <c r="BU592" s="1212">
        <f t="shared" si="8"/>
        <v>0</v>
      </c>
      <c r="BV592" s="1212"/>
      <c r="BW592" s="1212"/>
      <c r="BX592" s="1212"/>
      <c r="BY592" s="1212"/>
      <c r="BZ592" s="1212">
        <f t="shared" si="9"/>
        <v>0</v>
      </c>
      <c r="CA592" s="1212"/>
      <c r="CB592" s="1212"/>
      <c r="CC592" s="1212"/>
      <c r="CD592" s="1212"/>
      <c r="CE592" s="1223">
        <f t="shared" si="10"/>
        <v>0</v>
      </c>
      <c r="CF592" s="1223"/>
      <c r="CG592" s="1223"/>
      <c r="CH592" s="1223"/>
      <c r="CI592" s="1223"/>
      <c r="CJ592" s="1223">
        <f t="shared" si="11"/>
        <v>0</v>
      </c>
      <c r="CK592" s="1223"/>
      <c r="CL592" s="1223"/>
      <c r="CM592" s="1223"/>
      <c r="CN592" s="1223"/>
      <c r="CO592" s="1223">
        <f t="shared" si="12"/>
        <v>0</v>
      </c>
      <c r="CP592" s="1223"/>
      <c r="CQ592" s="1223"/>
      <c r="CR592" s="1223"/>
      <c r="CS592" s="1223"/>
      <c r="CT592" s="1223">
        <f t="shared" si="13"/>
        <v>0</v>
      </c>
      <c r="CU592" s="1223"/>
      <c r="CV592" s="1223"/>
      <c r="CW592" s="1223"/>
      <c r="CX592" s="1223"/>
      <c r="CY592" s="1223">
        <f t="shared" si="14"/>
        <v>0</v>
      </c>
      <c r="CZ592" s="1223"/>
      <c r="DA592" s="1223"/>
      <c r="DB592" s="1223"/>
      <c r="DC592" s="1223"/>
      <c r="DD592" s="1223">
        <f t="shared" si="15"/>
        <v>0</v>
      </c>
      <c r="DE592" s="1223"/>
      <c r="DF592" s="1223"/>
      <c r="DG592" s="1223"/>
      <c r="DH592" s="1223"/>
    </row>
    <row r="593" spans="1:112" ht="12.75">
      <c r="A593" s="35"/>
      <c r="B593" s="12" t="s">
        <v>92</v>
      </c>
      <c r="G593" s="1100" t="s">
        <v>1754</v>
      </c>
      <c r="H593" s="1100"/>
      <c r="I593" s="1100"/>
      <c r="J593" s="1100"/>
      <c r="K593" s="1100"/>
      <c r="L593" s="1100"/>
      <c r="M593" s="1100"/>
      <c r="N593" s="1100"/>
      <c r="O593" s="1100"/>
      <c r="P593" s="1100"/>
      <c r="Q593" s="1100"/>
      <c r="R593" s="1100"/>
      <c r="T593" s="35"/>
      <c r="U593" s="12" t="s">
        <v>92</v>
      </c>
      <c r="Z593" s="1100" t="s">
        <v>1754</v>
      </c>
      <c r="AA593" s="1100"/>
      <c r="AB593" s="1100"/>
      <c r="AC593" s="1100"/>
      <c r="AD593" s="1100"/>
      <c r="AE593" s="1100"/>
      <c r="AF593" s="1100"/>
      <c r="AG593" s="1100"/>
      <c r="AH593" s="1100"/>
      <c r="AI593" s="1100"/>
      <c r="AJ593" s="1100"/>
      <c r="AK593" s="1100"/>
      <c r="AM593" s="7" t="s">
        <v>33</v>
      </c>
      <c r="AN593" s="58"/>
      <c r="AO593" s="58"/>
      <c r="AP593" s="58"/>
      <c r="AQ593" s="58"/>
      <c r="AR593" s="1541">
        <f t="shared" si="0"/>
        <v>1</v>
      </c>
      <c r="AS593" s="1542"/>
      <c r="AT593" s="1139">
        <f t="shared" si="1"/>
        <v>4</v>
      </c>
      <c r="AU593" s="1141"/>
      <c r="AV593" s="1541">
        <f t="shared" si="2"/>
        <v>0</v>
      </c>
      <c r="AW593" s="1542"/>
      <c r="AX593" s="1139">
        <f t="shared" si="3"/>
        <v>0</v>
      </c>
      <c r="AY593" s="1141"/>
      <c r="AZ593" s="58"/>
      <c r="BA593" s="1139">
        <f t="shared" si="4"/>
        <v>0</v>
      </c>
      <c r="BB593" s="1140"/>
      <c r="BC593" s="1140"/>
      <c r="BD593" s="1140"/>
      <c r="BE593" s="1141"/>
      <c r="BF593" s="1212">
        <f t="shared" si="5"/>
        <v>4</v>
      </c>
      <c r="BG593" s="1212"/>
      <c r="BH593" s="1212"/>
      <c r="BI593" s="1212"/>
      <c r="BJ593" s="1212"/>
      <c r="BK593" s="1212">
        <f t="shared" si="6"/>
        <v>0</v>
      </c>
      <c r="BL593" s="1212"/>
      <c r="BM593" s="1212"/>
      <c r="BN593" s="1212"/>
      <c r="BO593" s="1212"/>
      <c r="BP593" s="1212">
        <f t="shared" si="7"/>
        <v>0</v>
      </c>
      <c r="BQ593" s="1212"/>
      <c r="BR593" s="1212"/>
      <c r="BS593" s="1212"/>
      <c r="BT593" s="1212"/>
      <c r="BU593" s="1212">
        <f t="shared" si="8"/>
        <v>0</v>
      </c>
      <c r="BV593" s="1212"/>
      <c r="BW593" s="1212"/>
      <c r="BX593" s="1212"/>
      <c r="BY593" s="1212"/>
      <c r="BZ593" s="1212">
        <f t="shared" si="9"/>
        <v>0</v>
      </c>
      <c r="CA593" s="1212"/>
      <c r="CB593" s="1212"/>
      <c r="CC593" s="1212"/>
      <c r="CD593" s="1212"/>
      <c r="CE593" s="1223">
        <f t="shared" si="10"/>
        <v>0</v>
      </c>
      <c r="CF593" s="1223"/>
      <c r="CG593" s="1223"/>
      <c r="CH593" s="1223"/>
      <c r="CI593" s="1223"/>
      <c r="CJ593" s="1223">
        <f t="shared" si="11"/>
        <v>0</v>
      </c>
      <c r="CK593" s="1223"/>
      <c r="CL593" s="1223"/>
      <c r="CM593" s="1223"/>
      <c r="CN593" s="1223"/>
      <c r="CO593" s="1223">
        <f t="shared" si="12"/>
        <v>0</v>
      </c>
      <c r="CP593" s="1223"/>
      <c r="CQ593" s="1223"/>
      <c r="CR593" s="1223"/>
      <c r="CS593" s="1223"/>
      <c r="CT593" s="1223">
        <f t="shared" si="13"/>
        <v>0</v>
      </c>
      <c r="CU593" s="1223"/>
      <c r="CV593" s="1223"/>
      <c r="CW593" s="1223"/>
      <c r="CX593" s="1223"/>
      <c r="CY593" s="1223">
        <f t="shared" si="14"/>
        <v>0</v>
      </c>
      <c r="CZ593" s="1223"/>
      <c r="DA593" s="1223"/>
      <c r="DB593" s="1223"/>
      <c r="DC593" s="1223"/>
      <c r="DD593" s="1223">
        <f t="shared" si="15"/>
        <v>0</v>
      </c>
      <c r="DE593" s="1223"/>
      <c r="DF593" s="1223"/>
      <c r="DG593" s="1223"/>
      <c r="DH593" s="1223"/>
    </row>
    <row r="594" spans="1:112" ht="12.75">
      <c r="A594" s="35"/>
      <c r="B594" s="12" t="s">
        <v>631</v>
      </c>
      <c r="G594" s="1125" t="s">
        <v>1755</v>
      </c>
      <c r="H594" s="1125"/>
      <c r="I594" s="1125"/>
      <c r="J594" s="1125"/>
      <c r="K594" s="1125"/>
      <c r="L594" s="1125"/>
      <c r="M594" s="1125"/>
      <c r="N594" s="1125"/>
      <c r="O594" s="1125"/>
      <c r="P594" s="1125"/>
      <c r="Q594" s="1125"/>
      <c r="R594" s="1125"/>
      <c r="T594" s="35"/>
      <c r="U594" s="12" t="s">
        <v>631</v>
      </c>
      <c r="Z594" s="1125" t="s">
        <v>1755</v>
      </c>
      <c r="AA594" s="1125"/>
      <c r="AB594" s="1125"/>
      <c r="AC594" s="1125"/>
      <c r="AD594" s="1125"/>
      <c r="AE594" s="1125"/>
      <c r="AF594" s="1125"/>
      <c r="AG594" s="1125"/>
      <c r="AH594" s="1125"/>
      <c r="AI594" s="1125"/>
      <c r="AJ594" s="1125"/>
      <c r="AK594" s="1125"/>
      <c r="AM594" s="58"/>
      <c r="AN594" s="58"/>
      <c r="AO594" s="58"/>
      <c r="AP594" s="58"/>
      <c r="AQ594" s="58"/>
      <c r="AR594" s="1541">
        <f t="shared" si="0"/>
        <v>0</v>
      </c>
      <c r="AS594" s="1542"/>
      <c r="AT594" s="1139">
        <f t="shared" si="1"/>
        <v>0</v>
      </c>
      <c r="AU594" s="1141"/>
      <c r="AV594" s="1541">
        <f t="shared" si="2"/>
        <v>0</v>
      </c>
      <c r="AW594" s="1542"/>
      <c r="AX594" s="1139">
        <f t="shared" si="3"/>
        <v>0</v>
      </c>
      <c r="AY594" s="1141"/>
      <c r="AZ594" s="58"/>
      <c r="BA594" s="1139">
        <f t="shared" si="4"/>
        <v>0</v>
      </c>
      <c r="BB594" s="1140"/>
      <c r="BC594" s="1140"/>
      <c r="BD594" s="1140"/>
      <c r="BE594" s="1141"/>
      <c r="BF594" s="1212">
        <f t="shared" si="5"/>
        <v>1</v>
      </c>
      <c r="BG594" s="1212"/>
      <c r="BH594" s="1212"/>
      <c r="BI594" s="1212"/>
      <c r="BJ594" s="1212"/>
      <c r="BK594" s="1212">
        <f t="shared" si="6"/>
        <v>0</v>
      </c>
      <c r="BL594" s="1212"/>
      <c r="BM594" s="1212"/>
      <c r="BN594" s="1212"/>
      <c r="BO594" s="1212"/>
      <c r="BP594" s="1212">
        <f t="shared" si="7"/>
        <v>0</v>
      </c>
      <c r="BQ594" s="1212"/>
      <c r="BR594" s="1212"/>
      <c r="BS594" s="1212"/>
      <c r="BT594" s="1212"/>
      <c r="BU594" s="1212">
        <f t="shared" si="8"/>
        <v>0</v>
      </c>
      <c r="BV594" s="1212"/>
      <c r="BW594" s="1212"/>
      <c r="BX594" s="1212"/>
      <c r="BY594" s="1212"/>
      <c r="BZ594" s="1212">
        <f t="shared" si="9"/>
        <v>0</v>
      </c>
      <c r="CA594" s="1212"/>
      <c r="CB594" s="1212"/>
      <c r="CC594" s="1212"/>
      <c r="CD594" s="1212"/>
      <c r="CE594" s="1223">
        <f t="shared" si="10"/>
        <v>0</v>
      </c>
      <c r="CF594" s="1223"/>
      <c r="CG594" s="1223"/>
      <c r="CH594" s="1223"/>
      <c r="CI594" s="1223"/>
      <c r="CJ594" s="1223">
        <f t="shared" si="11"/>
        <v>0</v>
      </c>
      <c r="CK594" s="1223"/>
      <c r="CL594" s="1223"/>
      <c r="CM594" s="1223"/>
      <c r="CN594" s="1223"/>
      <c r="CO594" s="1223">
        <f t="shared" si="12"/>
        <v>0</v>
      </c>
      <c r="CP594" s="1223"/>
      <c r="CQ594" s="1223"/>
      <c r="CR594" s="1223"/>
      <c r="CS594" s="1223"/>
      <c r="CT594" s="1223">
        <f t="shared" si="13"/>
        <v>0</v>
      </c>
      <c r="CU594" s="1223"/>
      <c r="CV594" s="1223"/>
      <c r="CW594" s="1223"/>
      <c r="CX594" s="1223"/>
      <c r="CY594" s="1223">
        <f t="shared" si="14"/>
        <v>0</v>
      </c>
      <c r="CZ594" s="1223"/>
      <c r="DA594" s="1223"/>
      <c r="DB594" s="1223"/>
      <c r="DC594" s="1223"/>
      <c r="DD594" s="1223">
        <f t="shared" si="15"/>
        <v>0</v>
      </c>
      <c r="DE594" s="1223"/>
      <c r="DF594" s="1223"/>
      <c r="DG594" s="1223"/>
      <c r="DH594" s="1223"/>
    </row>
    <row r="595" spans="1:112" ht="12.75">
      <c r="A595" s="35"/>
      <c r="B595" s="12" t="s">
        <v>19</v>
      </c>
      <c r="G595" s="1125" t="s">
        <v>1652</v>
      </c>
      <c r="H595" s="1125"/>
      <c r="I595" s="1125"/>
      <c r="J595" s="1125"/>
      <c r="K595" s="1125"/>
      <c r="L595" s="1125"/>
      <c r="M595" s="1125"/>
      <c r="N595" s="1125"/>
      <c r="O595" s="1125"/>
      <c r="P595" s="1125"/>
      <c r="Q595" s="1125"/>
      <c r="R595" s="1125"/>
      <c r="T595" s="35"/>
      <c r="U595" s="12" t="s">
        <v>19</v>
      </c>
      <c r="Z595" s="1125" t="s">
        <v>1652</v>
      </c>
      <c r="AA595" s="1125"/>
      <c r="AB595" s="1125"/>
      <c r="AC595" s="1125"/>
      <c r="AD595" s="1125"/>
      <c r="AE595" s="1125"/>
      <c r="AF595" s="1125"/>
      <c r="AG595" s="1125"/>
      <c r="AH595" s="1125"/>
      <c r="AI595" s="1125"/>
      <c r="AJ595" s="1125"/>
      <c r="AK595" s="1125"/>
      <c r="AM595" s="58"/>
      <c r="AN595" s="58"/>
      <c r="AO595" s="58"/>
      <c r="AP595" s="58"/>
      <c r="AQ595" s="58"/>
      <c r="AR595" s="1541">
        <f t="shared" si="0"/>
        <v>0</v>
      </c>
      <c r="AS595" s="1542"/>
      <c r="AT595" s="1139">
        <f t="shared" si="1"/>
        <v>0</v>
      </c>
      <c r="AU595" s="1141"/>
      <c r="AV595" s="1541">
        <f t="shared" si="2"/>
        <v>1</v>
      </c>
      <c r="AW595" s="1542"/>
      <c r="AX595" s="1139">
        <f t="shared" si="3"/>
        <v>3</v>
      </c>
      <c r="AY595" s="1141"/>
      <c r="AZ595" s="58"/>
      <c r="BA595" s="1139">
        <f t="shared" si="4"/>
        <v>0</v>
      </c>
      <c r="BB595" s="1140"/>
      <c r="BC595" s="1140"/>
      <c r="BD595" s="1140"/>
      <c r="BE595" s="1141"/>
      <c r="BF595" s="1212">
        <f t="shared" si="5"/>
        <v>0</v>
      </c>
      <c r="BG595" s="1212"/>
      <c r="BH595" s="1212"/>
      <c r="BI595" s="1212"/>
      <c r="BJ595" s="1212"/>
      <c r="BK595" s="1212">
        <f t="shared" si="6"/>
        <v>3</v>
      </c>
      <c r="BL595" s="1212"/>
      <c r="BM595" s="1212"/>
      <c r="BN595" s="1212"/>
      <c r="BO595" s="1212"/>
      <c r="BP595" s="1212">
        <f t="shared" si="7"/>
        <v>0</v>
      </c>
      <c r="BQ595" s="1212"/>
      <c r="BR595" s="1212"/>
      <c r="BS595" s="1212"/>
      <c r="BT595" s="1212"/>
      <c r="BU595" s="1212">
        <f t="shared" si="8"/>
        <v>0</v>
      </c>
      <c r="BV595" s="1212"/>
      <c r="BW595" s="1212"/>
      <c r="BX595" s="1212"/>
      <c r="BY595" s="1212"/>
      <c r="BZ595" s="1212">
        <f t="shared" si="9"/>
        <v>0</v>
      </c>
      <c r="CA595" s="1212"/>
      <c r="CB595" s="1212"/>
      <c r="CC595" s="1212"/>
      <c r="CD595" s="1212"/>
      <c r="CE595" s="1223">
        <f t="shared" si="10"/>
        <v>0</v>
      </c>
      <c r="CF595" s="1223"/>
      <c r="CG595" s="1223"/>
      <c r="CH595" s="1223"/>
      <c r="CI595" s="1223"/>
      <c r="CJ595" s="1223">
        <f t="shared" si="11"/>
        <v>0</v>
      </c>
      <c r="CK595" s="1223"/>
      <c r="CL595" s="1223"/>
      <c r="CM595" s="1223"/>
      <c r="CN595" s="1223"/>
      <c r="CO595" s="1223">
        <f t="shared" si="12"/>
        <v>3</v>
      </c>
      <c r="CP595" s="1223"/>
      <c r="CQ595" s="1223"/>
      <c r="CR595" s="1223"/>
      <c r="CS595" s="1223"/>
      <c r="CT595" s="1223">
        <f t="shared" si="13"/>
        <v>0</v>
      </c>
      <c r="CU595" s="1223"/>
      <c r="CV595" s="1223"/>
      <c r="CW595" s="1223"/>
      <c r="CX595" s="1223"/>
      <c r="CY595" s="1223">
        <f t="shared" si="14"/>
        <v>0</v>
      </c>
      <c r="CZ595" s="1223"/>
      <c r="DA595" s="1223"/>
      <c r="DB595" s="1223"/>
      <c r="DC595" s="1223"/>
      <c r="DD595" s="1223">
        <f t="shared" si="15"/>
        <v>0</v>
      </c>
      <c r="DE595" s="1223"/>
      <c r="DF595" s="1223"/>
      <c r="DG595" s="1223"/>
      <c r="DH595" s="1223"/>
    </row>
    <row r="596" spans="1:112" ht="12.75">
      <c r="A596" s="35"/>
      <c r="B596" s="12" t="s">
        <v>338</v>
      </c>
      <c r="G596" s="1103" t="s">
        <v>1653</v>
      </c>
      <c r="H596" s="1103"/>
      <c r="I596" s="1103"/>
      <c r="J596" s="1103"/>
      <c r="K596" s="1103"/>
      <c r="L596" s="1103"/>
      <c r="O596" s="140" t="s">
        <v>220</v>
      </c>
      <c r="P596" s="1105">
        <v>203</v>
      </c>
      <c r="Q596" s="1105"/>
      <c r="R596" s="1105"/>
      <c r="T596" s="35"/>
      <c r="U596" s="12" t="s">
        <v>338</v>
      </c>
      <c r="Z596" s="1103" t="s">
        <v>1653</v>
      </c>
      <c r="AA596" s="1103"/>
      <c r="AB596" s="1103"/>
      <c r="AC596" s="1103"/>
      <c r="AD596" s="1103"/>
      <c r="AE596" s="1103"/>
      <c r="AH596" s="140" t="s">
        <v>220</v>
      </c>
      <c r="AI596" s="1105">
        <v>203</v>
      </c>
      <c r="AJ596" s="1105"/>
      <c r="AK596" s="1105"/>
      <c r="AM596" s="58"/>
      <c r="AN596" s="58"/>
      <c r="AO596" s="58"/>
      <c r="AP596" s="58"/>
      <c r="AQ596" s="58"/>
      <c r="AR596" s="1541">
        <f t="shared" si="0"/>
        <v>0</v>
      </c>
      <c r="AS596" s="1542"/>
      <c r="AT596" s="1139">
        <f t="shared" si="1"/>
        <v>0</v>
      </c>
      <c r="AU596" s="1141"/>
      <c r="AV596" s="1541">
        <f t="shared" si="2"/>
        <v>1</v>
      </c>
      <c r="AW596" s="1542"/>
      <c r="AX596" s="1139">
        <f t="shared" si="3"/>
        <v>4</v>
      </c>
      <c r="AY596" s="1141"/>
      <c r="AZ596" s="58"/>
      <c r="BA596" s="1139">
        <f t="shared" si="4"/>
        <v>0</v>
      </c>
      <c r="BB596" s="1140"/>
      <c r="BC596" s="1140"/>
      <c r="BD596" s="1140"/>
      <c r="BE596" s="1141"/>
      <c r="BF596" s="1212">
        <f t="shared" si="5"/>
        <v>0</v>
      </c>
      <c r="BG596" s="1212"/>
      <c r="BH596" s="1212"/>
      <c r="BI596" s="1212"/>
      <c r="BJ596" s="1212"/>
      <c r="BK596" s="1212">
        <f t="shared" si="6"/>
        <v>4</v>
      </c>
      <c r="BL596" s="1212"/>
      <c r="BM596" s="1212"/>
      <c r="BN596" s="1212"/>
      <c r="BO596" s="1212"/>
      <c r="BP596" s="1212">
        <f t="shared" si="7"/>
        <v>0</v>
      </c>
      <c r="BQ596" s="1212"/>
      <c r="BR596" s="1212"/>
      <c r="BS596" s="1212"/>
      <c r="BT596" s="1212"/>
      <c r="BU596" s="1212">
        <f t="shared" si="8"/>
        <v>0</v>
      </c>
      <c r="BV596" s="1212"/>
      <c r="BW596" s="1212"/>
      <c r="BX596" s="1212"/>
      <c r="BY596" s="1212"/>
      <c r="BZ596" s="1212">
        <f t="shared" si="9"/>
        <v>0</v>
      </c>
      <c r="CA596" s="1212"/>
      <c r="CB596" s="1212"/>
      <c r="CC596" s="1212"/>
      <c r="CD596" s="1212"/>
      <c r="CE596" s="1223">
        <f t="shared" si="10"/>
        <v>0</v>
      </c>
      <c r="CF596" s="1223"/>
      <c r="CG596" s="1223"/>
      <c r="CH596" s="1223"/>
      <c r="CI596" s="1223"/>
      <c r="CJ596" s="1223">
        <f t="shared" si="11"/>
        <v>0</v>
      </c>
      <c r="CK596" s="1223"/>
      <c r="CL596" s="1223"/>
      <c r="CM596" s="1223"/>
      <c r="CN596" s="1223"/>
      <c r="CO596" s="1223">
        <f t="shared" si="12"/>
        <v>4</v>
      </c>
      <c r="CP596" s="1223"/>
      <c r="CQ596" s="1223"/>
      <c r="CR596" s="1223"/>
      <c r="CS596" s="1223"/>
      <c r="CT596" s="1223">
        <f t="shared" si="13"/>
        <v>0</v>
      </c>
      <c r="CU596" s="1223"/>
      <c r="CV596" s="1223"/>
      <c r="CW596" s="1223"/>
      <c r="CX596" s="1223"/>
      <c r="CY596" s="1223">
        <f t="shared" si="14"/>
        <v>0</v>
      </c>
      <c r="CZ596" s="1223"/>
      <c r="DA596" s="1223"/>
      <c r="DB596" s="1223"/>
      <c r="DC596" s="1223"/>
      <c r="DD596" s="1223">
        <f t="shared" si="15"/>
        <v>0</v>
      </c>
      <c r="DE596" s="1223"/>
      <c r="DF596" s="1223"/>
      <c r="DG596" s="1223"/>
      <c r="DH596" s="1223"/>
    </row>
    <row r="597" spans="1:112" s="7" customFormat="1" ht="12.75">
      <c r="A597" s="35"/>
      <c r="B597" s="12" t="s">
        <v>20</v>
      </c>
      <c r="C597" s="12"/>
      <c r="D597" s="12"/>
      <c r="E597" s="12"/>
      <c r="F597" s="12"/>
      <c r="G597" s="12"/>
      <c r="H597" s="1098" t="s">
        <v>1756</v>
      </c>
      <c r="I597" s="1100"/>
      <c r="J597" s="1100"/>
      <c r="K597" s="1100"/>
      <c r="L597" s="1100"/>
      <c r="M597" s="1100"/>
      <c r="N597" s="1100"/>
      <c r="O597" s="1100"/>
      <c r="P597" s="1100"/>
      <c r="Q597" s="1100"/>
      <c r="R597" s="1100"/>
      <c r="S597" s="12"/>
      <c r="T597" s="35"/>
      <c r="U597" s="12" t="s">
        <v>20</v>
      </c>
      <c r="V597" s="12"/>
      <c r="W597" s="12"/>
      <c r="X597" s="12"/>
      <c r="Y597" s="12"/>
      <c r="Z597" s="12"/>
      <c r="AA597" s="1100" t="s">
        <v>1747</v>
      </c>
      <c r="AB597" s="1100"/>
      <c r="AC597" s="1100"/>
      <c r="AD597" s="1100"/>
      <c r="AE597" s="1100"/>
      <c r="AF597" s="1100"/>
      <c r="AG597" s="1100"/>
      <c r="AH597" s="1100"/>
      <c r="AI597" s="1100"/>
      <c r="AJ597" s="1100"/>
      <c r="AK597" s="1100"/>
      <c r="AL597" s="12"/>
      <c r="AM597" s="58"/>
      <c r="AN597" s="58"/>
      <c r="AO597" s="58"/>
      <c r="AP597" s="58"/>
      <c r="AQ597" s="58"/>
      <c r="AR597" s="1541">
        <f t="shared" si="0"/>
        <v>1</v>
      </c>
      <c r="AS597" s="1542"/>
      <c r="AT597" s="1139">
        <f t="shared" si="1"/>
        <v>3</v>
      </c>
      <c r="AU597" s="1141"/>
      <c r="AV597" s="1541">
        <f t="shared" si="2"/>
        <v>0</v>
      </c>
      <c r="AW597" s="1542"/>
      <c r="AX597" s="1139">
        <f t="shared" si="3"/>
        <v>0</v>
      </c>
      <c r="AY597" s="1141"/>
      <c r="AZ597" s="58"/>
      <c r="BA597" s="1139">
        <f t="shared" si="4"/>
        <v>0</v>
      </c>
      <c r="BB597" s="1140"/>
      <c r="BC597" s="1140"/>
      <c r="BD597" s="1140"/>
      <c r="BE597" s="1141"/>
      <c r="BF597" s="1212">
        <f t="shared" si="5"/>
        <v>0</v>
      </c>
      <c r="BG597" s="1212"/>
      <c r="BH597" s="1212"/>
      <c r="BI597" s="1212"/>
      <c r="BJ597" s="1212"/>
      <c r="BK597" s="1212">
        <f t="shared" si="6"/>
        <v>3</v>
      </c>
      <c r="BL597" s="1212"/>
      <c r="BM597" s="1212"/>
      <c r="BN597" s="1212"/>
      <c r="BO597" s="1212"/>
      <c r="BP597" s="1212">
        <f t="shared" si="7"/>
        <v>0</v>
      </c>
      <c r="BQ597" s="1212"/>
      <c r="BR597" s="1212"/>
      <c r="BS597" s="1212"/>
      <c r="BT597" s="1212"/>
      <c r="BU597" s="1212">
        <f t="shared" si="8"/>
        <v>0</v>
      </c>
      <c r="BV597" s="1212"/>
      <c r="BW597" s="1212"/>
      <c r="BX597" s="1212"/>
      <c r="BY597" s="1212"/>
      <c r="BZ597" s="1212">
        <f t="shared" si="9"/>
        <v>0</v>
      </c>
      <c r="CA597" s="1212"/>
      <c r="CB597" s="1212"/>
      <c r="CC597" s="1212"/>
      <c r="CD597" s="1212"/>
      <c r="CE597" s="1223">
        <f t="shared" si="10"/>
        <v>0</v>
      </c>
      <c r="CF597" s="1223"/>
      <c r="CG597" s="1223"/>
      <c r="CH597" s="1223"/>
      <c r="CI597" s="1223"/>
      <c r="CJ597" s="1223">
        <f t="shared" si="11"/>
        <v>0</v>
      </c>
      <c r="CK597" s="1223"/>
      <c r="CL597" s="1223"/>
      <c r="CM597" s="1223"/>
      <c r="CN597" s="1223"/>
      <c r="CO597" s="1223">
        <f t="shared" si="12"/>
        <v>0</v>
      </c>
      <c r="CP597" s="1223"/>
      <c r="CQ597" s="1223"/>
      <c r="CR597" s="1223"/>
      <c r="CS597" s="1223"/>
      <c r="CT597" s="1223">
        <f t="shared" si="13"/>
        <v>0</v>
      </c>
      <c r="CU597" s="1223"/>
      <c r="CV597" s="1223"/>
      <c r="CW597" s="1223"/>
      <c r="CX597" s="1223"/>
      <c r="CY597" s="1223">
        <f t="shared" si="14"/>
        <v>0</v>
      </c>
      <c r="CZ597" s="1223"/>
      <c r="DA597" s="1223"/>
      <c r="DB597" s="1223"/>
      <c r="DC597" s="1223"/>
      <c r="DD597" s="1223">
        <f t="shared" si="15"/>
        <v>0</v>
      </c>
      <c r="DE597" s="1223"/>
      <c r="DF597" s="1223"/>
      <c r="DG597" s="1223"/>
      <c r="DH597" s="1223"/>
    </row>
    <row r="598" spans="1:112" s="7" customFormat="1" ht="12.75">
      <c r="A598" s="35"/>
      <c r="B598" s="12" t="s">
        <v>22</v>
      </c>
      <c r="C598" s="12"/>
      <c r="D598" s="12"/>
      <c r="E598" s="12"/>
      <c r="F598" s="12"/>
      <c r="G598" s="12"/>
      <c r="H598" s="12"/>
      <c r="I598" s="12"/>
      <c r="J598" s="12"/>
      <c r="K598" s="12"/>
      <c r="L598" s="12"/>
      <c r="M598" s="12"/>
      <c r="N598" s="1101" t="s">
        <v>592</v>
      </c>
      <c r="O598" s="1101"/>
      <c r="P598" s="12"/>
      <c r="Q598" s="12"/>
      <c r="R598" s="12"/>
      <c r="S598" s="12"/>
      <c r="T598" s="35"/>
      <c r="U598" s="12" t="s">
        <v>22</v>
      </c>
      <c r="V598" s="12"/>
      <c r="W598" s="12"/>
      <c r="X598" s="12"/>
      <c r="Y598" s="12"/>
      <c r="Z598" s="12"/>
      <c r="AA598" s="12"/>
      <c r="AB598" s="12"/>
      <c r="AC598" s="12"/>
      <c r="AD598" s="12"/>
      <c r="AE598" s="12"/>
      <c r="AF598" s="12"/>
      <c r="AG598" s="1101" t="s">
        <v>592</v>
      </c>
      <c r="AH598" s="1101"/>
      <c r="AI598" s="12"/>
      <c r="AJ598" s="12"/>
      <c r="AK598" s="12"/>
      <c r="AL598" s="12"/>
      <c r="AM598" s="58"/>
      <c r="AN598" s="58"/>
      <c r="AO598" s="58"/>
      <c r="AP598" s="58"/>
      <c r="AQ598" s="58"/>
      <c r="AR598" s="1541">
        <f t="shared" si="0"/>
        <v>1</v>
      </c>
      <c r="AS598" s="1542"/>
      <c r="AT598" s="1139">
        <f t="shared" si="1"/>
        <v>7</v>
      </c>
      <c r="AU598" s="1141"/>
      <c r="AV598" s="1541">
        <f t="shared" si="2"/>
        <v>0</v>
      </c>
      <c r="AW598" s="1542"/>
      <c r="AX598" s="1139">
        <f t="shared" si="3"/>
        <v>0</v>
      </c>
      <c r="AY598" s="1141"/>
      <c r="AZ598" s="58"/>
      <c r="BA598" s="1139">
        <f t="shared" si="4"/>
        <v>0</v>
      </c>
      <c r="BB598" s="1140"/>
      <c r="BC598" s="1140"/>
      <c r="BD598" s="1140"/>
      <c r="BE598" s="1141"/>
      <c r="BF598" s="1212">
        <f t="shared" si="5"/>
        <v>0</v>
      </c>
      <c r="BG598" s="1212"/>
      <c r="BH598" s="1212"/>
      <c r="BI598" s="1212"/>
      <c r="BJ598" s="1212"/>
      <c r="BK598" s="1212">
        <f t="shared" si="6"/>
        <v>7</v>
      </c>
      <c r="BL598" s="1212"/>
      <c r="BM598" s="1212"/>
      <c r="BN598" s="1212"/>
      <c r="BO598" s="1212"/>
      <c r="BP598" s="1212">
        <f t="shared" si="7"/>
        <v>0</v>
      </c>
      <c r="BQ598" s="1212"/>
      <c r="BR598" s="1212"/>
      <c r="BS598" s="1212"/>
      <c r="BT598" s="1212"/>
      <c r="BU598" s="1212">
        <f t="shared" si="8"/>
        <v>0</v>
      </c>
      <c r="BV598" s="1212"/>
      <c r="BW598" s="1212"/>
      <c r="BX598" s="1212"/>
      <c r="BY598" s="1212"/>
      <c r="BZ598" s="1212">
        <f t="shared" si="9"/>
        <v>0</v>
      </c>
      <c r="CA598" s="1212"/>
      <c r="CB598" s="1212"/>
      <c r="CC598" s="1212"/>
      <c r="CD598" s="1212"/>
      <c r="CE598" s="1223">
        <f t="shared" si="10"/>
        <v>0</v>
      </c>
      <c r="CF598" s="1223"/>
      <c r="CG598" s="1223"/>
      <c r="CH598" s="1223"/>
      <c r="CI598" s="1223"/>
      <c r="CJ598" s="1223">
        <f t="shared" si="11"/>
        <v>0</v>
      </c>
      <c r="CK598" s="1223"/>
      <c r="CL598" s="1223"/>
      <c r="CM598" s="1223"/>
      <c r="CN598" s="1223"/>
      <c r="CO598" s="1223">
        <f t="shared" si="12"/>
        <v>0</v>
      </c>
      <c r="CP598" s="1223"/>
      <c r="CQ598" s="1223"/>
      <c r="CR598" s="1223"/>
      <c r="CS598" s="1223"/>
      <c r="CT598" s="1223">
        <f t="shared" si="13"/>
        <v>0</v>
      </c>
      <c r="CU598" s="1223"/>
      <c r="CV598" s="1223"/>
      <c r="CW598" s="1223"/>
      <c r="CX598" s="1223"/>
      <c r="CY598" s="1223">
        <f t="shared" si="14"/>
        <v>0</v>
      </c>
      <c r="CZ598" s="1223"/>
      <c r="DA598" s="1223"/>
      <c r="DB598" s="1223"/>
      <c r="DC598" s="1223"/>
      <c r="DD598" s="1223">
        <f t="shared" si="15"/>
        <v>0</v>
      </c>
      <c r="DE598" s="1223"/>
      <c r="DF598" s="1223"/>
      <c r="DG598" s="1223"/>
      <c r="DH598" s="1223"/>
    </row>
    <row r="599" spans="1:112" s="7" customFormat="1" ht="12.75">
      <c r="A599" s="35"/>
      <c r="B599" s="12"/>
      <c r="C599" s="12"/>
      <c r="D599" s="12"/>
      <c r="E599" s="12"/>
      <c r="F599" s="12"/>
      <c r="G599" s="12"/>
      <c r="H599" s="12"/>
      <c r="I599" s="12"/>
      <c r="J599" s="12"/>
      <c r="K599" s="12"/>
      <c r="L599" s="12"/>
      <c r="M599" s="12"/>
      <c r="N599" s="12"/>
      <c r="O599" s="12"/>
      <c r="P599" s="12"/>
      <c r="Q599" s="12"/>
      <c r="R599" s="12"/>
      <c r="S599" s="12"/>
      <c r="T599" s="35"/>
      <c r="U599" s="12"/>
      <c r="V599" s="12"/>
      <c r="W599" s="12"/>
      <c r="X599" s="12"/>
      <c r="Y599" s="12"/>
      <c r="Z599" s="12"/>
      <c r="AA599" s="12"/>
      <c r="AB599" s="12"/>
      <c r="AC599" s="12"/>
      <c r="AD599" s="12"/>
      <c r="AE599" s="12"/>
      <c r="AF599" s="12"/>
      <c r="AG599" s="12"/>
      <c r="AH599" s="12"/>
      <c r="AI599" s="12"/>
      <c r="AJ599" s="12"/>
      <c r="AK599" s="12"/>
      <c r="AL599" s="12"/>
      <c r="AM599" s="58"/>
      <c r="AN599" s="58"/>
      <c r="AO599" s="58"/>
      <c r="AP599" s="58"/>
      <c r="AQ599" s="58"/>
      <c r="AR599" s="1541">
        <f t="shared" si="0"/>
        <v>1</v>
      </c>
      <c r="AS599" s="1542"/>
      <c r="AT599" s="1139">
        <f t="shared" si="1"/>
        <v>21</v>
      </c>
      <c r="AU599" s="1141"/>
      <c r="AV599" s="1541">
        <f t="shared" si="2"/>
        <v>0</v>
      </c>
      <c r="AW599" s="1542"/>
      <c r="AX599" s="1139">
        <f t="shared" si="3"/>
        <v>0</v>
      </c>
      <c r="AY599" s="1141"/>
      <c r="AZ599" s="58"/>
      <c r="BA599" s="1139">
        <f t="shared" si="4"/>
        <v>0</v>
      </c>
      <c r="BB599" s="1140"/>
      <c r="BC599" s="1140"/>
      <c r="BD599" s="1140"/>
      <c r="BE599" s="1141"/>
      <c r="BF599" s="1212">
        <f t="shared" si="5"/>
        <v>0</v>
      </c>
      <c r="BG599" s="1212"/>
      <c r="BH599" s="1212"/>
      <c r="BI599" s="1212"/>
      <c r="BJ599" s="1212"/>
      <c r="BK599" s="1212">
        <f t="shared" si="6"/>
        <v>21</v>
      </c>
      <c r="BL599" s="1212"/>
      <c r="BM599" s="1212"/>
      <c r="BN599" s="1212"/>
      <c r="BO599" s="1212"/>
      <c r="BP599" s="1212">
        <f t="shared" si="7"/>
        <v>0</v>
      </c>
      <c r="BQ599" s="1212"/>
      <c r="BR599" s="1212"/>
      <c r="BS599" s="1212"/>
      <c r="BT599" s="1212"/>
      <c r="BU599" s="1212">
        <f t="shared" si="8"/>
        <v>0</v>
      </c>
      <c r="BV599" s="1212"/>
      <c r="BW599" s="1212"/>
      <c r="BX599" s="1212"/>
      <c r="BY599" s="1212"/>
      <c r="BZ599" s="1212">
        <f t="shared" si="9"/>
        <v>0</v>
      </c>
      <c r="CA599" s="1212"/>
      <c r="CB599" s="1212"/>
      <c r="CC599" s="1212"/>
      <c r="CD599" s="1212"/>
      <c r="CE599" s="1223">
        <f t="shared" si="10"/>
        <v>0</v>
      </c>
      <c r="CF599" s="1223"/>
      <c r="CG599" s="1223"/>
      <c r="CH599" s="1223"/>
      <c r="CI599" s="1223"/>
      <c r="CJ599" s="1223">
        <f t="shared" si="11"/>
        <v>0</v>
      </c>
      <c r="CK599" s="1223"/>
      <c r="CL599" s="1223"/>
      <c r="CM599" s="1223"/>
      <c r="CN599" s="1223"/>
      <c r="CO599" s="1223">
        <f t="shared" si="12"/>
        <v>0</v>
      </c>
      <c r="CP599" s="1223"/>
      <c r="CQ599" s="1223"/>
      <c r="CR599" s="1223"/>
      <c r="CS599" s="1223"/>
      <c r="CT599" s="1223">
        <f t="shared" si="13"/>
        <v>0</v>
      </c>
      <c r="CU599" s="1223"/>
      <c r="CV599" s="1223"/>
      <c r="CW599" s="1223"/>
      <c r="CX599" s="1223"/>
      <c r="CY599" s="1223">
        <f t="shared" si="14"/>
        <v>0</v>
      </c>
      <c r="CZ599" s="1223"/>
      <c r="DA599" s="1223"/>
      <c r="DB599" s="1223"/>
      <c r="DC599" s="1223"/>
      <c r="DD599" s="1223">
        <f t="shared" si="15"/>
        <v>0</v>
      </c>
      <c r="DE599" s="1223"/>
      <c r="DF599" s="1223"/>
      <c r="DG599" s="1223"/>
      <c r="DH599" s="1223"/>
    </row>
    <row r="600" spans="1:112" ht="12.75">
      <c r="A600" s="87" t="s">
        <v>386</v>
      </c>
      <c r="B600" s="12" t="s">
        <v>510</v>
      </c>
      <c r="G600" s="1102" t="str">
        <f>C555</f>
        <v>Deferred Operating Reserve</v>
      </c>
      <c r="H600" s="1102"/>
      <c r="I600" s="1102"/>
      <c r="J600" s="1102"/>
      <c r="K600" s="1102"/>
      <c r="L600" s="1102"/>
      <c r="M600" s="1102"/>
      <c r="N600" s="1102"/>
      <c r="O600" s="1102"/>
      <c r="P600" s="1102"/>
      <c r="Q600" s="1102"/>
      <c r="R600" s="1102"/>
      <c r="T600" s="87" t="s">
        <v>387</v>
      </c>
      <c r="U600" s="12" t="s">
        <v>510</v>
      </c>
      <c r="Z600" s="1102" t="str">
        <f>C556</f>
        <v>Deferred TCAC Fees</v>
      </c>
      <c r="AA600" s="1102"/>
      <c r="AB600" s="1102"/>
      <c r="AC600" s="1102"/>
      <c r="AD600" s="1102"/>
      <c r="AE600" s="1102"/>
      <c r="AF600" s="1102"/>
      <c r="AG600" s="1102"/>
      <c r="AH600" s="1102"/>
      <c r="AI600" s="1102"/>
      <c r="AJ600" s="1102"/>
      <c r="AK600" s="1102"/>
      <c r="AM600" s="58"/>
      <c r="AN600" s="58"/>
      <c r="AO600" s="58"/>
      <c r="AP600" s="58"/>
      <c r="AQ600" s="58"/>
      <c r="AR600" s="1541">
        <f t="shared" si="0"/>
        <v>1</v>
      </c>
      <c r="AS600" s="1542"/>
      <c r="AT600" s="1139">
        <f t="shared" si="1"/>
        <v>12</v>
      </c>
      <c r="AU600" s="1141"/>
      <c r="AV600" s="1541">
        <f t="shared" si="2"/>
        <v>0</v>
      </c>
      <c r="AW600" s="1542"/>
      <c r="AX600" s="1139">
        <f t="shared" si="3"/>
        <v>0</v>
      </c>
      <c r="AY600" s="1141"/>
      <c r="AZ600" s="58"/>
      <c r="BA600" s="1139">
        <f t="shared" si="4"/>
        <v>0</v>
      </c>
      <c r="BB600" s="1140"/>
      <c r="BC600" s="1140"/>
      <c r="BD600" s="1140"/>
      <c r="BE600" s="1141"/>
      <c r="BF600" s="1212">
        <f t="shared" si="5"/>
        <v>0</v>
      </c>
      <c r="BG600" s="1212"/>
      <c r="BH600" s="1212"/>
      <c r="BI600" s="1212"/>
      <c r="BJ600" s="1212"/>
      <c r="BK600" s="1212">
        <f t="shared" si="6"/>
        <v>12</v>
      </c>
      <c r="BL600" s="1212"/>
      <c r="BM600" s="1212"/>
      <c r="BN600" s="1212"/>
      <c r="BO600" s="1212"/>
      <c r="BP600" s="1212">
        <f t="shared" si="7"/>
        <v>0</v>
      </c>
      <c r="BQ600" s="1212"/>
      <c r="BR600" s="1212"/>
      <c r="BS600" s="1212"/>
      <c r="BT600" s="1212"/>
      <c r="BU600" s="1212">
        <f t="shared" si="8"/>
        <v>0</v>
      </c>
      <c r="BV600" s="1212"/>
      <c r="BW600" s="1212"/>
      <c r="BX600" s="1212"/>
      <c r="BY600" s="1212"/>
      <c r="BZ600" s="1212">
        <f t="shared" si="9"/>
        <v>0</v>
      </c>
      <c r="CA600" s="1212"/>
      <c r="CB600" s="1212"/>
      <c r="CC600" s="1212"/>
      <c r="CD600" s="1212"/>
      <c r="CE600" s="1223">
        <f t="shared" si="10"/>
        <v>0</v>
      </c>
      <c r="CF600" s="1223"/>
      <c r="CG600" s="1223"/>
      <c r="CH600" s="1223"/>
      <c r="CI600" s="1223"/>
      <c r="CJ600" s="1223">
        <f t="shared" si="11"/>
        <v>0</v>
      </c>
      <c r="CK600" s="1223"/>
      <c r="CL600" s="1223"/>
      <c r="CM600" s="1223"/>
      <c r="CN600" s="1223"/>
      <c r="CO600" s="1223">
        <f t="shared" si="12"/>
        <v>0</v>
      </c>
      <c r="CP600" s="1223"/>
      <c r="CQ600" s="1223"/>
      <c r="CR600" s="1223"/>
      <c r="CS600" s="1223"/>
      <c r="CT600" s="1223">
        <f t="shared" si="13"/>
        <v>0</v>
      </c>
      <c r="CU600" s="1223"/>
      <c r="CV600" s="1223"/>
      <c r="CW600" s="1223"/>
      <c r="CX600" s="1223"/>
      <c r="CY600" s="1223">
        <f t="shared" si="14"/>
        <v>0</v>
      </c>
      <c r="CZ600" s="1223"/>
      <c r="DA600" s="1223"/>
      <c r="DB600" s="1223"/>
      <c r="DC600" s="1223"/>
      <c r="DD600" s="1223">
        <f t="shared" si="15"/>
        <v>0</v>
      </c>
      <c r="DE600" s="1223"/>
      <c r="DF600" s="1223"/>
      <c r="DG600" s="1223"/>
      <c r="DH600" s="1223"/>
    </row>
    <row r="601" spans="1:112" ht="12.75">
      <c r="B601" s="12" t="s">
        <v>92</v>
      </c>
      <c r="G601" s="1100" t="s">
        <v>1754</v>
      </c>
      <c r="H601" s="1100"/>
      <c r="I601" s="1100"/>
      <c r="J601" s="1100"/>
      <c r="K601" s="1100"/>
      <c r="L601" s="1100"/>
      <c r="M601" s="1100"/>
      <c r="N601" s="1100"/>
      <c r="O601" s="1100"/>
      <c r="P601" s="1100"/>
      <c r="Q601" s="1100"/>
      <c r="R601" s="1100"/>
      <c r="U601" s="12" t="s">
        <v>92</v>
      </c>
      <c r="Z601" s="1100" t="s">
        <v>1754</v>
      </c>
      <c r="AA601" s="1100"/>
      <c r="AB601" s="1100"/>
      <c r="AC601" s="1100"/>
      <c r="AD601" s="1100"/>
      <c r="AE601" s="1100"/>
      <c r="AF601" s="1100"/>
      <c r="AG601" s="1100"/>
      <c r="AH601" s="1100"/>
      <c r="AI601" s="1100"/>
      <c r="AJ601" s="1100"/>
      <c r="AK601" s="1100"/>
      <c r="AM601" s="58"/>
      <c r="AN601" s="58"/>
      <c r="AO601" s="58"/>
      <c r="AP601" s="58"/>
      <c r="AQ601" s="58"/>
      <c r="AR601" s="1541">
        <f t="shared" si="0"/>
        <v>0</v>
      </c>
      <c r="AS601" s="1542"/>
      <c r="AT601" s="1139">
        <f t="shared" si="1"/>
        <v>0</v>
      </c>
      <c r="AU601" s="1141"/>
      <c r="AV601" s="1541">
        <f t="shared" si="2"/>
        <v>0</v>
      </c>
      <c r="AW601" s="1542"/>
      <c r="AX601" s="1139">
        <f t="shared" si="3"/>
        <v>0</v>
      </c>
      <c r="AY601" s="1141"/>
      <c r="AZ601" s="58"/>
      <c r="BA601" s="1139">
        <f t="shared" si="4"/>
        <v>0</v>
      </c>
      <c r="BB601" s="1140"/>
      <c r="BC601" s="1140"/>
      <c r="BD601" s="1140"/>
      <c r="BE601" s="1141"/>
      <c r="BF601" s="1212">
        <f t="shared" si="5"/>
        <v>0</v>
      </c>
      <c r="BG601" s="1212"/>
      <c r="BH601" s="1212"/>
      <c r="BI601" s="1212"/>
      <c r="BJ601" s="1212"/>
      <c r="BK601" s="1212">
        <f t="shared" si="6"/>
        <v>1</v>
      </c>
      <c r="BL601" s="1212"/>
      <c r="BM601" s="1212"/>
      <c r="BN601" s="1212"/>
      <c r="BO601" s="1212"/>
      <c r="BP601" s="1212">
        <f t="shared" si="7"/>
        <v>0</v>
      </c>
      <c r="BQ601" s="1212"/>
      <c r="BR601" s="1212"/>
      <c r="BS601" s="1212"/>
      <c r="BT601" s="1212"/>
      <c r="BU601" s="1212">
        <f t="shared" si="8"/>
        <v>0</v>
      </c>
      <c r="BV601" s="1212"/>
      <c r="BW601" s="1212"/>
      <c r="BX601" s="1212"/>
      <c r="BY601" s="1212"/>
      <c r="BZ601" s="1212">
        <f t="shared" si="9"/>
        <v>0</v>
      </c>
      <c r="CA601" s="1212"/>
      <c r="CB601" s="1212"/>
      <c r="CC601" s="1212"/>
      <c r="CD601" s="1212"/>
      <c r="CE601" s="1223">
        <f t="shared" si="10"/>
        <v>0</v>
      </c>
      <c r="CF601" s="1223"/>
      <c r="CG601" s="1223"/>
      <c r="CH601" s="1223"/>
      <c r="CI601" s="1223"/>
      <c r="CJ601" s="1223">
        <f t="shared" si="11"/>
        <v>0</v>
      </c>
      <c r="CK601" s="1223"/>
      <c r="CL601" s="1223"/>
      <c r="CM601" s="1223"/>
      <c r="CN601" s="1223"/>
      <c r="CO601" s="1223">
        <f t="shared" si="12"/>
        <v>0</v>
      </c>
      <c r="CP601" s="1223"/>
      <c r="CQ601" s="1223"/>
      <c r="CR601" s="1223"/>
      <c r="CS601" s="1223"/>
      <c r="CT601" s="1223">
        <f t="shared" si="13"/>
        <v>0</v>
      </c>
      <c r="CU601" s="1223"/>
      <c r="CV601" s="1223"/>
      <c r="CW601" s="1223"/>
      <c r="CX601" s="1223"/>
      <c r="CY601" s="1223">
        <f t="shared" si="14"/>
        <v>0</v>
      </c>
      <c r="CZ601" s="1223"/>
      <c r="DA601" s="1223"/>
      <c r="DB601" s="1223"/>
      <c r="DC601" s="1223"/>
      <c r="DD601" s="1223">
        <f t="shared" si="15"/>
        <v>0</v>
      </c>
      <c r="DE601" s="1223"/>
      <c r="DF601" s="1223"/>
      <c r="DG601" s="1223"/>
      <c r="DH601" s="1223"/>
    </row>
    <row r="602" spans="1:112" ht="12.75">
      <c r="B602" s="12" t="s">
        <v>631</v>
      </c>
      <c r="G602" s="1125" t="s">
        <v>1755</v>
      </c>
      <c r="H602" s="1125"/>
      <c r="I602" s="1125"/>
      <c r="J602" s="1125"/>
      <c r="K602" s="1125"/>
      <c r="L602" s="1125"/>
      <c r="M602" s="1125"/>
      <c r="N602" s="1125"/>
      <c r="O602" s="1125"/>
      <c r="P602" s="1125"/>
      <c r="Q602" s="1125"/>
      <c r="R602" s="1125"/>
      <c r="U602" s="12" t="s">
        <v>631</v>
      </c>
      <c r="Z602" s="1125" t="s">
        <v>1755</v>
      </c>
      <c r="AA602" s="1125"/>
      <c r="AB602" s="1125"/>
      <c r="AC602" s="1125"/>
      <c r="AD602" s="1125"/>
      <c r="AE602" s="1125"/>
      <c r="AF602" s="1125"/>
      <c r="AG602" s="1125"/>
      <c r="AH602" s="1125"/>
      <c r="AI602" s="1125"/>
      <c r="AJ602" s="1125"/>
      <c r="AK602" s="1125"/>
      <c r="AM602" s="58"/>
      <c r="AN602" s="58"/>
      <c r="AO602" s="58"/>
      <c r="AP602" s="58"/>
      <c r="AQ602" s="58"/>
      <c r="AR602" s="1541">
        <f t="shared" si="0"/>
        <v>0</v>
      </c>
      <c r="AS602" s="1542"/>
      <c r="AT602" s="1139">
        <f t="shared" si="1"/>
        <v>0</v>
      </c>
      <c r="AU602" s="1141"/>
      <c r="AV602" s="1541">
        <f t="shared" si="2"/>
        <v>0</v>
      </c>
      <c r="AW602" s="1542"/>
      <c r="AX602" s="1139">
        <f t="shared" si="3"/>
        <v>0</v>
      </c>
      <c r="AY602" s="1141"/>
      <c r="AZ602" s="58"/>
      <c r="BA602" s="1139">
        <f t="shared" si="4"/>
        <v>0</v>
      </c>
      <c r="BB602" s="1140"/>
      <c r="BC602" s="1140"/>
      <c r="BD602" s="1140"/>
      <c r="BE602" s="1141"/>
      <c r="BF602" s="1212">
        <f t="shared" si="5"/>
        <v>0</v>
      </c>
      <c r="BG602" s="1212"/>
      <c r="BH602" s="1212"/>
      <c r="BI602" s="1212"/>
      <c r="BJ602" s="1212"/>
      <c r="BK602" s="1212">
        <f t="shared" si="6"/>
        <v>3</v>
      </c>
      <c r="BL602" s="1212"/>
      <c r="BM602" s="1212"/>
      <c r="BN602" s="1212"/>
      <c r="BO602" s="1212"/>
      <c r="BP602" s="1212">
        <f t="shared" si="7"/>
        <v>0</v>
      </c>
      <c r="BQ602" s="1212"/>
      <c r="BR602" s="1212"/>
      <c r="BS602" s="1212"/>
      <c r="BT602" s="1212"/>
      <c r="BU602" s="1212">
        <f t="shared" si="8"/>
        <v>0</v>
      </c>
      <c r="BV602" s="1212"/>
      <c r="BW602" s="1212"/>
      <c r="BX602" s="1212"/>
      <c r="BY602" s="1212"/>
      <c r="BZ602" s="1212">
        <f t="shared" si="9"/>
        <v>0</v>
      </c>
      <c r="CA602" s="1212"/>
      <c r="CB602" s="1212"/>
      <c r="CC602" s="1212"/>
      <c r="CD602" s="1212"/>
      <c r="CE602" s="1223">
        <f t="shared" si="10"/>
        <v>0</v>
      </c>
      <c r="CF602" s="1223"/>
      <c r="CG602" s="1223"/>
      <c r="CH602" s="1223"/>
      <c r="CI602" s="1223"/>
      <c r="CJ602" s="1223">
        <f t="shared" si="11"/>
        <v>0</v>
      </c>
      <c r="CK602" s="1223"/>
      <c r="CL602" s="1223"/>
      <c r="CM602" s="1223"/>
      <c r="CN602" s="1223"/>
      <c r="CO602" s="1223">
        <f t="shared" si="12"/>
        <v>0</v>
      </c>
      <c r="CP602" s="1223"/>
      <c r="CQ602" s="1223"/>
      <c r="CR602" s="1223"/>
      <c r="CS602" s="1223"/>
      <c r="CT602" s="1223">
        <f t="shared" si="13"/>
        <v>0</v>
      </c>
      <c r="CU602" s="1223"/>
      <c r="CV602" s="1223"/>
      <c r="CW602" s="1223"/>
      <c r="CX602" s="1223"/>
      <c r="CY602" s="1223">
        <f t="shared" si="14"/>
        <v>0</v>
      </c>
      <c r="CZ602" s="1223"/>
      <c r="DA602" s="1223"/>
      <c r="DB602" s="1223"/>
      <c r="DC602" s="1223"/>
      <c r="DD602" s="1223">
        <f t="shared" si="15"/>
        <v>0</v>
      </c>
      <c r="DE602" s="1223"/>
      <c r="DF602" s="1223"/>
      <c r="DG602" s="1223"/>
      <c r="DH602" s="1223"/>
    </row>
    <row r="603" spans="1:112" ht="12.75">
      <c r="B603" s="12" t="s">
        <v>19</v>
      </c>
      <c r="G603" s="1125" t="s">
        <v>1652</v>
      </c>
      <c r="H603" s="1125"/>
      <c r="I603" s="1125"/>
      <c r="J603" s="1125"/>
      <c r="K603" s="1125"/>
      <c r="L603" s="1125"/>
      <c r="M603" s="1125"/>
      <c r="N603" s="1125"/>
      <c r="O603" s="1125"/>
      <c r="P603" s="1125"/>
      <c r="Q603" s="1125"/>
      <c r="R603" s="1125"/>
      <c r="U603" s="12" t="s">
        <v>19</v>
      </c>
      <c r="Z603" s="1125" t="s">
        <v>1652</v>
      </c>
      <c r="AA603" s="1125"/>
      <c r="AB603" s="1125"/>
      <c r="AC603" s="1125"/>
      <c r="AD603" s="1125"/>
      <c r="AE603" s="1125"/>
      <c r="AF603" s="1125"/>
      <c r="AG603" s="1125"/>
      <c r="AH603" s="1125"/>
      <c r="AI603" s="1125"/>
      <c r="AJ603" s="1125"/>
      <c r="AK603" s="1125"/>
      <c r="AM603" s="58"/>
      <c r="AN603" s="58"/>
      <c r="AO603" s="58"/>
      <c r="AP603" s="58"/>
      <c r="AQ603" s="58"/>
      <c r="AR603" s="1541">
        <f t="shared" si="0"/>
        <v>0</v>
      </c>
      <c r="AS603" s="1542"/>
      <c r="AT603" s="1139">
        <f t="shared" si="1"/>
        <v>0</v>
      </c>
      <c r="AU603" s="1141"/>
      <c r="AV603" s="1541">
        <f t="shared" si="2"/>
        <v>1</v>
      </c>
      <c r="AW603" s="1542"/>
      <c r="AX603" s="1139">
        <f t="shared" si="3"/>
        <v>3</v>
      </c>
      <c r="AY603" s="1141"/>
      <c r="AZ603" s="58"/>
      <c r="BA603" s="1139">
        <f t="shared" si="4"/>
        <v>0</v>
      </c>
      <c r="BB603" s="1140"/>
      <c r="BC603" s="1140"/>
      <c r="BD603" s="1140"/>
      <c r="BE603" s="1141"/>
      <c r="BF603" s="1212">
        <f t="shared" si="5"/>
        <v>0</v>
      </c>
      <c r="BG603" s="1212"/>
      <c r="BH603" s="1212"/>
      <c r="BI603" s="1212"/>
      <c r="BJ603" s="1212"/>
      <c r="BK603" s="1212">
        <f t="shared" si="6"/>
        <v>0</v>
      </c>
      <c r="BL603" s="1212"/>
      <c r="BM603" s="1212"/>
      <c r="BN603" s="1212"/>
      <c r="BO603" s="1212"/>
      <c r="BP603" s="1212">
        <f t="shared" si="7"/>
        <v>3</v>
      </c>
      <c r="BQ603" s="1212"/>
      <c r="BR603" s="1212"/>
      <c r="BS603" s="1212"/>
      <c r="BT603" s="1212"/>
      <c r="BU603" s="1212">
        <f t="shared" si="8"/>
        <v>0</v>
      </c>
      <c r="BV603" s="1212"/>
      <c r="BW603" s="1212"/>
      <c r="BX603" s="1212"/>
      <c r="BY603" s="1212"/>
      <c r="BZ603" s="1212">
        <f t="shared" si="9"/>
        <v>0</v>
      </c>
      <c r="CA603" s="1212"/>
      <c r="CB603" s="1212"/>
      <c r="CC603" s="1212"/>
      <c r="CD603" s="1212"/>
      <c r="CE603" s="1223">
        <f t="shared" si="10"/>
        <v>0</v>
      </c>
      <c r="CF603" s="1223"/>
      <c r="CG603" s="1223"/>
      <c r="CH603" s="1223"/>
      <c r="CI603" s="1223"/>
      <c r="CJ603" s="1223">
        <f t="shared" si="11"/>
        <v>0</v>
      </c>
      <c r="CK603" s="1223"/>
      <c r="CL603" s="1223"/>
      <c r="CM603" s="1223"/>
      <c r="CN603" s="1223"/>
      <c r="CO603" s="1223">
        <f t="shared" si="12"/>
        <v>0</v>
      </c>
      <c r="CP603" s="1223"/>
      <c r="CQ603" s="1223"/>
      <c r="CR603" s="1223"/>
      <c r="CS603" s="1223"/>
      <c r="CT603" s="1223">
        <f t="shared" si="13"/>
        <v>3</v>
      </c>
      <c r="CU603" s="1223"/>
      <c r="CV603" s="1223"/>
      <c r="CW603" s="1223"/>
      <c r="CX603" s="1223"/>
      <c r="CY603" s="1223">
        <f t="shared" si="14"/>
        <v>0</v>
      </c>
      <c r="CZ603" s="1223"/>
      <c r="DA603" s="1223"/>
      <c r="DB603" s="1223"/>
      <c r="DC603" s="1223"/>
      <c r="DD603" s="1223">
        <f t="shared" si="15"/>
        <v>0</v>
      </c>
      <c r="DE603" s="1223"/>
      <c r="DF603" s="1223"/>
      <c r="DG603" s="1223"/>
      <c r="DH603" s="1223"/>
    </row>
    <row r="604" spans="1:112" ht="12.75">
      <c r="B604" s="12" t="s">
        <v>338</v>
      </c>
      <c r="G604" s="1103" t="s">
        <v>1653</v>
      </c>
      <c r="H604" s="1103"/>
      <c r="I604" s="1103"/>
      <c r="J604" s="1103"/>
      <c r="K604" s="1103"/>
      <c r="L604" s="1103"/>
      <c r="O604" s="140" t="s">
        <v>220</v>
      </c>
      <c r="P604" s="1105"/>
      <c r="Q604" s="1105"/>
      <c r="R604" s="1105"/>
      <c r="U604" s="12" t="s">
        <v>338</v>
      </c>
      <c r="Z604" s="1103" t="s">
        <v>1653</v>
      </c>
      <c r="AA604" s="1103"/>
      <c r="AB604" s="1103"/>
      <c r="AC604" s="1103"/>
      <c r="AD604" s="1103"/>
      <c r="AE604" s="1103"/>
      <c r="AH604" s="140" t="s">
        <v>220</v>
      </c>
      <c r="AI604" s="1105"/>
      <c r="AJ604" s="1105"/>
      <c r="AK604" s="1105"/>
      <c r="AM604" s="58"/>
      <c r="AN604" s="58"/>
      <c r="AO604" s="58"/>
      <c r="AP604" s="58"/>
      <c r="AQ604" s="58"/>
      <c r="AR604" s="1541">
        <f t="shared" si="0"/>
        <v>0</v>
      </c>
      <c r="AS604" s="1542"/>
      <c r="AT604" s="1139">
        <f t="shared" si="1"/>
        <v>0</v>
      </c>
      <c r="AU604" s="1141"/>
      <c r="AV604" s="1541">
        <f t="shared" si="2"/>
        <v>1</v>
      </c>
      <c r="AW604" s="1542"/>
      <c r="AX604" s="1139">
        <f t="shared" si="3"/>
        <v>1</v>
      </c>
      <c r="AY604" s="1141"/>
      <c r="AZ604" s="58"/>
      <c r="BA604" s="1139">
        <f t="shared" si="4"/>
        <v>0</v>
      </c>
      <c r="BB604" s="1140"/>
      <c r="BC604" s="1140"/>
      <c r="BD604" s="1140"/>
      <c r="BE604" s="1141"/>
      <c r="BF604" s="1212">
        <f t="shared" si="5"/>
        <v>0</v>
      </c>
      <c r="BG604" s="1212"/>
      <c r="BH604" s="1212"/>
      <c r="BI604" s="1212"/>
      <c r="BJ604" s="1212"/>
      <c r="BK604" s="1212">
        <f t="shared" si="6"/>
        <v>0</v>
      </c>
      <c r="BL604" s="1212"/>
      <c r="BM604" s="1212"/>
      <c r="BN604" s="1212"/>
      <c r="BO604" s="1212"/>
      <c r="BP604" s="1212">
        <f t="shared" si="7"/>
        <v>1</v>
      </c>
      <c r="BQ604" s="1212"/>
      <c r="BR604" s="1212"/>
      <c r="BS604" s="1212"/>
      <c r="BT604" s="1212"/>
      <c r="BU604" s="1212">
        <f t="shared" si="8"/>
        <v>0</v>
      </c>
      <c r="BV604" s="1212"/>
      <c r="BW604" s="1212"/>
      <c r="BX604" s="1212"/>
      <c r="BY604" s="1212"/>
      <c r="BZ604" s="1212">
        <f t="shared" si="9"/>
        <v>0</v>
      </c>
      <c r="CA604" s="1212"/>
      <c r="CB604" s="1212"/>
      <c r="CC604" s="1212"/>
      <c r="CD604" s="1212"/>
      <c r="CE604" s="1223">
        <f t="shared" si="10"/>
        <v>0</v>
      </c>
      <c r="CF604" s="1223"/>
      <c r="CG604" s="1223"/>
      <c r="CH604" s="1223"/>
      <c r="CI604" s="1223"/>
      <c r="CJ604" s="1223">
        <f t="shared" si="11"/>
        <v>0</v>
      </c>
      <c r="CK604" s="1223"/>
      <c r="CL604" s="1223"/>
      <c r="CM604" s="1223"/>
      <c r="CN604" s="1223"/>
      <c r="CO604" s="1223">
        <f t="shared" si="12"/>
        <v>0</v>
      </c>
      <c r="CP604" s="1223"/>
      <c r="CQ604" s="1223"/>
      <c r="CR604" s="1223"/>
      <c r="CS604" s="1223"/>
      <c r="CT604" s="1223">
        <f t="shared" si="13"/>
        <v>1</v>
      </c>
      <c r="CU604" s="1223"/>
      <c r="CV604" s="1223"/>
      <c r="CW604" s="1223"/>
      <c r="CX604" s="1223"/>
      <c r="CY604" s="1223">
        <f t="shared" si="14"/>
        <v>0</v>
      </c>
      <c r="CZ604" s="1223"/>
      <c r="DA604" s="1223"/>
      <c r="DB604" s="1223"/>
      <c r="DC604" s="1223"/>
      <c r="DD604" s="1223">
        <f t="shared" si="15"/>
        <v>0</v>
      </c>
      <c r="DE604" s="1223"/>
      <c r="DF604" s="1223"/>
      <c r="DG604" s="1223"/>
      <c r="DH604" s="1223"/>
    </row>
    <row r="605" spans="1:112" ht="12.75">
      <c r="B605" s="12" t="s">
        <v>20</v>
      </c>
      <c r="H605" s="1100" t="s">
        <v>1748</v>
      </c>
      <c r="I605" s="1100"/>
      <c r="J605" s="1100"/>
      <c r="K605" s="1100"/>
      <c r="L605" s="1100"/>
      <c r="M605" s="1100"/>
      <c r="N605" s="1100"/>
      <c r="O605" s="1100"/>
      <c r="P605" s="1100"/>
      <c r="Q605" s="1100"/>
      <c r="R605" s="1100"/>
      <c r="U605" s="12" t="s">
        <v>20</v>
      </c>
      <c r="AA605" s="1100" t="s">
        <v>1749</v>
      </c>
      <c r="AB605" s="1100"/>
      <c r="AC605" s="1100"/>
      <c r="AD605" s="1100"/>
      <c r="AE605" s="1100"/>
      <c r="AF605" s="1100"/>
      <c r="AG605" s="1100"/>
      <c r="AH605" s="1100"/>
      <c r="AI605" s="1100"/>
      <c r="AJ605" s="1100"/>
      <c r="AK605" s="1100"/>
      <c r="AM605" s="58"/>
      <c r="AN605" s="58"/>
      <c r="AO605" s="58"/>
      <c r="AP605" s="58"/>
      <c r="AQ605" s="58"/>
      <c r="AR605" s="1541">
        <f t="shared" si="0"/>
        <v>1</v>
      </c>
      <c r="AS605" s="1542"/>
      <c r="AT605" s="1139">
        <f t="shared" si="1"/>
        <v>2</v>
      </c>
      <c r="AU605" s="1141"/>
      <c r="AV605" s="1541">
        <f t="shared" si="2"/>
        <v>0</v>
      </c>
      <c r="AW605" s="1542"/>
      <c r="AX605" s="1139">
        <f t="shared" si="3"/>
        <v>0</v>
      </c>
      <c r="AY605" s="1141"/>
      <c r="AZ605" s="58"/>
      <c r="BA605" s="1139">
        <f t="shared" si="4"/>
        <v>0</v>
      </c>
      <c r="BB605" s="1140"/>
      <c r="BC605" s="1140"/>
      <c r="BD605" s="1140"/>
      <c r="BE605" s="1141"/>
      <c r="BF605" s="1212">
        <f t="shared" si="5"/>
        <v>0</v>
      </c>
      <c r="BG605" s="1212"/>
      <c r="BH605" s="1212"/>
      <c r="BI605" s="1212"/>
      <c r="BJ605" s="1212"/>
      <c r="BK605" s="1212">
        <f t="shared" si="6"/>
        <v>0</v>
      </c>
      <c r="BL605" s="1212"/>
      <c r="BM605" s="1212"/>
      <c r="BN605" s="1212"/>
      <c r="BO605" s="1212"/>
      <c r="BP605" s="1212">
        <f t="shared" si="7"/>
        <v>2</v>
      </c>
      <c r="BQ605" s="1212"/>
      <c r="BR605" s="1212"/>
      <c r="BS605" s="1212"/>
      <c r="BT605" s="1212"/>
      <c r="BU605" s="1212">
        <f t="shared" si="8"/>
        <v>0</v>
      </c>
      <c r="BV605" s="1212"/>
      <c r="BW605" s="1212"/>
      <c r="BX605" s="1212"/>
      <c r="BY605" s="1212"/>
      <c r="BZ605" s="1212">
        <f t="shared" si="9"/>
        <v>0</v>
      </c>
      <c r="CA605" s="1212"/>
      <c r="CB605" s="1212"/>
      <c r="CC605" s="1212"/>
      <c r="CD605" s="1212"/>
      <c r="CE605" s="1223">
        <f t="shared" si="10"/>
        <v>0</v>
      </c>
      <c r="CF605" s="1223"/>
      <c r="CG605" s="1223"/>
      <c r="CH605" s="1223"/>
      <c r="CI605" s="1223"/>
      <c r="CJ605" s="1223">
        <f t="shared" si="11"/>
        <v>0</v>
      </c>
      <c r="CK605" s="1223"/>
      <c r="CL605" s="1223"/>
      <c r="CM605" s="1223"/>
      <c r="CN605" s="1223"/>
      <c r="CO605" s="1223">
        <f t="shared" si="12"/>
        <v>0</v>
      </c>
      <c r="CP605" s="1223"/>
      <c r="CQ605" s="1223"/>
      <c r="CR605" s="1223"/>
      <c r="CS605" s="1223"/>
      <c r="CT605" s="1223">
        <f t="shared" si="13"/>
        <v>0</v>
      </c>
      <c r="CU605" s="1223"/>
      <c r="CV605" s="1223"/>
      <c r="CW605" s="1223"/>
      <c r="CX605" s="1223"/>
      <c r="CY605" s="1223">
        <f t="shared" si="14"/>
        <v>0</v>
      </c>
      <c r="CZ605" s="1223"/>
      <c r="DA605" s="1223"/>
      <c r="DB605" s="1223"/>
      <c r="DC605" s="1223"/>
      <c r="DD605" s="1223">
        <f t="shared" si="15"/>
        <v>0</v>
      </c>
      <c r="DE605" s="1223"/>
      <c r="DF605" s="1223"/>
      <c r="DG605" s="1223"/>
      <c r="DH605" s="1223"/>
    </row>
    <row r="606" spans="1:112" ht="12.75">
      <c r="B606" s="12" t="s">
        <v>22</v>
      </c>
      <c r="N606" s="1101" t="s">
        <v>592</v>
      </c>
      <c r="O606" s="1101"/>
      <c r="U606" s="12" t="s">
        <v>22</v>
      </c>
      <c r="AG606" s="1101" t="s">
        <v>592</v>
      </c>
      <c r="AH606" s="1101"/>
      <c r="AM606" s="58"/>
      <c r="AN606" s="58"/>
      <c r="AO606" s="58"/>
      <c r="AP606" s="58"/>
      <c r="AQ606" s="58"/>
      <c r="AR606" s="1541">
        <f t="shared" si="0"/>
        <v>1</v>
      </c>
      <c r="AS606" s="1542"/>
      <c r="AT606" s="1139">
        <f t="shared" si="1"/>
        <v>3</v>
      </c>
      <c r="AU606" s="1141"/>
      <c r="AV606" s="1541">
        <f t="shared" si="2"/>
        <v>0</v>
      </c>
      <c r="AW606" s="1542"/>
      <c r="AX606" s="1139">
        <f t="shared" si="3"/>
        <v>0</v>
      </c>
      <c r="AY606" s="1141"/>
      <c r="AZ606" s="58"/>
      <c r="BA606" s="1139">
        <f t="shared" si="4"/>
        <v>0</v>
      </c>
      <c r="BB606" s="1140"/>
      <c r="BC606" s="1140"/>
      <c r="BD606" s="1140"/>
      <c r="BE606" s="1141"/>
      <c r="BF606" s="1212">
        <f t="shared" si="5"/>
        <v>0</v>
      </c>
      <c r="BG606" s="1212"/>
      <c r="BH606" s="1212"/>
      <c r="BI606" s="1212"/>
      <c r="BJ606" s="1212"/>
      <c r="BK606" s="1212">
        <f t="shared" si="6"/>
        <v>0</v>
      </c>
      <c r="BL606" s="1212"/>
      <c r="BM606" s="1212"/>
      <c r="BN606" s="1212"/>
      <c r="BO606" s="1212"/>
      <c r="BP606" s="1212">
        <f t="shared" si="7"/>
        <v>3</v>
      </c>
      <c r="BQ606" s="1212"/>
      <c r="BR606" s="1212"/>
      <c r="BS606" s="1212"/>
      <c r="BT606" s="1212"/>
      <c r="BU606" s="1212">
        <f t="shared" si="8"/>
        <v>0</v>
      </c>
      <c r="BV606" s="1212"/>
      <c r="BW606" s="1212"/>
      <c r="BX606" s="1212"/>
      <c r="BY606" s="1212"/>
      <c r="BZ606" s="1212">
        <f t="shared" si="9"/>
        <v>0</v>
      </c>
      <c r="CA606" s="1212"/>
      <c r="CB606" s="1212"/>
      <c r="CC606" s="1212"/>
      <c r="CD606" s="1212"/>
      <c r="CE606" s="1223">
        <f t="shared" si="10"/>
        <v>0</v>
      </c>
      <c r="CF606" s="1223"/>
      <c r="CG606" s="1223"/>
      <c r="CH606" s="1223"/>
      <c r="CI606" s="1223"/>
      <c r="CJ606" s="1223">
        <f t="shared" si="11"/>
        <v>0</v>
      </c>
      <c r="CK606" s="1223"/>
      <c r="CL606" s="1223"/>
      <c r="CM606" s="1223"/>
      <c r="CN606" s="1223"/>
      <c r="CO606" s="1223">
        <f t="shared" si="12"/>
        <v>0</v>
      </c>
      <c r="CP606" s="1223"/>
      <c r="CQ606" s="1223"/>
      <c r="CR606" s="1223"/>
      <c r="CS606" s="1223"/>
      <c r="CT606" s="1223">
        <f t="shared" si="13"/>
        <v>0</v>
      </c>
      <c r="CU606" s="1223"/>
      <c r="CV606" s="1223"/>
      <c r="CW606" s="1223"/>
      <c r="CX606" s="1223"/>
      <c r="CY606" s="1223">
        <f t="shared" si="14"/>
        <v>0</v>
      </c>
      <c r="CZ606" s="1223"/>
      <c r="DA606" s="1223"/>
      <c r="DB606" s="1223"/>
      <c r="DC606" s="1223"/>
      <c r="DD606" s="1223">
        <f t="shared" si="15"/>
        <v>0</v>
      </c>
      <c r="DE606" s="1223"/>
      <c r="DF606" s="1223"/>
      <c r="DG606" s="1223"/>
      <c r="DH606" s="1223"/>
    </row>
    <row r="607" spans="1:112" ht="12.75">
      <c r="AM607" s="58"/>
      <c r="AN607" s="58"/>
      <c r="AO607" s="58"/>
      <c r="AP607" s="58"/>
      <c r="AQ607" s="58"/>
      <c r="AR607" s="1541">
        <f t="shared" si="0"/>
        <v>1</v>
      </c>
      <c r="AS607" s="1542"/>
      <c r="AT607" s="1139">
        <f t="shared" si="1"/>
        <v>23</v>
      </c>
      <c r="AU607" s="1141"/>
      <c r="AV607" s="1541">
        <f t="shared" si="2"/>
        <v>0</v>
      </c>
      <c r="AW607" s="1542"/>
      <c r="AX607" s="1139">
        <f t="shared" si="3"/>
        <v>0</v>
      </c>
      <c r="AY607" s="1141"/>
      <c r="AZ607" s="58"/>
      <c r="BA607" s="1139">
        <f t="shared" si="4"/>
        <v>0</v>
      </c>
      <c r="BB607" s="1140"/>
      <c r="BC607" s="1140"/>
      <c r="BD607" s="1140"/>
      <c r="BE607" s="1141"/>
      <c r="BF607" s="1212">
        <f t="shared" si="5"/>
        <v>0</v>
      </c>
      <c r="BG607" s="1212"/>
      <c r="BH607" s="1212"/>
      <c r="BI607" s="1212"/>
      <c r="BJ607" s="1212"/>
      <c r="BK607" s="1212">
        <f t="shared" si="6"/>
        <v>0</v>
      </c>
      <c r="BL607" s="1212"/>
      <c r="BM607" s="1212"/>
      <c r="BN607" s="1212"/>
      <c r="BO607" s="1212"/>
      <c r="BP607" s="1212">
        <f t="shared" si="7"/>
        <v>23</v>
      </c>
      <c r="BQ607" s="1212"/>
      <c r="BR607" s="1212"/>
      <c r="BS607" s="1212"/>
      <c r="BT607" s="1212"/>
      <c r="BU607" s="1212">
        <f t="shared" si="8"/>
        <v>0</v>
      </c>
      <c r="BV607" s="1212"/>
      <c r="BW607" s="1212"/>
      <c r="BX607" s="1212"/>
      <c r="BY607" s="1212"/>
      <c r="BZ607" s="1212">
        <f t="shared" si="9"/>
        <v>0</v>
      </c>
      <c r="CA607" s="1212"/>
      <c r="CB607" s="1212"/>
      <c r="CC607" s="1212"/>
      <c r="CD607" s="1212"/>
      <c r="CE607" s="1223">
        <f t="shared" si="10"/>
        <v>0</v>
      </c>
      <c r="CF607" s="1223"/>
      <c r="CG607" s="1223"/>
      <c r="CH607" s="1223"/>
      <c r="CI607" s="1223"/>
      <c r="CJ607" s="1223">
        <f t="shared" si="11"/>
        <v>0</v>
      </c>
      <c r="CK607" s="1223"/>
      <c r="CL607" s="1223"/>
      <c r="CM607" s="1223"/>
      <c r="CN607" s="1223"/>
      <c r="CO607" s="1223">
        <f t="shared" si="12"/>
        <v>0</v>
      </c>
      <c r="CP607" s="1223"/>
      <c r="CQ607" s="1223"/>
      <c r="CR607" s="1223"/>
      <c r="CS607" s="1223"/>
      <c r="CT607" s="1223">
        <f t="shared" si="13"/>
        <v>0</v>
      </c>
      <c r="CU607" s="1223"/>
      <c r="CV607" s="1223"/>
      <c r="CW607" s="1223"/>
      <c r="CX607" s="1223"/>
      <c r="CY607" s="1223">
        <f t="shared" si="14"/>
        <v>0</v>
      </c>
      <c r="CZ607" s="1223"/>
      <c r="DA607" s="1223"/>
      <c r="DB607" s="1223"/>
      <c r="DC607" s="1223"/>
      <c r="DD607" s="1223">
        <f t="shared" si="15"/>
        <v>0</v>
      </c>
      <c r="DE607" s="1223"/>
      <c r="DF607" s="1223"/>
      <c r="DG607" s="1223"/>
      <c r="DH607" s="1223"/>
    </row>
    <row r="608" spans="1:112" ht="12.75">
      <c r="A608" s="1115" t="s">
        <v>591</v>
      </c>
      <c r="B608" s="1115"/>
      <c r="C608" s="1115"/>
      <c r="D608" s="1115"/>
      <c r="E608" s="1115"/>
      <c r="F608" s="1115"/>
      <c r="G608" s="1115"/>
      <c r="H608" s="1115"/>
      <c r="I608" s="1115"/>
      <c r="J608" s="1115"/>
      <c r="K608" s="1115"/>
      <c r="L608" s="1115"/>
      <c r="M608" s="1115"/>
      <c r="N608" s="1115"/>
      <c r="O608" s="1115"/>
      <c r="P608" s="1115"/>
      <c r="Q608" s="1115"/>
      <c r="R608" s="1115"/>
      <c r="S608" s="1115"/>
      <c r="T608" s="1115"/>
      <c r="U608" s="1115"/>
      <c r="V608" s="1115"/>
      <c r="W608" s="1115"/>
      <c r="X608" s="1115"/>
      <c r="Y608" s="1115"/>
      <c r="Z608" s="1115"/>
      <c r="AA608" s="1115"/>
      <c r="AB608" s="1115"/>
      <c r="AC608" s="1115"/>
      <c r="AD608" s="1115"/>
      <c r="AE608" s="1115"/>
      <c r="AF608" s="1115"/>
      <c r="AG608" s="1115"/>
      <c r="AH608" s="1115"/>
      <c r="AI608" s="1115"/>
      <c r="AJ608" s="1115"/>
      <c r="AK608" s="1115"/>
      <c r="AL608" s="1115"/>
      <c r="AM608" s="58"/>
      <c r="AN608" s="58"/>
      <c r="AO608" s="58"/>
      <c r="AP608" s="58"/>
      <c r="AQ608" s="58"/>
      <c r="AR608" s="1541">
        <f t="shared" si="0"/>
        <v>1</v>
      </c>
      <c r="AS608" s="1542"/>
      <c r="AT608" s="1139">
        <f t="shared" si="1"/>
        <v>6</v>
      </c>
      <c r="AU608" s="1141"/>
      <c r="AV608" s="1541">
        <f t="shared" si="2"/>
        <v>0</v>
      </c>
      <c r="AW608" s="1542"/>
      <c r="AX608" s="1139">
        <f t="shared" si="3"/>
        <v>0</v>
      </c>
      <c r="AY608" s="1141"/>
      <c r="AZ608" s="58"/>
      <c r="BA608" s="1139">
        <f t="shared" si="4"/>
        <v>0</v>
      </c>
      <c r="BB608" s="1140"/>
      <c r="BC608" s="1140"/>
      <c r="BD608" s="1140"/>
      <c r="BE608" s="1141"/>
      <c r="BF608" s="1212">
        <f t="shared" si="5"/>
        <v>0</v>
      </c>
      <c r="BG608" s="1212"/>
      <c r="BH608" s="1212"/>
      <c r="BI608" s="1212"/>
      <c r="BJ608" s="1212"/>
      <c r="BK608" s="1212">
        <f t="shared" si="6"/>
        <v>0</v>
      </c>
      <c r="BL608" s="1212"/>
      <c r="BM608" s="1212"/>
      <c r="BN608" s="1212"/>
      <c r="BO608" s="1212"/>
      <c r="BP608" s="1212">
        <f t="shared" si="7"/>
        <v>6</v>
      </c>
      <c r="BQ608" s="1212"/>
      <c r="BR608" s="1212"/>
      <c r="BS608" s="1212"/>
      <c r="BT608" s="1212"/>
      <c r="BU608" s="1212">
        <f t="shared" si="8"/>
        <v>0</v>
      </c>
      <c r="BV608" s="1212"/>
      <c r="BW608" s="1212"/>
      <c r="BX608" s="1212"/>
      <c r="BY608" s="1212"/>
      <c r="BZ608" s="1212">
        <f t="shared" si="9"/>
        <v>0</v>
      </c>
      <c r="CA608" s="1212"/>
      <c r="CB608" s="1212"/>
      <c r="CC608" s="1212"/>
      <c r="CD608" s="1212"/>
      <c r="CE608" s="1223">
        <f t="shared" si="10"/>
        <v>0</v>
      </c>
      <c r="CF608" s="1223"/>
      <c r="CG608" s="1223"/>
      <c r="CH608" s="1223"/>
      <c r="CI608" s="1223"/>
      <c r="CJ608" s="1223">
        <f t="shared" si="11"/>
        <v>0</v>
      </c>
      <c r="CK608" s="1223"/>
      <c r="CL608" s="1223"/>
      <c r="CM608" s="1223"/>
      <c r="CN608" s="1223"/>
      <c r="CO608" s="1223">
        <f t="shared" si="12"/>
        <v>0</v>
      </c>
      <c r="CP608" s="1223"/>
      <c r="CQ608" s="1223"/>
      <c r="CR608" s="1223"/>
      <c r="CS608" s="1223"/>
      <c r="CT608" s="1223">
        <f t="shared" si="13"/>
        <v>0</v>
      </c>
      <c r="CU608" s="1223"/>
      <c r="CV608" s="1223"/>
      <c r="CW608" s="1223"/>
      <c r="CX608" s="1223"/>
      <c r="CY608" s="1223">
        <f t="shared" si="14"/>
        <v>0</v>
      </c>
      <c r="CZ608" s="1223"/>
      <c r="DA608" s="1223"/>
      <c r="DB608" s="1223"/>
      <c r="DC608" s="1223"/>
      <c r="DD608" s="1223">
        <f t="shared" si="15"/>
        <v>0</v>
      </c>
      <c r="DE608" s="1223"/>
      <c r="DF608" s="1223"/>
      <c r="DG608" s="1223"/>
      <c r="DH608" s="1223"/>
    </row>
    <row r="609" spans="1:112" ht="13.5" thickBot="1">
      <c r="A609" s="962"/>
      <c r="B609" s="962"/>
      <c r="C609" s="962"/>
      <c r="D609" s="962"/>
      <c r="E609" s="962"/>
      <c r="F609" s="962"/>
      <c r="G609" s="962"/>
      <c r="H609" s="962"/>
      <c r="I609" s="962"/>
      <c r="J609" s="962"/>
      <c r="K609" s="962"/>
      <c r="L609" s="962"/>
      <c r="M609" s="962"/>
      <c r="N609" s="962"/>
      <c r="O609" s="962"/>
      <c r="P609" s="962"/>
      <c r="Q609" s="962"/>
      <c r="R609" s="962"/>
      <c r="S609" s="962"/>
      <c r="T609" s="962"/>
      <c r="U609" s="962"/>
      <c r="V609" s="962"/>
      <c r="W609" s="962"/>
      <c r="X609" s="962"/>
      <c r="Y609" s="962"/>
      <c r="Z609" s="962"/>
      <c r="AA609" s="962"/>
      <c r="AB609" s="962"/>
      <c r="AC609" s="962"/>
      <c r="AD609" s="962"/>
      <c r="AE609" s="962"/>
      <c r="AF609" s="962"/>
      <c r="AG609" s="962"/>
      <c r="AH609" s="962"/>
      <c r="AI609" s="962"/>
      <c r="AJ609" s="962"/>
      <c r="AK609" s="962"/>
      <c r="AL609" s="962"/>
      <c r="AM609" s="58"/>
      <c r="AN609" s="58"/>
      <c r="AO609" s="58"/>
      <c r="AP609" s="58"/>
      <c r="AQ609" s="58"/>
      <c r="AR609" s="1541">
        <f t="shared" si="0"/>
        <v>0</v>
      </c>
      <c r="AS609" s="1542"/>
      <c r="AT609" s="1139">
        <f t="shared" si="1"/>
        <v>0</v>
      </c>
      <c r="AU609" s="1141"/>
      <c r="AV609" s="1541">
        <f t="shared" si="2"/>
        <v>0</v>
      </c>
      <c r="AW609" s="1542"/>
      <c r="AX609" s="1139">
        <f t="shared" si="3"/>
        <v>0</v>
      </c>
      <c r="AY609" s="1141"/>
      <c r="AZ609" s="58"/>
      <c r="BA609" s="1139">
        <f t="shared" si="4"/>
        <v>0</v>
      </c>
      <c r="BB609" s="1140"/>
      <c r="BC609" s="1140"/>
      <c r="BD609" s="1140"/>
      <c r="BE609" s="1141"/>
      <c r="BF609" s="1212">
        <f t="shared" si="5"/>
        <v>0</v>
      </c>
      <c r="BG609" s="1212"/>
      <c r="BH609" s="1212"/>
      <c r="BI609" s="1212"/>
      <c r="BJ609" s="1212"/>
      <c r="BK609" s="1212">
        <f t="shared" si="6"/>
        <v>0</v>
      </c>
      <c r="BL609" s="1212"/>
      <c r="BM609" s="1212"/>
      <c r="BN609" s="1212"/>
      <c r="BO609" s="1212"/>
      <c r="BP609" s="1212">
        <f t="shared" si="7"/>
        <v>3</v>
      </c>
      <c r="BQ609" s="1212"/>
      <c r="BR609" s="1212"/>
      <c r="BS609" s="1212"/>
      <c r="BT609" s="1212"/>
      <c r="BU609" s="1212">
        <f t="shared" si="8"/>
        <v>0</v>
      </c>
      <c r="BV609" s="1212"/>
      <c r="BW609" s="1212"/>
      <c r="BX609" s="1212"/>
      <c r="BY609" s="1212"/>
      <c r="BZ609" s="1212">
        <f t="shared" si="9"/>
        <v>0</v>
      </c>
      <c r="CA609" s="1212"/>
      <c r="CB609" s="1212"/>
      <c r="CC609" s="1212"/>
      <c r="CD609" s="1212"/>
      <c r="CE609" s="1223">
        <f t="shared" si="10"/>
        <v>0</v>
      </c>
      <c r="CF609" s="1223"/>
      <c r="CG609" s="1223"/>
      <c r="CH609" s="1223"/>
      <c r="CI609" s="1223"/>
      <c r="CJ609" s="1223">
        <f t="shared" si="11"/>
        <v>0</v>
      </c>
      <c r="CK609" s="1223"/>
      <c r="CL609" s="1223"/>
      <c r="CM609" s="1223"/>
      <c r="CN609" s="1223"/>
      <c r="CO609" s="1223">
        <f t="shared" si="12"/>
        <v>0</v>
      </c>
      <c r="CP609" s="1223"/>
      <c r="CQ609" s="1223"/>
      <c r="CR609" s="1223"/>
      <c r="CS609" s="1223"/>
      <c r="CT609" s="1223">
        <f t="shared" si="13"/>
        <v>0</v>
      </c>
      <c r="CU609" s="1223"/>
      <c r="CV609" s="1223"/>
      <c r="CW609" s="1223"/>
      <c r="CX609" s="1223"/>
      <c r="CY609" s="1223">
        <f t="shared" si="14"/>
        <v>0</v>
      </c>
      <c r="CZ609" s="1223"/>
      <c r="DA609" s="1223"/>
      <c r="DB609" s="1223"/>
      <c r="DC609" s="1223"/>
      <c r="DD609" s="1223">
        <f t="shared" si="15"/>
        <v>0</v>
      </c>
      <c r="DE609" s="1223"/>
      <c r="DF609" s="1223"/>
      <c r="DG609" s="1223"/>
      <c r="DH609" s="1223"/>
    </row>
    <row r="610" spans="1:112" ht="13.5" thickTop="1">
      <c r="A610" s="25"/>
      <c r="B610" s="25"/>
      <c r="C610" s="25"/>
      <c r="D610" s="25"/>
      <c r="E610" s="25"/>
      <c r="F610" s="25"/>
      <c r="G610" s="3"/>
      <c r="H610" s="25"/>
      <c r="AM610" s="58"/>
      <c r="AN610" s="58"/>
      <c r="AO610" s="58"/>
      <c r="AP610" s="58"/>
      <c r="AQ610" s="58"/>
      <c r="AR610" s="1541">
        <f t="shared" si="0"/>
        <v>0</v>
      </c>
      <c r="AS610" s="1542"/>
      <c r="AT610" s="1139">
        <f t="shared" si="1"/>
        <v>0</v>
      </c>
      <c r="AU610" s="1141"/>
      <c r="AV610" s="1541">
        <f t="shared" si="2"/>
        <v>0</v>
      </c>
      <c r="AW610" s="1542"/>
      <c r="AX610" s="1139">
        <f t="shared" si="3"/>
        <v>0</v>
      </c>
      <c r="AY610" s="1141"/>
      <c r="AZ610" s="58"/>
      <c r="BA610" s="1139">
        <f t="shared" si="4"/>
        <v>0</v>
      </c>
      <c r="BB610" s="1140"/>
      <c r="BC610" s="1140"/>
      <c r="BD610" s="1140"/>
      <c r="BE610" s="1141"/>
      <c r="BF610" s="1212">
        <f t="shared" si="5"/>
        <v>0</v>
      </c>
      <c r="BG610" s="1212"/>
      <c r="BH610" s="1212"/>
      <c r="BI610" s="1212"/>
      <c r="BJ610" s="1212"/>
      <c r="BK610" s="1212">
        <f t="shared" si="6"/>
        <v>0</v>
      </c>
      <c r="BL610" s="1212"/>
      <c r="BM610" s="1212"/>
      <c r="BN610" s="1212"/>
      <c r="BO610" s="1212"/>
      <c r="BP610" s="1212">
        <f t="shared" si="7"/>
        <v>2</v>
      </c>
      <c r="BQ610" s="1212"/>
      <c r="BR610" s="1212"/>
      <c r="BS610" s="1212"/>
      <c r="BT610" s="1212"/>
      <c r="BU610" s="1212">
        <f t="shared" si="8"/>
        <v>0</v>
      </c>
      <c r="BV610" s="1212"/>
      <c r="BW610" s="1212"/>
      <c r="BX610" s="1212"/>
      <c r="BY610" s="1212"/>
      <c r="BZ610" s="1212">
        <f t="shared" si="9"/>
        <v>0</v>
      </c>
      <c r="CA610" s="1212"/>
      <c r="CB610" s="1212"/>
      <c r="CC610" s="1212"/>
      <c r="CD610" s="1212"/>
      <c r="CE610" s="1223">
        <f t="shared" si="10"/>
        <v>0</v>
      </c>
      <c r="CF610" s="1223"/>
      <c r="CG610" s="1223"/>
      <c r="CH610" s="1223"/>
      <c r="CI610" s="1223"/>
      <c r="CJ610" s="1223">
        <f t="shared" si="11"/>
        <v>0</v>
      </c>
      <c r="CK610" s="1223"/>
      <c r="CL610" s="1223"/>
      <c r="CM610" s="1223"/>
      <c r="CN610" s="1223"/>
      <c r="CO610" s="1223">
        <f t="shared" si="12"/>
        <v>0</v>
      </c>
      <c r="CP610" s="1223"/>
      <c r="CQ610" s="1223"/>
      <c r="CR610" s="1223"/>
      <c r="CS610" s="1223"/>
      <c r="CT610" s="1223">
        <f t="shared" si="13"/>
        <v>0</v>
      </c>
      <c r="CU610" s="1223"/>
      <c r="CV610" s="1223"/>
      <c r="CW610" s="1223"/>
      <c r="CX610" s="1223"/>
      <c r="CY610" s="1223">
        <f t="shared" si="14"/>
        <v>0</v>
      </c>
      <c r="CZ610" s="1223"/>
      <c r="DA610" s="1223"/>
      <c r="DB610" s="1223"/>
      <c r="DC610" s="1223"/>
      <c r="DD610" s="1223">
        <f t="shared" si="15"/>
        <v>0</v>
      </c>
      <c r="DE610" s="1223"/>
      <c r="DF610" s="1223"/>
      <c r="DG610" s="1223"/>
      <c r="DH610" s="1223"/>
    </row>
    <row r="611" spans="1:112" ht="12.75">
      <c r="A611" s="50" t="s">
        <v>341</v>
      </c>
      <c r="B611" s="50"/>
      <c r="C611" s="50" t="s">
        <v>23</v>
      </c>
      <c r="AM611" s="58"/>
      <c r="AN611" s="58"/>
      <c r="AO611" s="58"/>
      <c r="AP611" s="58"/>
      <c r="AQ611" s="58"/>
      <c r="AR611" s="1541">
        <f t="shared" si="0"/>
        <v>0</v>
      </c>
      <c r="AS611" s="1542"/>
      <c r="AT611" s="1139">
        <f t="shared" si="1"/>
        <v>0</v>
      </c>
      <c r="AU611" s="1141"/>
      <c r="AV611" s="1541">
        <f t="shared" si="2"/>
        <v>0</v>
      </c>
      <c r="AW611" s="1542"/>
      <c r="AX611" s="1139">
        <f t="shared" si="3"/>
        <v>0</v>
      </c>
      <c r="AY611" s="1141"/>
      <c r="AZ611" s="58"/>
      <c r="BA611" s="1139">
        <f t="shared" si="4"/>
        <v>0</v>
      </c>
      <c r="BB611" s="1140"/>
      <c r="BC611" s="1140"/>
      <c r="BD611" s="1140"/>
      <c r="BE611" s="1141"/>
      <c r="BF611" s="1212">
        <f t="shared" si="5"/>
        <v>0</v>
      </c>
      <c r="BG611" s="1212"/>
      <c r="BH611" s="1212"/>
      <c r="BI611" s="1212"/>
      <c r="BJ611" s="1212"/>
      <c r="BK611" s="1212">
        <f t="shared" si="6"/>
        <v>0</v>
      </c>
      <c r="BL611" s="1212"/>
      <c r="BM611" s="1212"/>
      <c r="BN611" s="1212"/>
      <c r="BO611" s="1212"/>
      <c r="BP611" s="1212">
        <f t="shared" si="7"/>
        <v>0</v>
      </c>
      <c r="BQ611" s="1212"/>
      <c r="BR611" s="1212"/>
      <c r="BS611" s="1212"/>
      <c r="BT611" s="1212"/>
      <c r="BU611" s="1212">
        <f t="shared" si="8"/>
        <v>0</v>
      </c>
      <c r="BV611" s="1212"/>
      <c r="BW611" s="1212"/>
      <c r="BX611" s="1212"/>
      <c r="BY611" s="1212"/>
      <c r="BZ611" s="1212">
        <f t="shared" si="9"/>
        <v>0</v>
      </c>
      <c r="CA611" s="1212"/>
      <c r="CB611" s="1212"/>
      <c r="CC611" s="1212"/>
      <c r="CD611" s="1212"/>
      <c r="CE611" s="1223">
        <f t="shared" si="10"/>
        <v>0</v>
      </c>
      <c r="CF611" s="1223"/>
      <c r="CG611" s="1223"/>
      <c r="CH611" s="1223"/>
      <c r="CI611" s="1223"/>
      <c r="CJ611" s="1223">
        <f t="shared" si="11"/>
        <v>0</v>
      </c>
      <c r="CK611" s="1223"/>
      <c r="CL611" s="1223"/>
      <c r="CM611" s="1223"/>
      <c r="CN611" s="1223"/>
      <c r="CO611" s="1223">
        <f t="shared" si="12"/>
        <v>0</v>
      </c>
      <c r="CP611" s="1223"/>
      <c r="CQ611" s="1223"/>
      <c r="CR611" s="1223"/>
      <c r="CS611" s="1223"/>
      <c r="CT611" s="1223">
        <f t="shared" si="13"/>
        <v>0</v>
      </c>
      <c r="CU611" s="1223"/>
      <c r="CV611" s="1223"/>
      <c r="CW611" s="1223"/>
      <c r="CX611" s="1223"/>
      <c r="CY611" s="1223">
        <f t="shared" si="14"/>
        <v>0</v>
      </c>
      <c r="CZ611" s="1223"/>
      <c r="DA611" s="1223"/>
      <c r="DB611" s="1223"/>
      <c r="DC611" s="1223"/>
      <c r="DD611" s="1223">
        <f t="shared" si="15"/>
        <v>0</v>
      </c>
      <c r="DE611" s="1223"/>
      <c r="DF611" s="1223"/>
      <c r="DG611" s="1223"/>
      <c r="DH611" s="1223"/>
    </row>
    <row r="612" spans="1:112" ht="12.75">
      <c r="A612" s="50"/>
      <c r="B612" s="50"/>
      <c r="C612" s="50"/>
      <c r="AM612" s="58"/>
      <c r="AN612" s="58"/>
      <c r="AO612" s="58"/>
      <c r="AP612" s="58"/>
      <c r="AQ612" s="58"/>
      <c r="AR612" s="1541">
        <f t="shared" si="0"/>
        <v>0</v>
      </c>
      <c r="AS612" s="1542"/>
      <c r="AT612" s="1139">
        <f t="shared" si="1"/>
        <v>0</v>
      </c>
      <c r="AU612" s="1141"/>
      <c r="AV612" s="1541">
        <f t="shared" si="2"/>
        <v>0</v>
      </c>
      <c r="AW612" s="1542"/>
      <c r="AX612" s="1139">
        <f t="shared" si="3"/>
        <v>0</v>
      </c>
      <c r="AY612" s="1141"/>
      <c r="AZ612" s="58"/>
      <c r="BA612" s="1139">
        <f t="shared" si="4"/>
        <v>0</v>
      </c>
      <c r="BB612" s="1140"/>
      <c r="BC612" s="1140"/>
      <c r="BD612" s="1140"/>
      <c r="BE612" s="1141"/>
      <c r="BF612" s="1212">
        <f t="shared" si="5"/>
        <v>0</v>
      </c>
      <c r="BG612" s="1212"/>
      <c r="BH612" s="1212"/>
      <c r="BI612" s="1212"/>
      <c r="BJ612" s="1212"/>
      <c r="BK612" s="1212">
        <f t="shared" si="6"/>
        <v>0</v>
      </c>
      <c r="BL612" s="1212"/>
      <c r="BM612" s="1212"/>
      <c r="BN612" s="1212"/>
      <c r="BO612" s="1212"/>
      <c r="BP612" s="1212">
        <f t="shared" si="7"/>
        <v>0</v>
      </c>
      <c r="BQ612" s="1212"/>
      <c r="BR612" s="1212"/>
      <c r="BS612" s="1212"/>
      <c r="BT612" s="1212"/>
      <c r="BU612" s="1212">
        <f t="shared" si="8"/>
        <v>0</v>
      </c>
      <c r="BV612" s="1212"/>
      <c r="BW612" s="1212"/>
      <c r="BX612" s="1212"/>
      <c r="BY612" s="1212"/>
      <c r="BZ612" s="1212">
        <f t="shared" si="9"/>
        <v>0</v>
      </c>
      <c r="CA612" s="1212"/>
      <c r="CB612" s="1212"/>
      <c r="CC612" s="1212"/>
      <c r="CD612" s="1212"/>
      <c r="CE612" s="1223">
        <f t="shared" si="10"/>
        <v>0</v>
      </c>
      <c r="CF612" s="1223"/>
      <c r="CG612" s="1223"/>
      <c r="CH612" s="1223"/>
      <c r="CI612" s="1223"/>
      <c r="CJ612" s="1223">
        <f t="shared" si="11"/>
        <v>0</v>
      </c>
      <c r="CK612" s="1223"/>
      <c r="CL612" s="1223"/>
      <c r="CM612" s="1223"/>
      <c r="CN612" s="1223"/>
      <c r="CO612" s="1223">
        <f t="shared" si="12"/>
        <v>0</v>
      </c>
      <c r="CP612" s="1223"/>
      <c r="CQ612" s="1223"/>
      <c r="CR612" s="1223"/>
      <c r="CS612" s="1223"/>
      <c r="CT612" s="1223">
        <f t="shared" si="13"/>
        <v>0</v>
      </c>
      <c r="CU612" s="1223"/>
      <c r="CV612" s="1223"/>
      <c r="CW612" s="1223"/>
      <c r="CX612" s="1223"/>
      <c r="CY612" s="1223">
        <f t="shared" si="14"/>
        <v>0</v>
      </c>
      <c r="CZ612" s="1223"/>
      <c r="DA612" s="1223"/>
      <c r="DB612" s="1223"/>
      <c r="DC612" s="1223"/>
      <c r="DD612" s="1223">
        <f t="shared" si="15"/>
        <v>0</v>
      </c>
      <c r="DE612" s="1223"/>
      <c r="DF612" s="1223"/>
      <c r="DG612" s="1223"/>
      <c r="DH612" s="1223"/>
    </row>
    <row r="613" spans="1:112" ht="12.75">
      <c r="C613" s="49" t="s">
        <v>24</v>
      </c>
      <c r="D613" s="25"/>
      <c r="E613" s="25"/>
      <c r="F613" s="25"/>
      <c r="G613" s="25"/>
      <c r="H613" s="25"/>
      <c r="I613" s="25"/>
      <c r="J613" s="25"/>
      <c r="K613" s="25"/>
      <c r="L613" s="25"/>
      <c r="M613" s="25"/>
      <c r="N613" s="25"/>
      <c r="O613" s="25"/>
      <c r="P613" s="25"/>
      <c r="Q613" s="25"/>
      <c r="R613" s="25"/>
      <c r="S613" s="25"/>
      <c r="T613" s="25"/>
      <c r="U613" s="25"/>
      <c r="V613" s="25"/>
      <c r="W613" s="25"/>
      <c r="X613" s="25"/>
      <c r="Y613" s="25"/>
      <c r="Z613" s="25"/>
      <c r="AA613" s="25"/>
      <c r="AB613" s="25"/>
      <c r="AC613" s="25"/>
      <c r="AD613" s="25"/>
      <c r="AE613" s="25"/>
      <c r="AF613" s="25"/>
      <c r="AG613" s="25"/>
      <c r="AM613" s="58"/>
      <c r="AN613" s="58"/>
      <c r="AO613" s="58"/>
      <c r="AP613" s="58"/>
      <c r="AQ613" s="58"/>
      <c r="AR613" s="1541">
        <f t="shared" si="0"/>
        <v>0</v>
      </c>
      <c r="AS613" s="1542"/>
      <c r="AT613" s="1139">
        <f t="shared" si="1"/>
        <v>0</v>
      </c>
      <c r="AU613" s="1141"/>
      <c r="AV613" s="1541">
        <f t="shared" si="2"/>
        <v>0</v>
      </c>
      <c r="AW613" s="1542"/>
      <c r="AX613" s="1139">
        <f t="shared" si="3"/>
        <v>0</v>
      </c>
      <c r="AY613" s="1141"/>
      <c r="AZ613" s="58"/>
      <c r="BA613" s="1139">
        <f t="shared" si="4"/>
        <v>0</v>
      </c>
      <c r="BB613" s="1140"/>
      <c r="BC613" s="1140"/>
      <c r="BD613" s="1140"/>
      <c r="BE613" s="1141"/>
      <c r="BF613" s="1212">
        <f t="shared" si="5"/>
        <v>0</v>
      </c>
      <c r="BG613" s="1212"/>
      <c r="BH613" s="1212"/>
      <c r="BI613" s="1212"/>
      <c r="BJ613" s="1212"/>
      <c r="BK613" s="1212">
        <f t="shared" si="6"/>
        <v>0</v>
      </c>
      <c r="BL613" s="1212"/>
      <c r="BM613" s="1212"/>
      <c r="BN613" s="1212"/>
      <c r="BO613" s="1212"/>
      <c r="BP613" s="1212">
        <f t="shared" si="7"/>
        <v>0</v>
      </c>
      <c r="BQ613" s="1212"/>
      <c r="BR613" s="1212"/>
      <c r="BS613" s="1212"/>
      <c r="BT613" s="1212"/>
      <c r="BU613" s="1212">
        <f t="shared" si="8"/>
        <v>0</v>
      </c>
      <c r="BV613" s="1212"/>
      <c r="BW613" s="1212"/>
      <c r="BX613" s="1212"/>
      <c r="BY613" s="1212"/>
      <c r="BZ613" s="1212">
        <f t="shared" si="9"/>
        <v>0</v>
      </c>
      <c r="CA613" s="1212"/>
      <c r="CB613" s="1212"/>
      <c r="CC613" s="1212"/>
      <c r="CD613" s="1212"/>
      <c r="CE613" s="1223">
        <f t="shared" si="10"/>
        <v>0</v>
      </c>
      <c r="CF613" s="1223"/>
      <c r="CG613" s="1223"/>
      <c r="CH613" s="1223"/>
      <c r="CI613" s="1223"/>
      <c r="CJ613" s="1223">
        <f t="shared" si="11"/>
        <v>0</v>
      </c>
      <c r="CK613" s="1223"/>
      <c r="CL613" s="1223"/>
      <c r="CM613" s="1223"/>
      <c r="CN613" s="1223"/>
      <c r="CO613" s="1223">
        <f t="shared" si="12"/>
        <v>0</v>
      </c>
      <c r="CP613" s="1223"/>
      <c r="CQ613" s="1223"/>
      <c r="CR613" s="1223"/>
      <c r="CS613" s="1223"/>
      <c r="CT613" s="1223">
        <f t="shared" si="13"/>
        <v>0</v>
      </c>
      <c r="CU613" s="1223"/>
      <c r="CV613" s="1223"/>
      <c r="CW613" s="1223"/>
      <c r="CX613" s="1223"/>
      <c r="CY613" s="1223">
        <f t="shared" si="14"/>
        <v>0</v>
      </c>
      <c r="CZ613" s="1223"/>
      <c r="DA613" s="1223"/>
      <c r="DB613" s="1223"/>
      <c r="DC613" s="1223"/>
      <c r="DD613" s="1223">
        <f t="shared" si="15"/>
        <v>0</v>
      </c>
      <c r="DE613" s="1223"/>
      <c r="DF613" s="1223"/>
      <c r="DG613" s="1223"/>
      <c r="DH613" s="1223"/>
    </row>
    <row r="614" spans="1:112" ht="12.75">
      <c r="C614" s="49"/>
      <c r="D614" s="25"/>
      <c r="E614" s="25"/>
      <c r="F614" s="25"/>
      <c r="G614" s="25"/>
      <c r="H614" s="25"/>
      <c r="I614" s="25"/>
      <c r="J614" s="25"/>
      <c r="K614" s="25"/>
      <c r="L614" s="25"/>
      <c r="M614" s="25"/>
      <c r="N614" s="25"/>
      <c r="O614" s="25"/>
      <c r="P614" s="25"/>
      <c r="Q614" s="25"/>
      <c r="R614" s="25"/>
      <c r="S614" s="25"/>
      <c r="T614" s="25"/>
      <c r="U614" s="25"/>
      <c r="V614" s="25"/>
      <c r="W614" s="25"/>
      <c r="X614" s="25"/>
      <c r="Y614" s="25"/>
      <c r="Z614" s="25"/>
      <c r="AA614" s="25"/>
      <c r="AB614" s="25"/>
      <c r="AC614" s="25"/>
      <c r="AD614" s="25"/>
      <c r="AE614" s="25"/>
      <c r="AF614" s="25"/>
      <c r="AG614" s="25"/>
      <c r="AM614" s="58"/>
      <c r="AN614" s="58"/>
      <c r="AO614" s="58"/>
      <c r="AP614" s="58"/>
      <c r="AQ614" s="58"/>
      <c r="AR614" s="58"/>
      <c r="AS614" s="58"/>
      <c r="AT614" s="1541">
        <f>SUM(AT589:AU613)</f>
        <v>88</v>
      </c>
      <c r="AU614" s="1542"/>
      <c r="AV614" s="58"/>
      <c r="AW614" s="58"/>
      <c r="AX614" s="1541">
        <f>SUM(AX589:AY613)</f>
        <v>13</v>
      </c>
      <c r="AY614" s="1542"/>
      <c r="AZ614" s="58"/>
      <c r="BA614" s="1541">
        <f>SUM(BA589:BE613)</f>
        <v>0</v>
      </c>
      <c r="BB614" s="1549"/>
      <c r="BC614" s="1549"/>
      <c r="BD614" s="1549"/>
      <c r="BE614" s="1542"/>
      <c r="BF614" s="1228">
        <f>SUM(BF589:BJ613)</f>
        <v>14</v>
      </c>
      <c r="BG614" s="1228"/>
      <c r="BH614" s="1228"/>
      <c r="BI614" s="1228"/>
      <c r="BJ614" s="1228"/>
      <c r="BK614" s="1228">
        <f>SUM(BK589:BO613)</f>
        <v>54</v>
      </c>
      <c r="BL614" s="1228"/>
      <c r="BM614" s="1228"/>
      <c r="BN614" s="1228"/>
      <c r="BO614" s="1228"/>
      <c r="BP614" s="1228">
        <f>SUM(BP589:BT613)</f>
        <v>43</v>
      </c>
      <c r="BQ614" s="1228"/>
      <c r="BR614" s="1228"/>
      <c r="BS614" s="1228"/>
      <c r="BT614" s="1228"/>
      <c r="BU614" s="1228">
        <f>SUM(BU589:BY613)</f>
        <v>0</v>
      </c>
      <c r="BV614" s="1228"/>
      <c r="BW614" s="1228"/>
      <c r="BX614" s="1228"/>
      <c r="BY614" s="1228"/>
      <c r="BZ614" s="1228">
        <f>SUM(BZ589:CD613)</f>
        <v>0</v>
      </c>
      <c r="CA614" s="1228"/>
      <c r="CB614" s="1228"/>
      <c r="CC614" s="1228"/>
      <c r="CD614" s="1228"/>
      <c r="CE614" s="1228">
        <f>SUM(CE589:CI613)</f>
        <v>0</v>
      </c>
      <c r="CF614" s="1228"/>
      <c r="CG614" s="1228"/>
      <c r="CH614" s="1228"/>
      <c r="CI614" s="1228"/>
      <c r="CJ614" s="1228">
        <f>SUM(CJ589:CN613)</f>
        <v>2</v>
      </c>
      <c r="CK614" s="1228"/>
      <c r="CL614" s="1228"/>
      <c r="CM614" s="1228"/>
      <c r="CN614" s="1228"/>
      <c r="CO614" s="1228">
        <f>SUM(CO589:CS613)</f>
        <v>7</v>
      </c>
      <c r="CP614" s="1228"/>
      <c r="CQ614" s="1228"/>
      <c r="CR614" s="1228"/>
      <c r="CS614" s="1228"/>
      <c r="CT614" s="1228">
        <f>SUM(CT589:CX613)</f>
        <v>4</v>
      </c>
      <c r="CU614" s="1228"/>
      <c r="CV614" s="1228"/>
      <c r="CW614" s="1228"/>
      <c r="CX614" s="1228"/>
      <c r="CY614" s="1228">
        <f>SUM(CY589:DC613)</f>
        <v>0</v>
      </c>
      <c r="CZ614" s="1228"/>
      <c r="DA614" s="1228"/>
      <c r="DB614" s="1228"/>
      <c r="DC614" s="1228"/>
      <c r="DD614" s="1228">
        <f>SUM(DD589:DH613)</f>
        <v>0</v>
      </c>
      <c r="DE614" s="1228"/>
      <c r="DF614" s="1228"/>
      <c r="DG614" s="1228"/>
      <c r="DH614" s="1228"/>
    </row>
    <row r="615" spans="1:112" ht="12.75">
      <c r="B615" s="1450" t="s">
        <v>498</v>
      </c>
      <c r="C615" s="1451"/>
      <c r="D615" s="1451"/>
      <c r="E615" s="1451"/>
      <c r="F615" s="1451"/>
      <c r="G615" s="1451"/>
      <c r="H615" s="1451"/>
      <c r="I615" s="1451"/>
      <c r="J615" s="1451"/>
      <c r="K615" s="1451"/>
      <c r="L615" s="1451"/>
      <c r="M615" s="1451"/>
      <c r="N615" s="1451"/>
      <c r="O615" s="1452"/>
      <c r="P615" s="1459" t="s">
        <v>346</v>
      </c>
      <c r="Q615" s="1460"/>
      <c r="R615" s="1461"/>
      <c r="S615" s="1555" t="s">
        <v>499</v>
      </c>
      <c r="T615" s="1556"/>
      <c r="U615" s="1557"/>
      <c r="V615" s="1449" t="s">
        <v>18</v>
      </c>
      <c r="W615" s="1449"/>
      <c r="X615" s="1449"/>
      <c r="Y615" s="1449"/>
      <c r="Z615" s="1449"/>
      <c r="AA615" s="1449"/>
      <c r="AB615" s="1449" t="s">
        <v>17</v>
      </c>
      <c r="AC615" s="1449"/>
      <c r="AD615" s="1449"/>
      <c r="AE615" s="1449"/>
      <c r="AF615" s="1449"/>
      <c r="AG615" s="1449" t="s">
        <v>500</v>
      </c>
      <c r="AH615" s="1449"/>
      <c r="AI615" s="1449"/>
      <c r="AJ615" s="1449"/>
      <c r="AK615" s="1449"/>
      <c r="AM615" s="58"/>
      <c r="AN615" s="58"/>
      <c r="AO615" s="58"/>
      <c r="AP615" s="58"/>
      <c r="AQ615" s="58"/>
      <c r="AR615" s="58"/>
      <c r="AS615" s="58"/>
      <c r="AT615" s="58"/>
      <c r="AU615" s="58"/>
      <c r="AV615" s="58"/>
      <c r="AW615" s="58"/>
      <c r="AX615" s="58"/>
      <c r="AY615" s="58"/>
      <c r="AZ615" s="58"/>
      <c r="BA615" s="58"/>
      <c r="BB615" s="58"/>
      <c r="BC615" s="58"/>
      <c r="BD615" s="58"/>
      <c r="BE615" s="58"/>
      <c r="BF615" s="58"/>
      <c r="BG615" s="58"/>
      <c r="BH615" s="58"/>
      <c r="BI615" s="58"/>
      <c r="BJ615" s="58"/>
      <c r="BK615" s="58"/>
      <c r="BL615" s="58"/>
      <c r="BM615" s="58"/>
      <c r="BN615" s="58"/>
      <c r="BO615" s="58"/>
      <c r="BP615" s="58"/>
      <c r="BQ615" s="58"/>
      <c r="BR615" s="58"/>
      <c r="BS615" s="58"/>
      <c r="BT615" s="58"/>
      <c r="BU615" s="58"/>
      <c r="BV615" s="58"/>
      <c r="BW615" s="58"/>
      <c r="BX615" s="58"/>
      <c r="BY615" s="58"/>
      <c r="BZ615" s="58"/>
      <c r="CA615" s="58"/>
      <c r="CB615" s="58"/>
      <c r="CC615" s="58"/>
      <c r="CD615" s="58"/>
      <c r="CE615" s="58"/>
      <c r="CF615" s="58"/>
      <c r="CG615" s="58"/>
      <c r="CH615" s="58"/>
      <c r="CI615" s="58"/>
      <c r="CJ615" s="58"/>
      <c r="CK615" s="58"/>
      <c r="CL615" s="58"/>
      <c r="CM615" s="58"/>
      <c r="CN615" s="58"/>
      <c r="CO615" s="58"/>
      <c r="CP615" s="58"/>
      <c r="CQ615" s="58"/>
      <c r="CR615" s="58"/>
    </row>
    <row r="616" spans="1:112" ht="12.75">
      <c r="B616" s="1453"/>
      <c r="C616" s="1454"/>
      <c r="D616" s="1454"/>
      <c r="E616" s="1454"/>
      <c r="F616" s="1454"/>
      <c r="G616" s="1454"/>
      <c r="H616" s="1454"/>
      <c r="I616" s="1454"/>
      <c r="J616" s="1454"/>
      <c r="K616" s="1454"/>
      <c r="L616" s="1454"/>
      <c r="M616" s="1454"/>
      <c r="N616" s="1454"/>
      <c r="O616" s="1455"/>
      <c r="P616" s="1462"/>
      <c r="Q616" s="1463"/>
      <c r="R616" s="1464"/>
      <c r="S616" s="1558"/>
      <c r="T616" s="1559"/>
      <c r="U616" s="1560"/>
      <c r="V616" s="1449"/>
      <c r="W616" s="1449"/>
      <c r="X616" s="1449"/>
      <c r="Y616" s="1449"/>
      <c r="Z616" s="1449"/>
      <c r="AA616" s="1449"/>
      <c r="AB616" s="1449"/>
      <c r="AC616" s="1449"/>
      <c r="AD616" s="1449"/>
      <c r="AE616" s="1449"/>
      <c r="AF616" s="1449"/>
      <c r="AG616" s="1449"/>
      <c r="AH616" s="1449"/>
      <c r="AI616" s="1449"/>
      <c r="AJ616" s="1449"/>
      <c r="AK616" s="1449"/>
      <c r="AM616" s="58"/>
      <c r="AN616" s="58"/>
      <c r="AO616" s="58"/>
      <c r="AP616" s="58"/>
      <c r="AQ616" s="58"/>
      <c r="AR616" s="58"/>
      <c r="AS616" s="58"/>
      <c r="AT616" s="58"/>
      <c r="AU616" s="58"/>
      <c r="AV616" s="58"/>
      <c r="AW616" s="58"/>
      <c r="AX616" s="58"/>
      <c r="AY616" s="58"/>
      <c r="AZ616" s="58"/>
      <c r="BA616" s="58" t="s">
        <v>110</v>
      </c>
      <c r="BB616" s="58"/>
      <c r="BC616" s="58"/>
      <c r="BD616" s="58"/>
      <c r="BE616" s="58"/>
      <c r="BF616" s="58"/>
      <c r="BG616" s="58"/>
      <c r="BH616" s="58"/>
      <c r="BI616" s="58"/>
      <c r="BJ616" s="58"/>
      <c r="BK616" s="58"/>
      <c r="BL616" s="58"/>
      <c r="BM616" s="58"/>
      <c r="BN616" s="58"/>
      <c r="BO616" s="58"/>
      <c r="BP616" s="58"/>
      <c r="BQ616" s="58"/>
      <c r="BR616" s="58"/>
      <c r="BS616" s="58"/>
      <c r="BT616" s="58"/>
      <c r="BU616" s="58"/>
      <c r="BV616" s="58"/>
      <c r="BW616" s="58"/>
      <c r="BX616" s="58"/>
      <c r="BY616" s="58"/>
      <c r="BZ616" s="58"/>
      <c r="CA616" s="58"/>
      <c r="CB616" s="58"/>
      <c r="CC616" s="58"/>
      <c r="CD616" s="58"/>
      <c r="CE616" s="58"/>
      <c r="CF616" s="58"/>
      <c r="CG616" s="58"/>
      <c r="CH616" s="58"/>
      <c r="CI616" s="58"/>
      <c r="CJ616" s="58"/>
      <c r="CK616" s="58"/>
      <c r="CL616" s="58"/>
      <c r="CM616" s="58"/>
      <c r="CN616" s="58"/>
      <c r="CO616" s="58"/>
      <c r="CP616" s="58"/>
      <c r="CQ616" s="58"/>
      <c r="CR616" s="58"/>
    </row>
    <row r="617" spans="1:112" ht="12.75" customHeight="1">
      <c r="B617" s="1456"/>
      <c r="C617" s="1457"/>
      <c r="D617" s="1457"/>
      <c r="E617" s="1457"/>
      <c r="F617" s="1457"/>
      <c r="G617" s="1457"/>
      <c r="H617" s="1457"/>
      <c r="I617" s="1457"/>
      <c r="J617" s="1457"/>
      <c r="K617" s="1457"/>
      <c r="L617" s="1457"/>
      <c r="M617" s="1457"/>
      <c r="N617" s="1457"/>
      <c r="O617" s="1458"/>
      <c r="P617" s="1465"/>
      <c r="Q617" s="1466"/>
      <c r="R617" s="1467"/>
      <c r="S617" s="1561"/>
      <c r="T617" s="1562"/>
      <c r="U617" s="1563"/>
      <c r="V617" s="1449"/>
      <c r="W617" s="1449"/>
      <c r="X617" s="1449"/>
      <c r="Y617" s="1449"/>
      <c r="Z617" s="1449"/>
      <c r="AA617" s="1449"/>
      <c r="AB617" s="1449"/>
      <c r="AC617" s="1449"/>
      <c r="AD617" s="1449"/>
      <c r="AE617" s="1449"/>
      <c r="AF617" s="1449"/>
      <c r="AG617" s="1449"/>
      <c r="AH617" s="1449"/>
      <c r="AI617" s="1449"/>
      <c r="AJ617" s="1449"/>
      <c r="AK617" s="1449"/>
      <c r="AL617" s="58"/>
      <c r="AM617" s="61"/>
      <c r="AN617" s="61"/>
      <c r="AO617" s="61"/>
      <c r="AP617" s="61"/>
      <c r="AQ617" s="61"/>
      <c r="AR617" s="61"/>
      <c r="AS617" s="61"/>
      <c r="AT617" s="61"/>
      <c r="AU617" s="61"/>
      <c r="AV617" s="61"/>
      <c r="AW617" s="61"/>
      <c r="AX617" s="61"/>
      <c r="AY617" s="61"/>
      <c r="AZ617" s="61"/>
      <c r="BA617" s="1139">
        <f>IF(J754="SRO/Studio",O754,0)</f>
        <v>0</v>
      </c>
      <c r="BB617" s="1140"/>
      <c r="BC617" s="1140"/>
      <c r="BD617" s="1140"/>
      <c r="BE617" s="1141"/>
      <c r="BF617" s="1212">
        <f>IF(J754="1 Bedroom",O754,0)</f>
        <v>0</v>
      </c>
      <c r="BG617" s="1212"/>
      <c r="BH617" s="1212"/>
      <c r="BI617" s="1212"/>
      <c r="BJ617" s="1212"/>
      <c r="BK617" s="1212">
        <f>IF(J754="2 Bedrooms",O754,0)</f>
        <v>1</v>
      </c>
      <c r="BL617" s="1212"/>
      <c r="BM617" s="1212"/>
      <c r="BN617" s="1212"/>
      <c r="BO617" s="1212"/>
      <c r="BP617" s="1212">
        <f>IF(J754="3 Bedrooms",O754,0)</f>
        <v>0</v>
      </c>
      <c r="BQ617" s="1212"/>
      <c r="BR617" s="1212"/>
      <c r="BS617" s="1212"/>
      <c r="BT617" s="1212"/>
      <c r="BU617" s="1212">
        <f>IF(J754="4 Bedrooms",O754,0)</f>
        <v>0</v>
      </c>
      <c r="BV617" s="1212"/>
      <c r="BW617" s="1212"/>
      <c r="BX617" s="1212"/>
      <c r="BY617" s="1212"/>
      <c r="BZ617" s="1212">
        <f>IF(J754="5 Bedrooms",O754,0)</f>
        <v>0</v>
      </c>
      <c r="CA617" s="1212"/>
      <c r="CB617" s="1212"/>
      <c r="CC617" s="1212"/>
      <c r="CD617" s="1212"/>
      <c r="CE617" s="58"/>
      <c r="CF617" s="58"/>
      <c r="CG617" s="58"/>
      <c r="CH617" s="58"/>
      <c r="CI617" s="58"/>
      <c r="CJ617" s="58"/>
      <c r="CK617" s="58"/>
      <c r="CL617" s="58"/>
      <c r="CM617" s="58"/>
      <c r="CN617" s="58"/>
      <c r="CO617" s="58"/>
      <c r="CP617" s="58"/>
      <c r="CQ617" s="58"/>
      <c r="CR617" s="58"/>
    </row>
    <row r="618" spans="1:112" ht="12.75" customHeight="1">
      <c r="B618" s="83" t="s">
        <v>119</v>
      </c>
      <c r="C618" s="1130" t="s">
        <v>1742</v>
      </c>
      <c r="D618" s="1447"/>
      <c r="E618" s="1447"/>
      <c r="F618" s="1447"/>
      <c r="G618" s="1447"/>
      <c r="H618" s="1447"/>
      <c r="I618" s="1447"/>
      <c r="J618" s="1447"/>
      <c r="K618" s="1447"/>
      <c r="L618" s="1447"/>
      <c r="M618" s="1447"/>
      <c r="N618" s="1447"/>
      <c r="O618" s="1448"/>
      <c r="P618" s="1238">
        <v>660</v>
      </c>
      <c r="Q618" s="1236"/>
      <c r="R618" s="1237"/>
      <c r="S618" s="1241">
        <v>0.04</v>
      </c>
      <c r="T618" s="1242"/>
      <c r="U618" s="1243"/>
      <c r="V618" s="1238"/>
      <c r="W618" s="1236"/>
      <c r="X618" s="1236"/>
      <c r="Y618" s="1236"/>
      <c r="Z618" s="1236"/>
      <c r="AA618" s="1237"/>
      <c r="AB618" s="1240"/>
      <c r="AC618" s="1240"/>
      <c r="AD618" s="1240"/>
      <c r="AE618" s="1240"/>
      <c r="AF618" s="1240"/>
      <c r="AG618" s="1240">
        <v>5730000</v>
      </c>
      <c r="AH618" s="1240"/>
      <c r="AI618" s="1240"/>
      <c r="AJ618" s="1240"/>
      <c r="AK618" s="1240"/>
      <c r="AL618" s="58"/>
      <c r="AM618" s="61"/>
      <c r="AN618" s="61"/>
      <c r="AO618" s="61"/>
      <c r="AP618" s="61"/>
      <c r="AQ618" s="61"/>
      <c r="AR618" s="61"/>
      <c r="AS618" s="61"/>
      <c r="AT618" s="61"/>
      <c r="AU618" s="61"/>
      <c r="AV618" s="61"/>
      <c r="AW618" s="61"/>
      <c r="AX618" s="61"/>
      <c r="AY618" s="61"/>
      <c r="AZ618" s="61"/>
      <c r="BA618" s="1139">
        <f>IF(J755="SRO/Studio",O755,0)</f>
        <v>0</v>
      </c>
      <c r="BB618" s="1140"/>
      <c r="BC618" s="1140"/>
      <c r="BD618" s="1140"/>
      <c r="BE618" s="1141"/>
      <c r="BF618" s="1212">
        <f>IF(J755="1 Bedroom",O755,0)</f>
        <v>0</v>
      </c>
      <c r="BG618" s="1212"/>
      <c r="BH618" s="1212"/>
      <c r="BI618" s="1212"/>
      <c r="BJ618" s="1212"/>
      <c r="BK618" s="1212">
        <f>IF(J755="2 Bedrooms",O755,0)</f>
        <v>0</v>
      </c>
      <c r="BL618" s="1212"/>
      <c r="BM618" s="1212"/>
      <c r="BN618" s="1212"/>
      <c r="BO618" s="1212"/>
      <c r="BP618" s="1212">
        <f>IF(J755="3 Bedrooms",O755,0)</f>
        <v>0</v>
      </c>
      <c r="BQ618" s="1212"/>
      <c r="BR618" s="1212"/>
      <c r="BS618" s="1212"/>
      <c r="BT618" s="1212"/>
      <c r="BU618" s="1212">
        <f>IF(J755="4 Bedrooms",O755,0)</f>
        <v>0</v>
      </c>
      <c r="BV618" s="1212"/>
      <c r="BW618" s="1212"/>
      <c r="BX618" s="1212"/>
      <c r="BY618" s="1212"/>
      <c r="BZ618" s="1212">
        <f>IF(J755="5 Bedrooms",O755,0)</f>
        <v>0</v>
      </c>
      <c r="CA618" s="1212"/>
      <c r="CB618" s="1212"/>
      <c r="CC618" s="1212"/>
      <c r="CD618" s="1212"/>
      <c r="CE618" s="58"/>
      <c r="CF618" s="58"/>
      <c r="CG618" s="58"/>
      <c r="CH618" s="58"/>
      <c r="CI618" s="58"/>
      <c r="CJ618" s="58"/>
      <c r="CK618" s="58"/>
      <c r="CL618" s="58"/>
      <c r="CM618" s="58"/>
      <c r="CN618" s="58"/>
      <c r="CO618" s="58"/>
      <c r="CP618" s="58"/>
      <c r="CQ618" s="58"/>
      <c r="CR618" s="58"/>
    </row>
    <row r="619" spans="1:112" ht="12.75">
      <c r="B619" s="84" t="s">
        <v>120</v>
      </c>
      <c r="C619" s="1130" t="s">
        <v>1750</v>
      </c>
      <c r="D619" s="1105"/>
      <c r="E619" s="1105"/>
      <c r="F619" s="1105"/>
      <c r="G619" s="1105"/>
      <c r="H619" s="1105"/>
      <c r="I619" s="1105"/>
      <c r="J619" s="1105"/>
      <c r="K619" s="1105"/>
      <c r="L619" s="1105"/>
      <c r="M619" s="1105"/>
      <c r="N619" s="1105"/>
      <c r="O619" s="1239"/>
      <c r="P619" s="1238">
        <v>420</v>
      </c>
      <c r="Q619" s="1236"/>
      <c r="R619" s="1237"/>
      <c r="S619" s="1241">
        <v>4.7500000000000001E-2</v>
      </c>
      <c r="T619" s="1242"/>
      <c r="U619" s="1243"/>
      <c r="V619" s="1238"/>
      <c r="W619" s="1236"/>
      <c r="X619" s="1236"/>
      <c r="Y619" s="1236"/>
      <c r="Z619" s="1236"/>
      <c r="AA619" s="1237"/>
      <c r="AB619" s="1240">
        <v>725952</v>
      </c>
      <c r="AC619" s="1240"/>
      <c r="AD619" s="1240"/>
      <c r="AE619" s="1240"/>
      <c r="AF619" s="1240"/>
      <c r="AG619" s="1240">
        <v>12375000</v>
      </c>
      <c r="AH619" s="1240"/>
      <c r="AI619" s="1240"/>
      <c r="AJ619" s="1240"/>
      <c r="AK619" s="1240"/>
      <c r="AL619" s="58"/>
      <c r="AM619" s="61"/>
      <c r="AN619" s="61"/>
      <c r="AO619" s="61"/>
      <c r="AP619" s="61"/>
      <c r="AQ619" s="61"/>
      <c r="AR619" s="61"/>
      <c r="AS619" s="61"/>
      <c r="AT619" s="61"/>
      <c r="AU619" s="61"/>
      <c r="AV619" s="61"/>
      <c r="AW619" s="61"/>
      <c r="AX619" s="61"/>
      <c r="AY619" s="61"/>
      <c r="AZ619" s="61"/>
      <c r="BA619" s="1139">
        <f>IF(J756="SRO/Studio",O756,0)</f>
        <v>0</v>
      </c>
      <c r="BB619" s="1140"/>
      <c r="BC619" s="1140"/>
      <c r="BD619" s="1140"/>
      <c r="BE619" s="1141"/>
      <c r="BF619" s="1212">
        <f>IF(J756="1 Bedroom",O756,0)</f>
        <v>0</v>
      </c>
      <c r="BG619" s="1212"/>
      <c r="BH619" s="1212"/>
      <c r="BI619" s="1212"/>
      <c r="BJ619" s="1212"/>
      <c r="BK619" s="1212">
        <f>IF(J756="2 Bedrooms",O756,0)</f>
        <v>0</v>
      </c>
      <c r="BL619" s="1212"/>
      <c r="BM619" s="1212"/>
      <c r="BN619" s="1212"/>
      <c r="BO619" s="1212"/>
      <c r="BP619" s="1212">
        <f>IF(J756="3 Bedrooms",O756,0)</f>
        <v>0</v>
      </c>
      <c r="BQ619" s="1212"/>
      <c r="BR619" s="1212"/>
      <c r="BS619" s="1212"/>
      <c r="BT619" s="1212"/>
      <c r="BU619" s="1212">
        <f>IF(J756="4 Bedrooms",O756,0)</f>
        <v>0</v>
      </c>
      <c r="BV619" s="1212"/>
      <c r="BW619" s="1212"/>
      <c r="BX619" s="1212"/>
      <c r="BY619" s="1212"/>
      <c r="BZ619" s="1212">
        <f>IF(J756="5 Bedrooms",O756,0)</f>
        <v>0</v>
      </c>
      <c r="CA619" s="1212"/>
      <c r="CB619" s="1212"/>
      <c r="CC619" s="1212"/>
      <c r="CD619" s="1212"/>
      <c r="CE619" s="58"/>
      <c r="CF619" s="58"/>
      <c r="CG619" s="58"/>
      <c r="CH619" s="58"/>
      <c r="CI619" s="58"/>
      <c r="CJ619" s="58"/>
      <c r="CK619" s="58"/>
      <c r="CL619" s="58"/>
      <c r="CM619" s="58"/>
      <c r="CN619" s="58"/>
      <c r="CO619" s="58"/>
      <c r="CP619" s="58"/>
      <c r="CQ619" s="58"/>
      <c r="CR619" s="58"/>
    </row>
    <row r="620" spans="1:112" ht="12.75">
      <c r="B620" s="84" t="s">
        <v>126</v>
      </c>
      <c r="C620" s="1130" t="s">
        <v>1751</v>
      </c>
      <c r="D620" s="1105"/>
      <c r="E620" s="1105"/>
      <c r="F620" s="1105"/>
      <c r="G620" s="1105"/>
      <c r="H620" s="1105"/>
      <c r="I620" s="1105"/>
      <c r="J620" s="1105"/>
      <c r="K620" s="1105"/>
      <c r="L620" s="1105"/>
      <c r="M620" s="1105"/>
      <c r="N620" s="1105"/>
      <c r="O620" s="1239"/>
      <c r="P620" s="1238">
        <v>420</v>
      </c>
      <c r="Q620" s="1236"/>
      <c r="R620" s="1237"/>
      <c r="S620" s="1241">
        <v>4.7500000000000001E-2</v>
      </c>
      <c r="T620" s="1242"/>
      <c r="U620" s="1243"/>
      <c r="V620" s="1238"/>
      <c r="W620" s="1236"/>
      <c r="X620" s="1236"/>
      <c r="Y620" s="1236"/>
      <c r="Z620" s="1236"/>
      <c r="AA620" s="1237"/>
      <c r="AB620" s="1240">
        <v>138620</v>
      </c>
      <c r="AC620" s="1240"/>
      <c r="AD620" s="1240"/>
      <c r="AE620" s="1240"/>
      <c r="AF620" s="1240"/>
      <c r="AG620" s="1240">
        <v>2363000</v>
      </c>
      <c r="AH620" s="1240"/>
      <c r="AI620" s="1240"/>
      <c r="AJ620" s="1240"/>
      <c r="AK620" s="1240"/>
      <c r="AL620" s="58"/>
      <c r="AM620" s="61"/>
      <c r="AN620" s="61"/>
      <c r="AO620" s="61"/>
      <c r="AP620" s="61"/>
      <c r="AQ620" s="61"/>
      <c r="AR620" s="61"/>
      <c r="AS620" s="61"/>
      <c r="AT620" s="61"/>
      <c r="AU620" s="61"/>
      <c r="AV620" s="61"/>
      <c r="AW620" s="61"/>
      <c r="AX620" s="61"/>
      <c r="AY620" s="61"/>
      <c r="AZ620" s="61"/>
      <c r="BA620" s="1139">
        <f>IF(J757="SRO/Studio",O757,0)</f>
        <v>0</v>
      </c>
      <c r="BB620" s="1140"/>
      <c r="BC620" s="1140"/>
      <c r="BD620" s="1140"/>
      <c r="BE620" s="1141"/>
      <c r="BF620" s="1212">
        <f>IF(J757="1 Bedroom",O757,0)</f>
        <v>0</v>
      </c>
      <c r="BG620" s="1212"/>
      <c r="BH620" s="1212"/>
      <c r="BI620" s="1212"/>
      <c r="BJ620" s="1212"/>
      <c r="BK620" s="1212">
        <f>IF(J757="2 Bedrooms",O757,0)</f>
        <v>0</v>
      </c>
      <c r="BL620" s="1212"/>
      <c r="BM620" s="1212"/>
      <c r="BN620" s="1212"/>
      <c r="BO620" s="1212"/>
      <c r="BP620" s="1212">
        <f>IF(J757="3 Bedrooms",O757,0)</f>
        <v>0</v>
      </c>
      <c r="BQ620" s="1212"/>
      <c r="BR620" s="1212"/>
      <c r="BS620" s="1212"/>
      <c r="BT620" s="1212"/>
      <c r="BU620" s="1212">
        <f>IF(J757="4 Bedrooms",O757,0)</f>
        <v>0</v>
      </c>
      <c r="BV620" s="1212"/>
      <c r="BW620" s="1212"/>
      <c r="BX620" s="1212"/>
      <c r="BY620" s="1212"/>
      <c r="BZ620" s="1212">
        <f>IF(J757="5 Bedrooms",O757,0)</f>
        <v>0</v>
      </c>
      <c r="CA620" s="1212"/>
      <c r="CB620" s="1212"/>
      <c r="CC620" s="1212"/>
      <c r="CD620" s="1212"/>
      <c r="CE620" s="58"/>
      <c r="CF620" s="58"/>
      <c r="CG620" s="58"/>
      <c r="CH620" s="58"/>
      <c r="CI620" s="58"/>
      <c r="CJ620" s="58"/>
      <c r="CK620" s="58"/>
      <c r="CL620" s="58"/>
      <c r="CM620" s="58"/>
      <c r="CN620" s="58"/>
      <c r="CO620" s="58"/>
      <c r="CP620" s="58"/>
      <c r="CQ620" s="58"/>
      <c r="CR620" s="58"/>
    </row>
    <row r="621" spans="1:112" ht="12.75">
      <c r="B621" s="84" t="s">
        <v>632</v>
      </c>
      <c r="C621" s="1130" t="s">
        <v>1740</v>
      </c>
      <c r="D621" s="1105"/>
      <c r="E621" s="1105"/>
      <c r="F621" s="1105"/>
      <c r="G621" s="1105"/>
      <c r="H621" s="1105"/>
      <c r="I621" s="1105"/>
      <c r="J621" s="1105"/>
      <c r="K621" s="1105"/>
      <c r="L621" s="1105"/>
      <c r="M621" s="1105"/>
      <c r="N621" s="1105"/>
      <c r="O621" s="1239"/>
      <c r="P621" s="1238">
        <v>660</v>
      </c>
      <c r="Q621" s="1236"/>
      <c r="R621" s="1237"/>
      <c r="S621" s="1241">
        <v>2.07E-2</v>
      </c>
      <c r="T621" s="1242"/>
      <c r="U621" s="1243"/>
      <c r="V621" s="1238"/>
      <c r="W621" s="1236"/>
      <c r="X621" s="1236"/>
      <c r="Y621" s="1236"/>
      <c r="Z621" s="1236"/>
      <c r="AA621" s="1237"/>
      <c r="AB621" s="1240"/>
      <c r="AC621" s="1240"/>
      <c r="AD621" s="1240"/>
      <c r="AE621" s="1240"/>
      <c r="AF621" s="1240"/>
      <c r="AG621" s="1240">
        <v>2860000</v>
      </c>
      <c r="AH621" s="1240"/>
      <c r="AI621" s="1240"/>
      <c r="AJ621" s="1240"/>
      <c r="AK621" s="1240"/>
      <c r="AL621" s="58"/>
      <c r="AM621" s="61"/>
      <c r="AN621" s="61"/>
      <c r="AO621" s="61"/>
      <c r="AP621" s="61"/>
      <c r="AQ621" s="61"/>
      <c r="AR621" s="61"/>
      <c r="AS621" s="61"/>
      <c r="AT621" s="61"/>
      <c r="AU621" s="61"/>
      <c r="AV621" s="61"/>
      <c r="AW621" s="61"/>
      <c r="AX621" s="61"/>
      <c r="AY621" s="61"/>
      <c r="AZ621" s="61"/>
      <c r="BA621" s="1142">
        <f>SUM(BA617:BE620)</f>
        <v>0</v>
      </c>
      <c r="BB621" s="1143"/>
      <c r="BC621" s="1143"/>
      <c r="BD621" s="1143"/>
      <c r="BE621" s="1144"/>
      <c r="BF621" s="1142">
        <f>SUM(BF617:BJ620)</f>
        <v>0</v>
      </c>
      <c r="BG621" s="1143"/>
      <c r="BH621" s="1143"/>
      <c r="BI621" s="1143"/>
      <c r="BJ621" s="1144"/>
      <c r="BK621" s="1142">
        <f>SUM(BK617:BO620)</f>
        <v>1</v>
      </c>
      <c r="BL621" s="1143"/>
      <c r="BM621" s="1143"/>
      <c r="BN621" s="1143"/>
      <c r="BO621" s="1144"/>
      <c r="BP621" s="1142">
        <f>SUM(BP617:BT620)</f>
        <v>0</v>
      </c>
      <c r="BQ621" s="1143"/>
      <c r="BR621" s="1143"/>
      <c r="BS621" s="1143"/>
      <c r="BT621" s="1144"/>
      <c r="BU621" s="1142">
        <f>SUM(BU617:BY620)</f>
        <v>0</v>
      </c>
      <c r="BV621" s="1143"/>
      <c r="BW621" s="1143"/>
      <c r="BX621" s="1143"/>
      <c r="BY621" s="1144"/>
      <c r="BZ621" s="1142">
        <f>SUM(BZ617:CD620)</f>
        <v>0</v>
      </c>
      <c r="CA621" s="1143"/>
      <c r="CB621" s="1143"/>
      <c r="CC621" s="1143"/>
      <c r="CD621" s="1144"/>
      <c r="CE621" s="58"/>
      <c r="CF621" s="58"/>
      <c r="CG621" s="58"/>
      <c r="CH621" s="58"/>
      <c r="CI621" s="58"/>
      <c r="CJ621" s="58"/>
      <c r="CK621" s="58"/>
      <c r="CL621" s="58"/>
      <c r="CM621" s="58"/>
      <c r="CN621" s="58"/>
      <c r="CO621" s="58"/>
      <c r="CP621" s="58"/>
      <c r="CQ621" s="58"/>
      <c r="CR621" s="58"/>
    </row>
    <row r="622" spans="1:112" ht="12.75">
      <c r="B622" s="84" t="s">
        <v>842</v>
      </c>
      <c r="C622" s="1130" t="s">
        <v>1743</v>
      </c>
      <c r="D622" s="1105"/>
      <c r="E622" s="1105"/>
      <c r="F622" s="1105"/>
      <c r="G622" s="1105"/>
      <c r="H622" s="1105"/>
      <c r="I622" s="1105"/>
      <c r="J622" s="1105"/>
      <c r="K622" s="1105"/>
      <c r="L622" s="1105"/>
      <c r="M622" s="1105"/>
      <c r="N622" s="1105"/>
      <c r="O622" s="1239"/>
      <c r="P622" s="1238">
        <v>660</v>
      </c>
      <c r="Q622" s="1236"/>
      <c r="R622" s="1237"/>
      <c r="S622" s="1241">
        <v>2.07E-2</v>
      </c>
      <c r="T622" s="1242"/>
      <c r="U622" s="1243"/>
      <c r="V622" s="1238"/>
      <c r="W622" s="1236"/>
      <c r="X622" s="1236"/>
      <c r="Y622" s="1236"/>
      <c r="Z622" s="1236"/>
      <c r="AA622" s="1237"/>
      <c r="AB622" s="1240"/>
      <c r="AC622" s="1240"/>
      <c r="AD622" s="1240"/>
      <c r="AE622" s="1240"/>
      <c r="AF622" s="1240"/>
      <c r="AG622" s="1240">
        <v>118404</v>
      </c>
      <c r="AH622" s="1240"/>
      <c r="AI622" s="1240"/>
      <c r="AJ622" s="1240"/>
      <c r="AK622" s="1240"/>
      <c r="AL622" s="58"/>
      <c r="AM622" s="61"/>
      <c r="AN622" s="61"/>
      <c r="AO622" s="61"/>
      <c r="AP622" s="61"/>
      <c r="AQ622" s="61"/>
      <c r="AR622" s="61"/>
      <c r="AS622" s="61"/>
      <c r="AT622" s="61"/>
      <c r="AU622" s="61"/>
      <c r="AV622" s="61"/>
      <c r="AW622" s="61"/>
      <c r="AX622" s="61"/>
      <c r="AY622" s="61"/>
      <c r="AZ622" s="61"/>
      <c r="BA622" s="61" t="s">
        <v>111</v>
      </c>
      <c r="BB622" s="61"/>
      <c r="BC622" s="61"/>
      <c r="BD622" s="58"/>
      <c r="BE622" s="58"/>
      <c r="BF622" s="58"/>
      <c r="BG622" s="58"/>
      <c r="BH622" s="58"/>
      <c r="BI622" s="58"/>
      <c r="BJ622" s="58"/>
      <c r="BK622" s="58"/>
      <c r="BL622" s="58"/>
      <c r="BM622" s="58"/>
      <c r="BN622" s="58"/>
      <c r="BO622" s="58"/>
      <c r="BP622" s="58"/>
      <c r="BQ622" s="58"/>
      <c r="BR622" s="58"/>
      <c r="BS622" s="58"/>
      <c r="BT622" s="58"/>
      <c r="BU622" s="58"/>
      <c r="BV622" s="58"/>
      <c r="BW622" s="58"/>
      <c r="BX622" s="58"/>
      <c r="BY622" s="58"/>
      <c r="BZ622" s="58"/>
      <c r="CA622" s="58"/>
      <c r="CB622" s="58"/>
      <c r="CC622" s="58"/>
      <c r="CD622" s="58"/>
      <c r="CE622" s="58"/>
      <c r="CF622" s="58"/>
      <c r="CG622" s="58"/>
      <c r="CH622" s="58"/>
      <c r="CI622" s="58"/>
      <c r="CJ622" s="58"/>
      <c r="CK622" s="58"/>
      <c r="CL622" s="58"/>
      <c r="CM622" s="58"/>
      <c r="CN622" s="58"/>
      <c r="CO622" s="58"/>
      <c r="CP622" s="58"/>
      <c r="CQ622" s="58"/>
      <c r="CR622" s="58"/>
    </row>
    <row r="623" spans="1:112" ht="12.75">
      <c r="B623" s="84" t="s">
        <v>635</v>
      </c>
      <c r="C623" s="1130" t="s">
        <v>1744</v>
      </c>
      <c r="D623" s="1105"/>
      <c r="E623" s="1105"/>
      <c r="F623" s="1105"/>
      <c r="G623" s="1105"/>
      <c r="H623" s="1105"/>
      <c r="I623" s="1105"/>
      <c r="J623" s="1105"/>
      <c r="K623" s="1105"/>
      <c r="L623" s="1105"/>
      <c r="M623" s="1105"/>
      <c r="N623" s="1105"/>
      <c r="O623" s="1239"/>
      <c r="P623" s="1238">
        <v>660</v>
      </c>
      <c r="Q623" s="1236"/>
      <c r="R623" s="1237"/>
      <c r="S623" s="1241">
        <v>0.04</v>
      </c>
      <c r="T623" s="1242"/>
      <c r="U623" s="1243"/>
      <c r="V623" s="1238"/>
      <c r="W623" s="1236"/>
      <c r="X623" s="1236"/>
      <c r="Y623" s="1236"/>
      <c r="Z623" s="1236"/>
      <c r="AA623" s="1237"/>
      <c r="AB623" s="1240"/>
      <c r="AC623" s="1240"/>
      <c r="AD623" s="1240"/>
      <c r="AE623" s="1240"/>
      <c r="AF623" s="1240"/>
      <c r="AG623" s="1240">
        <v>458400</v>
      </c>
      <c r="AH623" s="1240"/>
      <c r="AI623" s="1240"/>
      <c r="AJ623" s="1240"/>
      <c r="AK623" s="1240"/>
      <c r="AL623" s="58"/>
      <c r="AM623" s="61"/>
      <c r="AN623" s="61"/>
      <c r="AO623" s="61"/>
      <c r="AP623" s="61"/>
      <c r="AQ623" s="61"/>
      <c r="AR623" s="61"/>
      <c r="AS623" s="61"/>
      <c r="AT623" s="61"/>
      <c r="AU623" s="61"/>
      <c r="AV623" s="61"/>
      <c r="AW623" s="61"/>
      <c r="AX623" s="61"/>
      <c r="AY623" s="61"/>
      <c r="AZ623" s="61"/>
      <c r="BA623" s="1139">
        <f t="shared" ref="BA623:BA632" si="16">IF(J768="SRO/Studio",O768,0)</f>
        <v>0</v>
      </c>
      <c r="BB623" s="1140"/>
      <c r="BC623" s="1140"/>
      <c r="BD623" s="1140"/>
      <c r="BE623" s="1141"/>
      <c r="BF623" s="1212">
        <f t="shared" ref="BF623:BF632" si="17">IF(J768="1 Bedroom",O768,0)</f>
        <v>0</v>
      </c>
      <c r="BG623" s="1212"/>
      <c r="BH623" s="1212"/>
      <c r="BI623" s="1212"/>
      <c r="BJ623" s="1212"/>
      <c r="BK623" s="1212">
        <f t="shared" ref="BK623:BK632" si="18">IF(J768="2 Bedrooms",O768,0)</f>
        <v>0</v>
      </c>
      <c r="BL623" s="1212"/>
      <c r="BM623" s="1212"/>
      <c r="BN623" s="1212"/>
      <c r="BO623" s="1212"/>
      <c r="BP623" s="1212">
        <f t="shared" ref="BP623:BP632" si="19">IF(J768="3 Bedrooms",O768,0)</f>
        <v>0</v>
      </c>
      <c r="BQ623" s="1212"/>
      <c r="BR623" s="1212"/>
      <c r="BS623" s="1212"/>
      <c r="BT623" s="1212"/>
      <c r="BU623" s="1212">
        <f t="shared" ref="BU623:BU632" si="20">IF(J768="4 Bedrooms",O768,0)</f>
        <v>0</v>
      </c>
      <c r="BV623" s="1212"/>
      <c r="BW623" s="1212"/>
      <c r="BX623" s="1212"/>
      <c r="BY623" s="1212"/>
      <c r="BZ623" s="1212">
        <f t="shared" ref="BZ623:BZ632" si="21">IF(J768="5 Bedrooms",O768,0)</f>
        <v>0</v>
      </c>
      <c r="CA623" s="1212"/>
      <c r="CB623" s="1212"/>
      <c r="CC623" s="1212"/>
      <c r="CD623" s="1212"/>
      <c r="CE623" s="58"/>
      <c r="CF623" s="58"/>
      <c r="CG623" s="58"/>
      <c r="CH623" s="58"/>
      <c r="CI623" s="58"/>
      <c r="CJ623" s="58"/>
      <c r="CK623" s="58"/>
      <c r="CL623" s="58"/>
      <c r="CM623" s="58"/>
      <c r="CN623" s="58"/>
      <c r="CO623" s="58"/>
      <c r="CP623" s="58"/>
      <c r="CQ623" s="58"/>
      <c r="CR623" s="58"/>
    </row>
    <row r="624" spans="1:112" ht="12.75">
      <c r="B624" s="84" t="s">
        <v>501</v>
      </c>
      <c r="C624" s="1130" t="s">
        <v>1745</v>
      </c>
      <c r="D624" s="1105"/>
      <c r="E624" s="1105"/>
      <c r="F624" s="1105"/>
      <c r="G624" s="1105"/>
      <c r="H624" s="1105"/>
      <c r="I624" s="1105"/>
      <c r="J624" s="1105"/>
      <c r="K624" s="1105"/>
      <c r="L624" s="1105"/>
      <c r="M624" s="1105"/>
      <c r="N624" s="1105"/>
      <c r="O624" s="1239"/>
      <c r="P624" s="1197" t="s">
        <v>642</v>
      </c>
      <c r="Q624" s="1236"/>
      <c r="R624" s="1237"/>
      <c r="S624" s="1197" t="s">
        <v>642</v>
      </c>
      <c r="T624" s="1236"/>
      <c r="U624" s="1237"/>
      <c r="V624" s="1238"/>
      <c r="W624" s="1236"/>
      <c r="X624" s="1236"/>
      <c r="Y624" s="1236"/>
      <c r="Z624" s="1236"/>
      <c r="AA624" s="1237"/>
      <c r="AB624" s="1240"/>
      <c r="AC624" s="1240"/>
      <c r="AD624" s="1240"/>
      <c r="AE624" s="1240"/>
      <c r="AF624" s="1240"/>
      <c r="AG624" s="1240">
        <v>137000</v>
      </c>
      <c r="AH624" s="1240"/>
      <c r="AI624" s="1240"/>
      <c r="AJ624" s="1240"/>
      <c r="AK624" s="1240"/>
      <c r="AL624" s="58"/>
      <c r="AM624" s="61"/>
      <c r="AN624" s="61"/>
      <c r="AO624" s="61"/>
      <c r="AP624" s="61"/>
      <c r="AQ624" s="61"/>
      <c r="AR624" s="61"/>
      <c r="AS624" s="61"/>
      <c r="AT624" s="61"/>
      <c r="AU624" s="61"/>
      <c r="AV624" s="61"/>
      <c r="AW624" s="61"/>
      <c r="AX624" s="61"/>
      <c r="AY624" s="61"/>
      <c r="AZ624" s="61"/>
      <c r="BA624" s="1139">
        <f t="shared" si="16"/>
        <v>0</v>
      </c>
      <c r="BB624" s="1140"/>
      <c r="BC624" s="1140"/>
      <c r="BD624" s="1140"/>
      <c r="BE624" s="1141"/>
      <c r="BF624" s="1212">
        <f t="shared" si="17"/>
        <v>0</v>
      </c>
      <c r="BG624" s="1212"/>
      <c r="BH624" s="1212"/>
      <c r="BI624" s="1212"/>
      <c r="BJ624" s="1212"/>
      <c r="BK624" s="1212">
        <f t="shared" si="18"/>
        <v>0</v>
      </c>
      <c r="BL624" s="1212"/>
      <c r="BM624" s="1212"/>
      <c r="BN624" s="1212"/>
      <c r="BO624" s="1212"/>
      <c r="BP624" s="1212">
        <f t="shared" si="19"/>
        <v>0</v>
      </c>
      <c r="BQ624" s="1212"/>
      <c r="BR624" s="1212"/>
      <c r="BS624" s="1212"/>
      <c r="BT624" s="1212"/>
      <c r="BU624" s="1212">
        <f t="shared" si="20"/>
        <v>0</v>
      </c>
      <c r="BV624" s="1212"/>
      <c r="BW624" s="1212"/>
      <c r="BX624" s="1212"/>
      <c r="BY624" s="1212"/>
      <c r="BZ624" s="1212">
        <f t="shared" si="21"/>
        <v>0</v>
      </c>
      <c r="CA624" s="1212"/>
      <c r="CB624" s="1212"/>
      <c r="CC624" s="1212"/>
      <c r="CD624" s="1212"/>
      <c r="CE624" s="58"/>
      <c r="CF624" s="58"/>
      <c r="CG624" s="58"/>
      <c r="CH624" s="58"/>
      <c r="CI624" s="58"/>
      <c r="CJ624" s="58"/>
      <c r="CK624" s="58"/>
      <c r="CL624" s="58"/>
      <c r="CM624" s="58"/>
      <c r="CN624" s="58"/>
      <c r="CO624" s="58"/>
      <c r="CP624" s="58"/>
      <c r="CQ624" s="58"/>
      <c r="CR624" s="58"/>
    </row>
    <row r="625" spans="1:96" ht="12.75">
      <c r="B625" s="84" t="s">
        <v>502</v>
      </c>
      <c r="C625" s="1130" t="s">
        <v>1746</v>
      </c>
      <c r="D625" s="1105"/>
      <c r="E625" s="1105"/>
      <c r="F625" s="1105"/>
      <c r="G625" s="1105"/>
      <c r="H625" s="1105"/>
      <c r="I625" s="1105"/>
      <c r="J625" s="1105"/>
      <c r="K625" s="1105"/>
      <c r="L625" s="1105"/>
      <c r="M625" s="1105"/>
      <c r="N625" s="1105"/>
      <c r="O625" s="1239"/>
      <c r="P625" s="1197" t="s">
        <v>642</v>
      </c>
      <c r="Q625" s="1236"/>
      <c r="R625" s="1237"/>
      <c r="S625" s="1197" t="s">
        <v>642</v>
      </c>
      <c r="T625" s="1236"/>
      <c r="U625" s="1237"/>
      <c r="V625" s="1238"/>
      <c r="W625" s="1236"/>
      <c r="X625" s="1236"/>
      <c r="Y625" s="1236"/>
      <c r="Z625" s="1236"/>
      <c r="AA625" s="1237"/>
      <c r="AB625" s="1240"/>
      <c r="AC625" s="1240"/>
      <c r="AD625" s="1240"/>
      <c r="AE625" s="1240"/>
      <c r="AF625" s="1240"/>
      <c r="AG625" s="1240">
        <v>994353</v>
      </c>
      <c r="AH625" s="1240"/>
      <c r="AI625" s="1240"/>
      <c r="AJ625" s="1240"/>
      <c r="AK625" s="1240"/>
      <c r="AL625" s="58"/>
      <c r="AM625" s="61"/>
      <c r="AN625" s="61"/>
      <c r="AO625" s="61"/>
      <c r="AP625" s="61"/>
      <c r="AQ625" s="61"/>
      <c r="AR625" s="61"/>
      <c r="AS625" s="61"/>
      <c r="AT625" s="61"/>
      <c r="AU625" s="61"/>
      <c r="AV625" s="61"/>
      <c r="AW625" s="61"/>
      <c r="AX625" s="61"/>
      <c r="AY625" s="61"/>
      <c r="AZ625" s="61"/>
      <c r="BA625" s="1139">
        <f t="shared" si="16"/>
        <v>0</v>
      </c>
      <c r="BB625" s="1140"/>
      <c r="BC625" s="1140"/>
      <c r="BD625" s="1140"/>
      <c r="BE625" s="1141"/>
      <c r="BF625" s="1212">
        <f t="shared" si="17"/>
        <v>0</v>
      </c>
      <c r="BG625" s="1212"/>
      <c r="BH625" s="1212"/>
      <c r="BI625" s="1212"/>
      <c r="BJ625" s="1212"/>
      <c r="BK625" s="1212">
        <f t="shared" si="18"/>
        <v>0</v>
      </c>
      <c r="BL625" s="1212"/>
      <c r="BM625" s="1212"/>
      <c r="BN625" s="1212"/>
      <c r="BO625" s="1212"/>
      <c r="BP625" s="1212">
        <f t="shared" si="19"/>
        <v>0</v>
      </c>
      <c r="BQ625" s="1212"/>
      <c r="BR625" s="1212"/>
      <c r="BS625" s="1212"/>
      <c r="BT625" s="1212"/>
      <c r="BU625" s="1212">
        <f t="shared" si="20"/>
        <v>0</v>
      </c>
      <c r="BV625" s="1212"/>
      <c r="BW625" s="1212"/>
      <c r="BX625" s="1212"/>
      <c r="BY625" s="1212"/>
      <c r="BZ625" s="1212">
        <f t="shared" si="21"/>
        <v>0</v>
      </c>
      <c r="CA625" s="1212"/>
      <c r="CB625" s="1212"/>
      <c r="CC625" s="1212"/>
      <c r="CD625" s="1212"/>
      <c r="CE625" s="58"/>
      <c r="CF625" s="58"/>
      <c r="CG625" s="58"/>
      <c r="CH625" s="58"/>
      <c r="CI625" s="58"/>
      <c r="CJ625" s="58"/>
      <c r="CK625" s="58"/>
      <c r="CL625" s="58"/>
      <c r="CM625" s="58"/>
      <c r="CN625" s="58"/>
      <c r="CO625" s="58"/>
      <c r="CP625" s="58"/>
      <c r="CQ625" s="58"/>
      <c r="CR625" s="58"/>
    </row>
    <row r="626" spans="1:96" ht="12.75">
      <c r="B626" s="84" t="s">
        <v>508</v>
      </c>
      <c r="C626" s="1130" t="s">
        <v>1747</v>
      </c>
      <c r="D626" s="1105"/>
      <c r="E626" s="1105"/>
      <c r="F626" s="1105"/>
      <c r="G626" s="1105"/>
      <c r="H626" s="1105"/>
      <c r="I626" s="1105"/>
      <c r="J626" s="1105"/>
      <c r="K626" s="1105"/>
      <c r="L626" s="1105"/>
      <c r="M626" s="1105"/>
      <c r="N626" s="1105"/>
      <c r="O626" s="1239"/>
      <c r="P626" s="1197" t="s">
        <v>642</v>
      </c>
      <c r="Q626" s="1236"/>
      <c r="R626" s="1237"/>
      <c r="S626" s="1197" t="s">
        <v>642</v>
      </c>
      <c r="T626" s="1236"/>
      <c r="U626" s="1237"/>
      <c r="V626" s="1238"/>
      <c r="W626" s="1236"/>
      <c r="X626" s="1236"/>
      <c r="Y626" s="1236"/>
      <c r="Z626" s="1236"/>
      <c r="AA626" s="1237"/>
      <c r="AB626" s="1240"/>
      <c r="AC626" s="1240"/>
      <c r="AD626" s="1240"/>
      <c r="AE626" s="1240"/>
      <c r="AF626" s="1240"/>
      <c r="AG626" s="1240">
        <v>380000</v>
      </c>
      <c r="AH626" s="1240"/>
      <c r="AI626" s="1240"/>
      <c r="AJ626" s="1240"/>
      <c r="AK626" s="1240"/>
      <c r="AL626" s="58"/>
      <c r="AM626" s="58"/>
      <c r="AN626" s="58"/>
      <c r="AO626" s="58"/>
      <c r="AP626" s="58"/>
      <c r="AQ626" s="58"/>
      <c r="AR626" s="58"/>
      <c r="AS626" s="58"/>
      <c r="AT626" s="58"/>
      <c r="AU626" s="58"/>
      <c r="AV626" s="58"/>
      <c r="AW626" s="58"/>
      <c r="AX626" s="58"/>
      <c r="AY626" s="58"/>
      <c r="AZ626" s="58"/>
      <c r="BA626" s="1139">
        <f t="shared" si="16"/>
        <v>0</v>
      </c>
      <c r="BB626" s="1140"/>
      <c r="BC626" s="1140"/>
      <c r="BD626" s="1140"/>
      <c r="BE626" s="1141"/>
      <c r="BF626" s="1212">
        <f t="shared" si="17"/>
        <v>0</v>
      </c>
      <c r="BG626" s="1212"/>
      <c r="BH626" s="1212"/>
      <c r="BI626" s="1212"/>
      <c r="BJ626" s="1212"/>
      <c r="BK626" s="1212">
        <f t="shared" si="18"/>
        <v>0</v>
      </c>
      <c r="BL626" s="1212"/>
      <c r="BM626" s="1212"/>
      <c r="BN626" s="1212"/>
      <c r="BO626" s="1212"/>
      <c r="BP626" s="1212">
        <f t="shared" si="19"/>
        <v>0</v>
      </c>
      <c r="BQ626" s="1212"/>
      <c r="BR626" s="1212"/>
      <c r="BS626" s="1212"/>
      <c r="BT626" s="1212"/>
      <c r="BU626" s="1212">
        <f t="shared" si="20"/>
        <v>0</v>
      </c>
      <c r="BV626" s="1212"/>
      <c r="BW626" s="1212"/>
      <c r="BX626" s="1212"/>
      <c r="BY626" s="1212"/>
      <c r="BZ626" s="1212">
        <f t="shared" si="21"/>
        <v>0</v>
      </c>
      <c r="CA626" s="1212"/>
      <c r="CB626" s="1212"/>
      <c r="CC626" s="1212"/>
      <c r="CD626" s="1212"/>
      <c r="CE626" s="58"/>
      <c r="CF626" s="58"/>
      <c r="CG626" s="58"/>
      <c r="CH626" s="58"/>
      <c r="CI626" s="58"/>
      <c r="CJ626" s="58"/>
      <c r="CK626" s="58"/>
      <c r="CL626" s="58"/>
      <c r="CM626" s="58"/>
      <c r="CN626" s="58"/>
      <c r="CO626" s="58"/>
      <c r="CP626" s="58"/>
      <c r="CQ626" s="58"/>
      <c r="CR626" s="58"/>
    </row>
    <row r="627" spans="1:96" ht="12.75">
      <c r="B627" s="84" t="s">
        <v>697</v>
      </c>
      <c r="C627" s="1105"/>
      <c r="D627" s="1105"/>
      <c r="E627" s="1105"/>
      <c r="F627" s="1105"/>
      <c r="G627" s="1105"/>
      <c r="H627" s="1105"/>
      <c r="I627" s="1105"/>
      <c r="J627" s="1105"/>
      <c r="K627" s="1105"/>
      <c r="L627" s="1105"/>
      <c r="M627" s="1105"/>
      <c r="N627" s="1105"/>
      <c r="O627" s="1239"/>
      <c r="P627" s="1238"/>
      <c r="Q627" s="1236"/>
      <c r="R627" s="1237"/>
      <c r="S627" s="1241"/>
      <c r="T627" s="1242"/>
      <c r="U627" s="1243"/>
      <c r="V627" s="1238"/>
      <c r="W627" s="1236"/>
      <c r="X627" s="1236"/>
      <c r="Y627" s="1236"/>
      <c r="Z627" s="1236"/>
      <c r="AA627" s="1237"/>
      <c r="AB627" s="1240"/>
      <c r="AC627" s="1240"/>
      <c r="AD627" s="1240"/>
      <c r="AE627" s="1240"/>
      <c r="AF627" s="1240"/>
      <c r="AG627" s="1240"/>
      <c r="AH627" s="1240"/>
      <c r="AI627" s="1240"/>
      <c r="AJ627" s="1240"/>
      <c r="AK627" s="1240"/>
      <c r="AL627" s="58"/>
      <c r="AM627" s="58"/>
      <c r="AN627" s="58"/>
      <c r="AO627" s="58"/>
      <c r="AP627" s="58"/>
      <c r="AQ627" s="58"/>
      <c r="AR627" s="58"/>
      <c r="AS627" s="58"/>
      <c r="AT627" s="58"/>
      <c r="AU627" s="58"/>
      <c r="AV627" s="58"/>
      <c r="AW627" s="58"/>
      <c r="AX627" s="58"/>
      <c r="AY627" s="58"/>
      <c r="AZ627" s="58"/>
      <c r="BA627" s="1139">
        <f t="shared" si="16"/>
        <v>0</v>
      </c>
      <c r="BB627" s="1140"/>
      <c r="BC627" s="1140"/>
      <c r="BD627" s="1140"/>
      <c r="BE627" s="1141"/>
      <c r="BF627" s="1212">
        <f t="shared" si="17"/>
        <v>0</v>
      </c>
      <c r="BG627" s="1212"/>
      <c r="BH627" s="1212"/>
      <c r="BI627" s="1212"/>
      <c r="BJ627" s="1212"/>
      <c r="BK627" s="1212">
        <f t="shared" si="18"/>
        <v>0</v>
      </c>
      <c r="BL627" s="1212"/>
      <c r="BM627" s="1212"/>
      <c r="BN627" s="1212"/>
      <c r="BO627" s="1212"/>
      <c r="BP627" s="1212">
        <f t="shared" si="19"/>
        <v>0</v>
      </c>
      <c r="BQ627" s="1212"/>
      <c r="BR627" s="1212"/>
      <c r="BS627" s="1212"/>
      <c r="BT627" s="1212"/>
      <c r="BU627" s="1212">
        <f t="shared" si="20"/>
        <v>0</v>
      </c>
      <c r="BV627" s="1212"/>
      <c r="BW627" s="1212"/>
      <c r="BX627" s="1212"/>
      <c r="BY627" s="1212"/>
      <c r="BZ627" s="1212">
        <f t="shared" si="21"/>
        <v>0</v>
      </c>
      <c r="CA627" s="1212"/>
      <c r="CB627" s="1212"/>
      <c r="CC627" s="1212"/>
      <c r="CD627" s="1212"/>
      <c r="CE627" s="58"/>
      <c r="CF627" s="58"/>
      <c r="CG627" s="58"/>
      <c r="CH627" s="58"/>
      <c r="CI627" s="58"/>
      <c r="CJ627" s="58"/>
      <c r="CK627" s="58"/>
      <c r="CL627" s="58"/>
      <c r="CM627" s="58"/>
      <c r="CN627" s="58"/>
      <c r="CO627" s="58"/>
      <c r="CP627" s="58"/>
      <c r="CQ627" s="58"/>
      <c r="CR627" s="58"/>
    </row>
    <row r="628" spans="1:96" ht="12.75">
      <c r="B628" s="84" t="s">
        <v>386</v>
      </c>
      <c r="C628" s="1105"/>
      <c r="D628" s="1105"/>
      <c r="E628" s="1105"/>
      <c r="F628" s="1105"/>
      <c r="G628" s="1105"/>
      <c r="H628" s="1105"/>
      <c r="I628" s="1105"/>
      <c r="J628" s="1105"/>
      <c r="K628" s="1105"/>
      <c r="L628" s="1105"/>
      <c r="M628" s="1105"/>
      <c r="N628" s="1105"/>
      <c r="O628" s="1239"/>
      <c r="P628" s="1238"/>
      <c r="Q628" s="1236"/>
      <c r="R628" s="1237"/>
      <c r="S628" s="1241"/>
      <c r="T628" s="1242"/>
      <c r="U628" s="1243"/>
      <c r="V628" s="1238"/>
      <c r="W628" s="1236"/>
      <c r="X628" s="1236"/>
      <c r="Y628" s="1236"/>
      <c r="Z628" s="1236"/>
      <c r="AA628" s="1237"/>
      <c r="AB628" s="1240"/>
      <c r="AC628" s="1240"/>
      <c r="AD628" s="1240"/>
      <c r="AE628" s="1240"/>
      <c r="AF628" s="1240"/>
      <c r="AG628" s="1240"/>
      <c r="AH628" s="1240"/>
      <c r="AI628" s="1240"/>
      <c r="AJ628" s="1240"/>
      <c r="AK628" s="1240"/>
      <c r="AL628" s="58"/>
      <c r="AM628" s="58"/>
      <c r="AN628" s="58"/>
      <c r="AO628" s="58"/>
      <c r="AP628" s="58"/>
      <c r="AQ628" s="58"/>
      <c r="AR628" s="58"/>
      <c r="AS628" s="58"/>
      <c r="AT628" s="58"/>
      <c r="AU628" s="58"/>
      <c r="AV628" s="58"/>
      <c r="AW628" s="58"/>
      <c r="AX628" s="58"/>
      <c r="AY628" s="58"/>
      <c r="AZ628" s="58"/>
      <c r="BA628" s="1139">
        <f t="shared" si="16"/>
        <v>0</v>
      </c>
      <c r="BB628" s="1140"/>
      <c r="BC628" s="1140"/>
      <c r="BD628" s="1140"/>
      <c r="BE628" s="1141"/>
      <c r="BF628" s="1212">
        <f t="shared" si="17"/>
        <v>0</v>
      </c>
      <c r="BG628" s="1212"/>
      <c r="BH628" s="1212"/>
      <c r="BI628" s="1212"/>
      <c r="BJ628" s="1212"/>
      <c r="BK628" s="1212">
        <f t="shared" si="18"/>
        <v>0</v>
      </c>
      <c r="BL628" s="1212"/>
      <c r="BM628" s="1212"/>
      <c r="BN628" s="1212"/>
      <c r="BO628" s="1212"/>
      <c r="BP628" s="1212">
        <f t="shared" si="19"/>
        <v>0</v>
      </c>
      <c r="BQ628" s="1212"/>
      <c r="BR628" s="1212"/>
      <c r="BS628" s="1212"/>
      <c r="BT628" s="1212"/>
      <c r="BU628" s="1212">
        <f t="shared" si="20"/>
        <v>0</v>
      </c>
      <c r="BV628" s="1212"/>
      <c r="BW628" s="1212"/>
      <c r="BX628" s="1212"/>
      <c r="BY628" s="1212"/>
      <c r="BZ628" s="1212">
        <f t="shared" si="21"/>
        <v>0</v>
      </c>
      <c r="CA628" s="1212"/>
      <c r="CB628" s="1212"/>
      <c r="CC628" s="1212"/>
      <c r="CD628" s="1212"/>
      <c r="CE628" s="58"/>
      <c r="CF628" s="58"/>
      <c r="CG628" s="58"/>
      <c r="CH628" s="58"/>
      <c r="CI628" s="58"/>
      <c r="CJ628" s="58"/>
      <c r="CK628" s="58"/>
      <c r="CL628" s="58"/>
      <c r="CM628" s="58"/>
      <c r="CN628" s="58"/>
      <c r="CO628" s="58"/>
      <c r="CP628" s="58"/>
      <c r="CQ628" s="58"/>
      <c r="CR628" s="58"/>
    </row>
    <row r="629" spans="1:96" ht="12.75" customHeight="1">
      <c r="B629" s="84" t="s">
        <v>387</v>
      </c>
      <c r="C629" s="1130"/>
      <c r="D629" s="1105"/>
      <c r="E629" s="1105"/>
      <c r="F629" s="1105"/>
      <c r="G629" s="1105"/>
      <c r="H629" s="1105"/>
      <c r="I629" s="1105"/>
      <c r="J629" s="1105"/>
      <c r="K629" s="1105"/>
      <c r="L629" s="1105"/>
      <c r="M629" s="1105"/>
      <c r="N629" s="1105"/>
      <c r="O629" s="1239"/>
      <c r="P629" s="1238"/>
      <c r="Q629" s="1236"/>
      <c r="R629" s="1237"/>
      <c r="S629" s="1241"/>
      <c r="T629" s="1242"/>
      <c r="U629" s="1243"/>
      <c r="V629" s="1238"/>
      <c r="W629" s="1236"/>
      <c r="X629" s="1236"/>
      <c r="Y629" s="1236"/>
      <c r="Z629" s="1236"/>
      <c r="AA629" s="1237"/>
      <c r="AB629" s="1240"/>
      <c r="AC629" s="1240"/>
      <c r="AD629" s="1240"/>
      <c r="AE629" s="1240"/>
      <c r="AF629" s="1240"/>
      <c r="AG629" s="1240"/>
      <c r="AH629" s="1240"/>
      <c r="AI629" s="1240"/>
      <c r="AJ629" s="1240"/>
      <c r="AK629" s="1240"/>
      <c r="AL629" s="58"/>
      <c r="AM629" s="61"/>
      <c r="AN629" s="61"/>
      <c r="AO629" s="61"/>
      <c r="AP629" s="61"/>
      <c r="AQ629" s="61"/>
      <c r="AR629" s="61"/>
      <c r="AS629" s="61"/>
      <c r="AT629" s="61"/>
      <c r="AU629" s="61"/>
      <c r="AV629" s="61"/>
      <c r="AW629" s="61"/>
      <c r="AX629" s="61"/>
      <c r="AY629" s="61"/>
      <c r="AZ629" s="61"/>
      <c r="BA629" s="1139">
        <f t="shared" si="16"/>
        <v>0</v>
      </c>
      <c r="BB629" s="1140"/>
      <c r="BC629" s="1140"/>
      <c r="BD629" s="1140"/>
      <c r="BE629" s="1141"/>
      <c r="BF629" s="1212">
        <f t="shared" si="17"/>
        <v>0</v>
      </c>
      <c r="BG629" s="1212"/>
      <c r="BH629" s="1212"/>
      <c r="BI629" s="1212"/>
      <c r="BJ629" s="1212"/>
      <c r="BK629" s="1212">
        <f t="shared" si="18"/>
        <v>0</v>
      </c>
      <c r="BL629" s="1212"/>
      <c r="BM629" s="1212"/>
      <c r="BN629" s="1212"/>
      <c r="BO629" s="1212"/>
      <c r="BP629" s="1212">
        <f t="shared" si="19"/>
        <v>0</v>
      </c>
      <c r="BQ629" s="1212"/>
      <c r="BR629" s="1212"/>
      <c r="BS629" s="1212"/>
      <c r="BT629" s="1212"/>
      <c r="BU629" s="1212">
        <f t="shared" si="20"/>
        <v>0</v>
      </c>
      <c r="BV629" s="1212"/>
      <c r="BW629" s="1212"/>
      <c r="BX629" s="1212"/>
      <c r="BY629" s="1212"/>
      <c r="BZ629" s="1212">
        <f t="shared" si="21"/>
        <v>0</v>
      </c>
      <c r="CA629" s="1212"/>
      <c r="CB629" s="1212"/>
      <c r="CC629" s="1212"/>
      <c r="CD629" s="1212"/>
      <c r="CE629" s="58"/>
      <c r="CF629" s="58"/>
      <c r="CG629" s="58"/>
      <c r="CH629" s="58"/>
      <c r="CI629" s="58"/>
      <c r="CJ629" s="58"/>
      <c r="CK629" s="58"/>
      <c r="CL629" s="58"/>
      <c r="CM629" s="58"/>
      <c r="CN629" s="58"/>
      <c r="CO629" s="58"/>
      <c r="CP629" s="58"/>
      <c r="CQ629" s="58"/>
      <c r="CR629" s="58"/>
    </row>
    <row r="630" spans="1:96" ht="12.75" customHeight="1">
      <c r="B630" s="1138" t="s">
        <v>135</v>
      </c>
      <c r="C630" s="1138"/>
      <c r="D630" s="1138"/>
      <c r="E630" s="1138"/>
      <c r="F630" s="1138"/>
      <c r="G630" s="1138"/>
      <c r="H630" s="1138"/>
      <c r="I630" s="1138"/>
      <c r="J630" s="1138"/>
      <c r="K630" s="1138"/>
      <c r="L630" s="1138"/>
      <c r="M630" s="1138"/>
      <c r="N630" s="1138"/>
      <c r="O630" s="1138"/>
      <c r="P630" s="1138"/>
      <c r="Q630" s="1138"/>
      <c r="R630" s="1138"/>
      <c r="S630" s="1138"/>
      <c r="T630" s="1138"/>
      <c r="U630" s="1138"/>
      <c r="V630" s="1138"/>
      <c r="W630" s="1138"/>
      <c r="X630" s="1138"/>
      <c r="Y630" s="1138"/>
      <c r="Z630" s="1138"/>
      <c r="AA630" s="1138"/>
      <c r="AB630" s="1138"/>
      <c r="AC630" s="1138"/>
      <c r="AD630" s="1138"/>
      <c r="AE630" s="1138"/>
      <c r="AF630" s="1138"/>
      <c r="AG630" s="1224">
        <f>SUM(AG618:AJ629)</f>
        <v>25416157</v>
      </c>
      <c r="AH630" s="1225"/>
      <c r="AI630" s="1225"/>
      <c r="AJ630" s="1225"/>
      <c r="AK630" s="1226"/>
      <c r="AM630" s="61"/>
      <c r="AN630" s="61"/>
      <c r="AO630" s="61"/>
      <c r="AP630" s="61"/>
      <c r="AQ630" s="61"/>
      <c r="AR630" s="61"/>
      <c r="AS630" s="61"/>
      <c r="AT630" s="61"/>
      <c r="AU630" s="61"/>
      <c r="AV630" s="61"/>
      <c r="AW630" s="61"/>
      <c r="AX630" s="61"/>
      <c r="AY630" s="61"/>
      <c r="AZ630" s="61"/>
      <c r="BA630" s="1139">
        <f t="shared" si="16"/>
        <v>0</v>
      </c>
      <c r="BB630" s="1140"/>
      <c r="BC630" s="1140"/>
      <c r="BD630" s="1140"/>
      <c r="BE630" s="1141"/>
      <c r="BF630" s="1212">
        <f t="shared" si="17"/>
        <v>0</v>
      </c>
      <c r="BG630" s="1212"/>
      <c r="BH630" s="1212"/>
      <c r="BI630" s="1212"/>
      <c r="BJ630" s="1212"/>
      <c r="BK630" s="1212">
        <f t="shared" si="18"/>
        <v>0</v>
      </c>
      <c r="BL630" s="1212"/>
      <c r="BM630" s="1212"/>
      <c r="BN630" s="1212"/>
      <c r="BO630" s="1212"/>
      <c r="BP630" s="1212">
        <f t="shared" si="19"/>
        <v>0</v>
      </c>
      <c r="BQ630" s="1212"/>
      <c r="BR630" s="1212"/>
      <c r="BS630" s="1212"/>
      <c r="BT630" s="1212"/>
      <c r="BU630" s="1212">
        <f t="shared" si="20"/>
        <v>0</v>
      </c>
      <c r="BV630" s="1212"/>
      <c r="BW630" s="1212"/>
      <c r="BX630" s="1212"/>
      <c r="BY630" s="1212"/>
      <c r="BZ630" s="1212">
        <f t="shared" si="21"/>
        <v>0</v>
      </c>
      <c r="CA630" s="1212"/>
      <c r="CB630" s="1212"/>
      <c r="CC630" s="1212"/>
      <c r="CD630" s="1212"/>
      <c r="CE630" s="58"/>
      <c r="CF630" s="58"/>
      <c r="CG630" s="58"/>
      <c r="CH630" s="58"/>
      <c r="CI630" s="58"/>
      <c r="CJ630" s="58"/>
      <c r="CK630" s="58"/>
      <c r="CL630" s="58"/>
      <c r="CM630" s="58"/>
      <c r="CN630" s="58"/>
      <c r="CO630" s="58"/>
      <c r="CP630" s="58"/>
      <c r="CQ630" s="58"/>
      <c r="CR630" s="58"/>
    </row>
    <row r="631" spans="1:96" ht="12.75">
      <c r="B631" s="1138" t="s">
        <v>283</v>
      </c>
      <c r="C631" s="1138"/>
      <c r="D631" s="1138"/>
      <c r="E631" s="1138"/>
      <c r="F631" s="1138"/>
      <c r="G631" s="1138"/>
      <c r="H631" s="1138"/>
      <c r="I631" s="1138"/>
      <c r="J631" s="1138"/>
      <c r="K631" s="1138"/>
      <c r="L631" s="1138"/>
      <c r="M631" s="1138"/>
      <c r="N631" s="1138"/>
      <c r="O631" s="1138"/>
      <c r="P631" s="1138"/>
      <c r="Q631" s="1138"/>
      <c r="R631" s="1138"/>
      <c r="S631" s="1138"/>
      <c r="T631" s="1138"/>
      <c r="U631" s="1138"/>
      <c r="V631" s="1138"/>
      <c r="W631" s="1138"/>
      <c r="X631" s="1138"/>
      <c r="Y631" s="1138"/>
      <c r="Z631" s="1138"/>
      <c r="AA631" s="1138"/>
      <c r="AB631" s="1138"/>
      <c r="AC631" s="1138"/>
      <c r="AD631" s="1138"/>
      <c r="AE631" s="1138"/>
      <c r="AF631" s="1138"/>
      <c r="AG631" s="1147">
        <v>9715410</v>
      </c>
      <c r="AH631" s="1148"/>
      <c r="AI631" s="1148"/>
      <c r="AJ631" s="1148"/>
      <c r="AK631" s="1149"/>
      <c r="AM631" s="61"/>
      <c r="AN631" s="61"/>
      <c r="AO631" s="61"/>
      <c r="AP631" s="61"/>
      <c r="AQ631" s="61"/>
      <c r="AR631" s="61"/>
      <c r="AS631" s="61"/>
      <c r="AT631" s="61"/>
      <c r="AU631" s="61"/>
      <c r="AV631" s="61"/>
      <c r="AW631" s="61"/>
      <c r="AX631" s="61"/>
      <c r="AY631" s="61"/>
      <c r="AZ631" s="61"/>
      <c r="BA631" s="1139">
        <f t="shared" si="16"/>
        <v>0</v>
      </c>
      <c r="BB631" s="1140"/>
      <c r="BC631" s="1140"/>
      <c r="BD631" s="1140"/>
      <c r="BE631" s="1141"/>
      <c r="BF631" s="1212">
        <f t="shared" si="17"/>
        <v>0</v>
      </c>
      <c r="BG631" s="1212"/>
      <c r="BH631" s="1212"/>
      <c r="BI631" s="1212"/>
      <c r="BJ631" s="1212"/>
      <c r="BK631" s="1212">
        <f t="shared" si="18"/>
        <v>0</v>
      </c>
      <c r="BL631" s="1212"/>
      <c r="BM631" s="1212"/>
      <c r="BN631" s="1212"/>
      <c r="BO631" s="1212"/>
      <c r="BP631" s="1212">
        <f t="shared" si="19"/>
        <v>0</v>
      </c>
      <c r="BQ631" s="1212"/>
      <c r="BR631" s="1212"/>
      <c r="BS631" s="1212"/>
      <c r="BT631" s="1212"/>
      <c r="BU631" s="1212">
        <f t="shared" si="20"/>
        <v>0</v>
      </c>
      <c r="BV631" s="1212"/>
      <c r="BW631" s="1212"/>
      <c r="BX631" s="1212"/>
      <c r="BY631" s="1212"/>
      <c r="BZ631" s="1212">
        <f t="shared" si="21"/>
        <v>0</v>
      </c>
      <c r="CA631" s="1212"/>
      <c r="CB631" s="1212"/>
      <c r="CC631" s="1212"/>
      <c r="CD631" s="1212"/>
      <c r="CE631" s="58"/>
      <c r="CF631" s="58"/>
      <c r="CG631" s="58"/>
      <c r="CH631" s="58"/>
      <c r="CI631" s="58"/>
      <c r="CJ631" s="58"/>
      <c r="CK631" s="58"/>
      <c r="CL631" s="58"/>
      <c r="CM631" s="58"/>
      <c r="CN631" s="58"/>
      <c r="CO631" s="58"/>
      <c r="CP631" s="58"/>
      <c r="CQ631" s="58"/>
      <c r="CR631" s="58"/>
    </row>
    <row r="632" spans="1:96" ht="12.75">
      <c r="B632" s="1138" t="s">
        <v>284</v>
      </c>
      <c r="C632" s="1138"/>
      <c r="D632" s="1138"/>
      <c r="E632" s="1138"/>
      <c r="F632" s="1138"/>
      <c r="G632" s="1138"/>
      <c r="H632" s="1138"/>
      <c r="I632" s="1138"/>
      <c r="J632" s="1138"/>
      <c r="K632" s="1138"/>
      <c r="L632" s="1138"/>
      <c r="M632" s="1138"/>
      <c r="N632" s="1138"/>
      <c r="O632" s="1138"/>
      <c r="P632" s="1138"/>
      <c r="Q632" s="1138"/>
      <c r="R632" s="1138"/>
      <c r="S632" s="1138"/>
      <c r="T632" s="1138"/>
      <c r="U632" s="1138"/>
      <c r="V632" s="1138"/>
      <c r="W632" s="1138"/>
      <c r="X632" s="1138"/>
      <c r="Y632" s="1138"/>
      <c r="Z632" s="1138"/>
      <c r="AA632" s="1138"/>
      <c r="AB632" s="1138"/>
      <c r="AC632" s="1138"/>
      <c r="AD632" s="1138"/>
      <c r="AE632" s="1138"/>
      <c r="AF632" s="1138"/>
      <c r="AG632" s="1224">
        <f>AG630+AG631</f>
        <v>35131567</v>
      </c>
      <c r="AH632" s="1225"/>
      <c r="AI632" s="1225"/>
      <c r="AJ632" s="1225"/>
      <c r="AK632" s="1226"/>
      <c r="AM632" s="61"/>
      <c r="AN632" s="61"/>
      <c r="AO632" s="61"/>
      <c r="AP632" s="61"/>
      <c r="AQ632" s="61"/>
      <c r="AR632" s="61"/>
      <c r="AS632" s="61"/>
      <c r="AT632" s="61"/>
      <c r="AU632" s="61"/>
      <c r="AV632" s="61"/>
      <c r="AW632" s="61"/>
      <c r="AX632" s="61"/>
      <c r="AY632" s="61"/>
      <c r="AZ632" s="61"/>
      <c r="BA632" s="1139">
        <f t="shared" si="16"/>
        <v>0</v>
      </c>
      <c r="BB632" s="1140"/>
      <c r="BC632" s="1140"/>
      <c r="BD632" s="1140"/>
      <c r="BE632" s="1141"/>
      <c r="BF632" s="1212">
        <f t="shared" si="17"/>
        <v>0</v>
      </c>
      <c r="BG632" s="1212"/>
      <c r="BH632" s="1212"/>
      <c r="BI632" s="1212"/>
      <c r="BJ632" s="1212"/>
      <c r="BK632" s="1212">
        <f t="shared" si="18"/>
        <v>0</v>
      </c>
      <c r="BL632" s="1212"/>
      <c r="BM632" s="1212"/>
      <c r="BN632" s="1212"/>
      <c r="BO632" s="1212"/>
      <c r="BP632" s="1212">
        <f t="shared" si="19"/>
        <v>0</v>
      </c>
      <c r="BQ632" s="1212"/>
      <c r="BR632" s="1212"/>
      <c r="BS632" s="1212"/>
      <c r="BT632" s="1212"/>
      <c r="BU632" s="1212">
        <f t="shared" si="20"/>
        <v>0</v>
      </c>
      <c r="BV632" s="1212"/>
      <c r="BW632" s="1212"/>
      <c r="BX632" s="1212"/>
      <c r="BY632" s="1212"/>
      <c r="BZ632" s="1212">
        <f t="shared" si="21"/>
        <v>0</v>
      </c>
      <c r="CA632" s="1212"/>
      <c r="CB632" s="1212"/>
      <c r="CC632" s="1212"/>
      <c r="CD632" s="1212"/>
      <c r="CE632" s="58"/>
      <c r="CF632" s="58"/>
      <c r="CG632" s="58"/>
      <c r="CH632" s="58"/>
      <c r="CI632" s="58"/>
      <c r="CJ632" s="58"/>
      <c r="CK632" s="58"/>
      <c r="CL632" s="58"/>
      <c r="CM632" s="58"/>
      <c r="CN632" s="58"/>
      <c r="CO632" s="58"/>
      <c r="CP632" s="58"/>
      <c r="CQ632" s="58"/>
      <c r="CR632" s="58"/>
    </row>
    <row r="633" spans="1:96" ht="12.75">
      <c r="A633" s="25"/>
      <c r="B633" s="25"/>
      <c r="C633" s="25"/>
      <c r="D633" s="25"/>
      <c r="E633" s="25"/>
      <c r="F633" s="25"/>
      <c r="G633" s="25"/>
      <c r="H633" s="25"/>
      <c r="I633" s="25"/>
      <c r="J633" s="25"/>
      <c r="K633" s="89"/>
      <c r="L633" s="90"/>
      <c r="M633" s="90"/>
      <c r="N633" s="90"/>
      <c r="O633" s="90"/>
      <c r="P633" s="90"/>
      <c r="Q633" s="90"/>
      <c r="R633" s="90"/>
      <c r="S633" s="25"/>
      <c r="T633" s="25"/>
      <c r="U633" s="25"/>
      <c r="V633" s="25"/>
      <c r="W633" s="25"/>
      <c r="X633" s="25"/>
      <c r="Y633" s="25"/>
      <c r="Z633" s="25"/>
      <c r="AA633" s="25"/>
      <c r="AB633" s="25"/>
      <c r="AC633" s="89"/>
      <c r="AD633" s="90"/>
      <c r="AE633" s="90"/>
      <c r="AF633" s="90"/>
      <c r="AG633" s="90"/>
      <c r="AH633" s="90"/>
      <c r="AI633" s="90"/>
      <c r="AJ633" s="90"/>
      <c r="AM633" s="61"/>
      <c r="AN633" s="61"/>
      <c r="AO633" s="61"/>
      <c r="AP633" s="61"/>
      <c r="AQ633" s="61"/>
      <c r="AR633" s="61"/>
      <c r="AS633" s="61"/>
      <c r="AT633" s="61"/>
      <c r="AU633" s="61"/>
      <c r="AV633" s="61"/>
      <c r="AW633" s="61"/>
      <c r="AX633" s="61"/>
      <c r="AY633" s="61"/>
      <c r="AZ633" s="61"/>
      <c r="BA633" s="1142">
        <f>SUM(BA623:BE632)</f>
        <v>0</v>
      </c>
      <c r="BB633" s="1143"/>
      <c r="BC633" s="1143"/>
      <c r="BD633" s="1143"/>
      <c r="BE633" s="1144"/>
      <c r="BF633" s="1142">
        <f>SUM(BF623:BJ632)</f>
        <v>0</v>
      </c>
      <c r="BG633" s="1143"/>
      <c r="BH633" s="1143"/>
      <c r="BI633" s="1143"/>
      <c r="BJ633" s="1144"/>
      <c r="BK633" s="1142">
        <f>SUM(BK623:BO632)</f>
        <v>0</v>
      </c>
      <c r="BL633" s="1143"/>
      <c r="BM633" s="1143"/>
      <c r="BN633" s="1143"/>
      <c r="BO633" s="1144"/>
      <c r="BP633" s="1142">
        <f>SUM(BP623:BT632)</f>
        <v>0</v>
      </c>
      <c r="BQ633" s="1143"/>
      <c r="BR633" s="1143"/>
      <c r="BS633" s="1143"/>
      <c r="BT633" s="1144"/>
      <c r="BU633" s="1142">
        <f>SUM(BU623:BY632)</f>
        <v>0</v>
      </c>
      <c r="BV633" s="1143"/>
      <c r="BW633" s="1143"/>
      <c r="BX633" s="1143"/>
      <c r="BY633" s="1144"/>
      <c r="BZ633" s="1142">
        <f>SUM(BZ623:CD632)</f>
        <v>0</v>
      </c>
      <c r="CA633" s="1143"/>
      <c r="CB633" s="1143"/>
      <c r="CC633" s="1143"/>
      <c r="CD633" s="1144"/>
      <c r="CE633" s="58"/>
      <c r="CF633" s="58"/>
      <c r="CG633" s="58"/>
      <c r="CH633" s="58"/>
      <c r="CI633" s="58"/>
      <c r="CJ633" s="58"/>
      <c r="CK633" s="58"/>
      <c r="CL633" s="58"/>
      <c r="CM633" s="58"/>
      <c r="CN633" s="58"/>
      <c r="CO633" s="58"/>
      <c r="CP633" s="58"/>
      <c r="CQ633" s="58"/>
      <c r="CR633" s="58"/>
    </row>
    <row r="634" spans="1:96" ht="12.75">
      <c r="A634" s="87" t="s">
        <v>119</v>
      </c>
      <c r="B634" s="12" t="s">
        <v>510</v>
      </c>
      <c r="G634" s="1102" t="str">
        <f>C618</f>
        <v>City of Anaheim Residual Receipts Loan</v>
      </c>
      <c r="H634" s="1102"/>
      <c r="I634" s="1102"/>
      <c r="J634" s="1102"/>
      <c r="K634" s="1102"/>
      <c r="L634" s="1102"/>
      <c r="M634" s="1102"/>
      <c r="N634" s="1102"/>
      <c r="O634" s="1102"/>
      <c r="P634" s="1102"/>
      <c r="Q634" s="1102"/>
      <c r="R634" s="1102"/>
      <c r="S634" s="14"/>
      <c r="T634" s="87" t="s">
        <v>120</v>
      </c>
      <c r="U634" s="12" t="s">
        <v>510</v>
      </c>
      <c r="Z634" s="1102" t="str">
        <f>C619</f>
        <v>Permanent Loan - Citibank, N.A.</v>
      </c>
      <c r="AA634" s="1102"/>
      <c r="AB634" s="1102"/>
      <c r="AC634" s="1102"/>
      <c r="AD634" s="1102"/>
      <c r="AE634" s="1102"/>
      <c r="AF634" s="1102"/>
      <c r="AG634" s="1102"/>
      <c r="AH634" s="1102"/>
      <c r="AI634" s="1102"/>
      <c r="AJ634" s="1102"/>
      <c r="AK634" s="1102"/>
      <c r="AM634" s="61"/>
      <c r="AN634" s="61"/>
      <c r="AO634" s="61"/>
      <c r="AP634" s="61"/>
      <c r="AQ634" s="61"/>
      <c r="AR634" s="61"/>
      <c r="AS634" s="61"/>
      <c r="AT634" s="61"/>
      <c r="AU634" s="61"/>
      <c r="AV634" s="61"/>
      <c r="AW634" s="61"/>
      <c r="AX634" s="61"/>
      <c r="AY634" s="61"/>
      <c r="AZ634" s="61"/>
      <c r="BA634" s="61" t="s">
        <v>112</v>
      </c>
      <c r="BB634" s="58"/>
      <c r="BC634" s="58"/>
      <c r="BD634" s="58"/>
      <c r="BE634" s="58"/>
      <c r="BF634" s="58"/>
      <c r="BG634" s="58"/>
      <c r="BH634" s="58"/>
      <c r="BI634" s="58"/>
      <c r="BJ634" s="58"/>
      <c r="BK634" s="58"/>
      <c r="BL634" s="58"/>
      <c r="BM634" s="58"/>
      <c r="BN634" s="58"/>
      <c r="BO634" s="58"/>
      <c r="BP634" s="58"/>
      <c r="BQ634" s="58"/>
      <c r="BR634" s="58"/>
      <c r="BS634" s="58"/>
      <c r="BT634" s="58"/>
      <c r="BU634" s="58"/>
      <c r="BV634" s="58"/>
      <c r="BW634" s="58"/>
      <c r="BX634" s="58"/>
      <c r="BY634" s="58"/>
      <c r="BZ634" s="58"/>
      <c r="CA634" s="58"/>
      <c r="CB634" s="58"/>
      <c r="CC634" s="58"/>
      <c r="CD634" s="58"/>
      <c r="CE634" s="58"/>
      <c r="CF634" s="58"/>
      <c r="CG634" s="58"/>
      <c r="CH634" s="58"/>
      <c r="CI634" s="58"/>
      <c r="CJ634" s="58"/>
      <c r="CK634" s="58"/>
      <c r="CL634" s="58"/>
      <c r="CM634" s="58"/>
      <c r="CN634" s="58"/>
      <c r="CO634" s="58"/>
      <c r="CP634" s="58"/>
      <c r="CQ634" s="58"/>
      <c r="CR634" s="58"/>
    </row>
    <row r="635" spans="1:96" ht="12.75">
      <c r="A635" s="35"/>
      <c r="B635" s="12" t="s">
        <v>92</v>
      </c>
      <c r="G635" s="1098" t="s">
        <v>1752</v>
      </c>
      <c r="H635" s="1100"/>
      <c r="I635" s="1100"/>
      <c r="J635" s="1100"/>
      <c r="K635" s="1100"/>
      <c r="L635" s="1100"/>
      <c r="M635" s="1100"/>
      <c r="N635" s="1100"/>
      <c r="O635" s="1100"/>
      <c r="P635" s="1100"/>
      <c r="Q635" s="1100"/>
      <c r="R635" s="1100"/>
      <c r="S635" s="14"/>
      <c r="T635" s="35"/>
      <c r="U635" s="12" t="s">
        <v>92</v>
      </c>
      <c r="Z635" s="1100" t="s">
        <v>1777</v>
      </c>
      <c r="AA635" s="1100"/>
      <c r="AB635" s="1100"/>
      <c r="AC635" s="1100"/>
      <c r="AD635" s="1100"/>
      <c r="AE635" s="1100"/>
      <c r="AF635" s="1100"/>
      <c r="AG635" s="1100"/>
      <c r="AH635" s="1100"/>
      <c r="AI635" s="1100"/>
      <c r="AJ635" s="1100"/>
      <c r="AK635" s="1100"/>
      <c r="AM635" s="61"/>
      <c r="AN635" s="61"/>
      <c r="AO635" s="61"/>
      <c r="AP635" s="61"/>
      <c r="AQ635" s="61"/>
      <c r="AR635" s="61"/>
      <c r="AS635" s="61"/>
      <c r="AT635" s="61"/>
      <c r="AU635" s="61"/>
      <c r="AV635" s="61"/>
      <c r="AW635" s="61"/>
      <c r="AX635" s="61"/>
      <c r="AY635" s="61"/>
      <c r="AZ635" s="61"/>
      <c r="BA635" s="1142">
        <f>BA614+BA621+BA633</f>
        <v>0</v>
      </c>
      <c r="BB635" s="1143"/>
      <c r="BC635" s="1143"/>
      <c r="BD635" s="1143"/>
      <c r="BE635" s="1144"/>
      <c r="BF635" s="1142">
        <f>BF614+BF621+BF633</f>
        <v>14</v>
      </c>
      <c r="BG635" s="1143"/>
      <c r="BH635" s="1143"/>
      <c r="BI635" s="1143"/>
      <c r="BJ635" s="1144"/>
      <c r="BK635" s="1142">
        <f>BK614+BK621+BK633</f>
        <v>55</v>
      </c>
      <c r="BL635" s="1143"/>
      <c r="BM635" s="1143"/>
      <c r="BN635" s="1143"/>
      <c r="BO635" s="1144"/>
      <c r="BP635" s="1142">
        <f>BP614+BP621+BP633</f>
        <v>43</v>
      </c>
      <c r="BQ635" s="1143"/>
      <c r="BR635" s="1143"/>
      <c r="BS635" s="1143"/>
      <c r="BT635" s="1144"/>
      <c r="BU635" s="1142">
        <f>BU614+BU621+BU633</f>
        <v>0</v>
      </c>
      <c r="BV635" s="1143"/>
      <c r="BW635" s="1143"/>
      <c r="BX635" s="1143"/>
      <c r="BY635" s="1144"/>
      <c r="BZ635" s="1541">
        <f>BZ633+BZ621+BZ614</f>
        <v>0</v>
      </c>
      <c r="CA635" s="1549"/>
      <c r="CB635" s="1549"/>
      <c r="CC635" s="1549"/>
      <c r="CD635" s="1542"/>
      <c r="CE635" s="58"/>
      <c r="CF635" s="58"/>
      <c r="CG635" s="58"/>
      <c r="CH635" s="58"/>
      <c r="CI635" s="58"/>
      <c r="CJ635" s="58"/>
      <c r="CK635" s="58"/>
      <c r="CL635" s="58"/>
      <c r="CM635" s="58"/>
      <c r="CN635" s="58"/>
      <c r="CO635" s="58"/>
      <c r="CP635" s="58"/>
      <c r="CQ635" s="58"/>
      <c r="CR635" s="58"/>
    </row>
    <row r="636" spans="1:96" ht="12.75">
      <c r="A636" s="35"/>
      <c r="B636" s="12" t="s">
        <v>631</v>
      </c>
      <c r="G636" s="1130" t="s">
        <v>1647</v>
      </c>
      <c r="H636" s="1125"/>
      <c r="I636" s="1125"/>
      <c r="J636" s="1125"/>
      <c r="K636" s="1125"/>
      <c r="L636" s="1125"/>
      <c r="M636" s="1125"/>
      <c r="N636" s="1125"/>
      <c r="O636" s="1125"/>
      <c r="P636" s="1125"/>
      <c r="Q636" s="1125"/>
      <c r="R636" s="1125"/>
      <c r="S636" s="88"/>
      <c r="T636" s="35"/>
      <c r="U636" s="12" t="s">
        <v>631</v>
      </c>
      <c r="Z636" s="1125" t="s">
        <v>792</v>
      </c>
      <c r="AA636" s="1125"/>
      <c r="AB636" s="1125"/>
      <c r="AC636" s="1125"/>
      <c r="AD636" s="1125"/>
      <c r="AE636" s="1125"/>
      <c r="AF636" s="1125"/>
      <c r="AG636" s="1125"/>
      <c r="AH636" s="1125"/>
      <c r="AI636" s="1125"/>
      <c r="AJ636" s="1125"/>
      <c r="AK636" s="1125"/>
      <c r="AM636" s="61"/>
      <c r="AN636" s="61"/>
      <c r="AO636" s="61"/>
      <c r="AP636" s="61"/>
      <c r="AQ636" s="61"/>
      <c r="AR636" s="61"/>
      <c r="AS636" s="61"/>
      <c r="AT636" s="61"/>
      <c r="AU636" s="61"/>
      <c r="AV636" s="61"/>
      <c r="AW636" s="61"/>
      <c r="AX636" s="61"/>
      <c r="AY636" s="61"/>
      <c r="AZ636" s="61"/>
      <c r="BA636" s="61"/>
      <c r="BB636" s="58"/>
      <c r="BC636" s="58"/>
      <c r="BD636" s="58"/>
      <c r="BE636" s="58"/>
      <c r="BF636" s="58"/>
      <c r="BG636" s="58"/>
      <c r="BH636" s="58"/>
      <c r="BI636" s="58"/>
      <c r="BJ636" s="58"/>
      <c r="BK636" s="58"/>
      <c r="BL636" s="58"/>
      <c r="BM636" s="58"/>
      <c r="BN636" s="58"/>
      <c r="BO636" s="58"/>
      <c r="BP636" s="58"/>
      <c r="BQ636" s="58"/>
      <c r="BR636" s="58"/>
      <c r="BS636" s="58"/>
      <c r="BT636" s="58"/>
      <c r="BU636" s="58"/>
      <c r="BV636" s="58"/>
      <c r="BW636" s="58"/>
      <c r="BX636" s="58"/>
      <c r="BY636" s="58"/>
      <c r="BZ636" s="58"/>
      <c r="CA636" s="58"/>
      <c r="CB636" s="58"/>
      <c r="CC636" s="58"/>
      <c r="CD636" s="58"/>
      <c r="CE636" s="58"/>
      <c r="CF636" s="58"/>
      <c r="CG636" s="58"/>
      <c r="CH636" s="58"/>
      <c r="CI636" s="58"/>
      <c r="CJ636" s="58"/>
      <c r="CK636" s="58"/>
      <c r="CL636" s="58"/>
      <c r="CM636" s="58"/>
      <c r="CN636" s="58"/>
      <c r="CO636" s="58"/>
      <c r="CP636" s="58"/>
      <c r="CQ636" s="58"/>
      <c r="CR636" s="58"/>
    </row>
    <row r="637" spans="1:96" ht="12.75">
      <c r="A637" s="35"/>
      <c r="B637" s="12" t="s">
        <v>19</v>
      </c>
      <c r="G637" s="1130" t="s">
        <v>1688</v>
      </c>
      <c r="H637" s="1125"/>
      <c r="I637" s="1125"/>
      <c r="J637" s="1125"/>
      <c r="K637" s="1125"/>
      <c r="L637" s="1125"/>
      <c r="M637" s="1125"/>
      <c r="N637" s="1125"/>
      <c r="O637" s="1125"/>
      <c r="P637" s="1125"/>
      <c r="Q637" s="1125"/>
      <c r="R637" s="1125"/>
      <c r="S637" s="14"/>
      <c r="T637" s="35"/>
      <c r="U637" s="12" t="s">
        <v>19</v>
      </c>
      <c r="Z637" s="1125" t="s">
        <v>1778</v>
      </c>
      <c r="AA637" s="1125"/>
      <c r="AB637" s="1125"/>
      <c r="AC637" s="1125"/>
      <c r="AD637" s="1125"/>
      <c r="AE637" s="1125"/>
      <c r="AF637" s="1125"/>
      <c r="AG637" s="1125"/>
      <c r="AH637" s="1125"/>
      <c r="AI637" s="1125"/>
      <c r="AJ637" s="1125"/>
      <c r="AK637" s="1125"/>
      <c r="AM637" s="61"/>
      <c r="AN637" s="61"/>
      <c r="AO637" s="61"/>
      <c r="AP637" s="61"/>
      <c r="AQ637" s="61"/>
      <c r="AR637" s="61"/>
      <c r="AS637" s="61"/>
      <c r="AT637" s="61"/>
      <c r="AU637" s="61"/>
      <c r="AV637" s="61"/>
      <c r="AW637" s="61"/>
      <c r="AX637" s="61"/>
      <c r="AY637" s="61"/>
      <c r="AZ637" s="61"/>
      <c r="BA637" s="61"/>
      <c r="BB637" s="58"/>
      <c r="BC637" s="58"/>
      <c r="BD637" s="58"/>
      <c r="BE637" s="58"/>
      <c r="BF637" s="58"/>
      <c r="BG637" s="58"/>
      <c r="BH637" s="58"/>
      <c r="BI637" s="58"/>
      <c r="BJ637" s="58"/>
      <c r="BK637" s="58"/>
      <c r="BL637" s="58"/>
      <c r="BM637" s="58"/>
      <c r="BN637" s="58"/>
      <c r="BO637" s="58"/>
      <c r="BP637" s="58"/>
      <c r="BQ637" s="58"/>
      <c r="BR637" s="58"/>
      <c r="BS637" s="58"/>
      <c r="BT637" s="58"/>
      <c r="BU637" s="58"/>
      <c r="BV637" s="58"/>
      <c r="BW637" s="58"/>
      <c r="BX637" s="58"/>
      <c r="BY637" s="58"/>
      <c r="BZ637" s="58"/>
      <c r="CA637" s="58"/>
      <c r="CB637" s="58"/>
      <c r="CC637" s="58"/>
      <c r="CD637" s="58"/>
      <c r="CE637" s="58"/>
      <c r="CF637" s="58"/>
      <c r="CG637" s="58"/>
      <c r="CH637" s="58"/>
      <c r="CI637" s="58"/>
      <c r="CJ637" s="58"/>
      <c r="CK637" s="58"/>
      <c r="CL637" s="58"/>
      <c r="CM637" s="58"/>
      <c r="CN637" s="58"/>
      <c r="CO637" s="58"/>
      <c r="CP637" s="58"/>
      <c r="CQ637" s="58"/>
      <c r="CR637" s="58"/>
    </row>
    <row r="638" spans="1:96" ht="12.75">
      <c r="A638" s="35"/>
      <c r="B638" s="12" t="s">
        <v>338</v>
      </c>
      <c r="G638" s="1103" t="s">
        <v>1689</v>
      </c>
      <c r="H638" s="1103"/>
      <c r="I638" s="1103"/>
      <c r="J638" s="1103"/>
      <c r="K638" s="1103"/>
      <c r="L638" s="1103"/>
      <c r="O638" s="140" t="s">
        <v>220</v>
      </c>
      <c r="P638" s="1105"/>
      <c r="Q638" s="1105"/>
      <c r="R638" s="1105"/>
      <c r="S638" s="16"/>
      <c r="T638" s="35"/>
      <c r="U638" s="12" t="s">
        <v>338</v>
      </c>
      <c r="Z638" s="1103" t="s">
        <v>1779</v>
      </c>
      <c r="AA638" s="1104"/>
      <c r="AB638" s="1104"/>
      <c r="AC638" s="1104"/>
      <c r="AD638" s="1104"/>
      <c r="AE638" s="1104"/>
      <c r="AH638" s="140" t="s">
        <v>220</v>
      </c>
      <c r="AI638" s="1105"/>
      <c r="AJ638" s="1105"/>
      <c r="AK638" s="1105"/>
      <c r="AM638" s="61"/>
      <c r="AN638" s="61"/>
      <c r="AO638" s="61"/>
      <c r="AP638" s="61"/>
      <c r="AQ638" s="61"/>
      <c r="AR638" s="61"/>
      <c r="AS638" s="61"/>
      <c r="AT638" s="61"/>
      <c r="AU638" s="61"/>
      <c r="AV638" s="61"/>
      <c r="AW638" s="61"/>
      <c r="AX638" s="61"/>
      <c r="AY638" s="61"/>
      <c r="AZ638" s="61"/>
      <c r="BA638" s="61"/>
      <c r="BB638" s="58"/>
      <c r="BC638" s="58"/>
      <c r="BD638" s="58"/>
      <c r="BE638" s="58"/>
      <c r="BF638" s="58"/>
      <c r="BG638" s="58"/>
      <c r="BH638" s="58"/>
      <c r="BI638" s="58"/>
      <c r="BJ638" s="58"/>
      <c r="BK638" s="58"/>
      <c r="BL638" s="58"/>
      <c r="BM638" s="58"/>
      <c r="BN638" s="58"/>
      <c r="BO638" s="58"/>
      <c r="BP638" s="58"/>
      <c r="BQ638" s="58"/>
      <c r="BR638" s="58"/>
      <c r="BS638" s="58"/>
      <c r="BT638" s="58"/>
      <c r="BU638" s="58"/>
      <c r="BV638" s="58"/>
      <c r="BW638" s="58"/>
      <c r="BX638" s="58"/>
      <c r="BY638" s="58"/>
      <c r="BZ638" s="58"/>
      <c r="CA638" s="58"/>
      <c r="CB638" s="58"/>
      <c r="CC638" s="58"/>
      <c r="CD638" s="58"/>
      <c r="CE638" s="58"/>
      <c r="CF638" s="58"/>
      <c r="CG638" s="58"/>
      <c r="CH638" s="58"/>
      <c r="CI638" s="58"/>
      <c r="CJ638" s="58"/>
      <c r="CK638" s="58"/>
      <c r="CL638" s="58"/>
      <c r="CM638" s="58"/>
      <c r="CN638" s="58"/>
      <c r="CO638" s="58"/>
      <c r="CP638" s="58"/>
      <c r="CQ638" s="58"/>
      <c r="CR638" s="58"/>
    </row>
    <row r="639" spans="1:96" ht="12.75">
      <c r="A639" s="35"/>
      <c r="B639" s="12" t="s">
        <v>20</v>
      </c>
      <c r="H639" s="1098" t="s">
        <v>1753</v>
      </c>
      <c r="I639" s="1100"/>
      <c r="J639" s="1100"/>
      <c r="K639" s="1100"/>
      <c r="L639" s="1100"/>
      <c r="M639" s="1100"/>
      <c r="N639" s="1100"/>
      <c r="O639" s="1100"/>
      <c r="P639" s="1100"/>
      <c r="Q639" s="1100"/>
      <c r="R639" s="1100"/>
      <c r="S639" s="14"/>
      <c r="T639" s="35"/>
      <c r="U639" s="12" t="s">
        <v>20</v>
      </c>
      <c r="AA639" s="1100" t="s">
        <v>1780</v>
      </c>
      <c r="AB639" s="1100"/>
      <c r="AC639" s="1100"/>
      <c r="AD639" s="1100"/>
      <c r="AE639" s="1100"/>
      <c r="AF639" s="1100"/>
      <c r="AG639" s="1100"/>
      <c r="AH639" s="1100"/>
      <c r="AI639" s="1100"/>
      <c r="AJ639" s="1100"/>
      <c r="AK639" s="1100"/>
      <c r="AM639" s="61"/>
      <c r="AN639" s="61"/>
      <c r="AO639" s="61"/>
      <c r="AP639" s="61"/>
      <c r="AQ639" s="61"/>
      <c r="AR639" s="61"/>
      <c r="AS639" s="61"/>
      <c r="AT639" s="61"/>
      <c r="AU639" s="61"/>
      <c r="AV639" s="61"/>
      <c r="AW639" s="61"/>
      <c r="AX639" s="61"/>
      <c r="AY639" s="61"/>
      <c r="AZ639" s="61"/>
      <c r="BA639" s="61"/>
      <c r="BB639" s="58"/>
      <c r="BC639" s="58"/>
      <c r="BD639" s="58"/>
      <c r="BE639" s="58"/>
      <c r="BF639" s="58"/>
      <c r="BG639" s="58"/>
      <c r="BH639" s="58"/>
      <c r="BI639" s="58"/>
      <c r="BJ639" s="58"/>
      <c r="BK639" s="58"/>
      <c r="BL639" s="58"/>
      <c r="BM639" s="58"/>
      <c r="BN639" s="58"/>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58"/>
    </row>
    <row r="640" spans="1:96" ht="12.75">
      <c r="A640" s="35"/>
      <c r="B640" s="12" t="s">
        <v>22</v>
      </c>
      <c r="N640" s="1101" t="s">
        <v>592</v>
      </c>
      <c r="O640" s="1101"/>
      <c r="T640" s="35"/>
      <c r="U640" s="12" t="s">
        <v>22</v>
      </c>
      <c r="AG640" s="1101" t="s">
        <v>592</v>
      </c>
      <c r="AH640" s="1101"/>
      <c r="AM640" s="61"/>
      <c r="AN640" s="61"/>
      <c r="AO640" s="61"/>
      <c r="AP640" s="61"/>
      <c r="AQ640" s="61"/>
      <c r="AR640" s="61"/>
      <c r="AS640" s="61"/>
      <c r="AT640" s="61"/>
      <c r="AU640" s="61"/>
      <c r="AV640" s="61"/>
      <c r="AW640" s="61"/>
      <c r="AX640" s="61"/>
      <c r="AY640" s="61"/>
      <c r="AZ640" s="61"/>
      <c r="BA640" s="61"/>
      <c r="BB640" s="58"/>
      <c r="BC640" s="58"/>
      <c r="BD640" s="58"/>
      <c r="BE640" s="58"/>
      <c r="BF640" s="58"/>
      <c r="BG640" s="58"/>
      <c r="BH640" s="58"/>
      <c r="BI640" s="58"/>
      <c r="BJ640" s="58"/>
      <c r="BK640" s="58"/>
      <c r="BL640" s="58"/>
      <c r="BM640" s="58"/>
      <c r="BN640" s="58"/>
      <c r="BO640" s="58"/>
      <c r="BP640" s="58"/>
      <c r="BQ640" s="58"/>
      <c r="BR640" s="58"/>
      <c r="BS640" s="58"/>
      <c r="BT640" s="58"/>
      <c r="BU640" s="58"/>
      <c r="BV640" s="58"/>
      <c r="BW640" s="58"/>
      <c r="BX640" s="58"/>
      <c r="BY640" s="58"/>
      <c r="BZ640" s="58"/>
      <c r="CA640" s="58"/>
      <c r="CB640" s="58"/>
      <c r="CC640" s="58"/>
      <c r="CD640" s="58"/>
      <c r="CE640" s="58"/>
      <c r="CF640" s="58"/>
      <c r="CG640" s="58"/>
      <c r="CH640" s="58"/>
      <c r="CI640" s="58"/>
      <c r="CJ640" s="58"/>
      <c r="CK640" s="58"/>
      <c r="CL640" s="58"/>
      <c r="CM640" s="58"/>
      <c r="CN640" s="58"/>
      <c r="CO640" s="58"/>
      <c r="CP640" s="58"/>
      <c r="CQ640" s="58"/>
      <c r="CR640" s="58"/>
    </row>
    <row r="641" spans="1:96" ht="12.75">
      <c r="A641" s="35"/>
      <c r="T641" s="35"/>
      <c r="AM641" s="61"/>
      <c r="AN641" s="61"/>
      <c r="AO641" s="61"/>
      <c r="AP641" s="61"/>
      <c r="AQ641" s="61"/>
      <c r="AR641" s="61"/>
      <c r="AS641" s="61"/>
      <c r="AT641" s="61"/>
      <c r="AU641" s="61"/>
      <c r="AV641" s="61"/>
      <c r="AW641" s="61"/>
      <c r="AX641" s="61"/>
      <c r="AY641" s="61"/>
      <c r="AZ641" s="61"/>
      <c r="BA641" s="61"/>
      <c r="BB641" s="58"/>
      <c r="BC641" s="58"/>
      <c r="BD641" s="58"/>
      <c r="BE641" s="58"/>
      <c r="BF641" s="58"/>
      <c r="BG641" s="58"/>
      <c r="BH641" s="58"/>
      <c r="BI641" s="58"/>
      <c r="BJ641" s="58"/>
      <c r="BK641" s="58"/>
      <c r="BL641" s="58"/>
      <c r="BM641" s="58"/>
      <c r="BN641" s="58"/>
      <c r="BO641" s="58"/>
      <c r="BP641" s="58"/>
      <c r="BQ641" s="58"/>
      <c r="BR641" s="58"/>
      <c r="BS641" s="58"/>
      <c r="BT641" s="58"/>
      <c r="BU641" s="58"/>
      <c r="BV641" s="58"/>
      <c r="BW641" s="58"/>
      <c r="BX641" s="58"/>
      <c r="BY641" s="58"/>
      <c r="BZ641" s="58"/>
      <c r="CA641" s="58"/>
      <c r="CB641" s="58"/>
      <c r="CC641" s="58"/>
      <c r="CD641" s="58"/>
      <c r="CE641" s="58"/>
      <c r="CF641" s="58"/>
      <c r="CG641" s="58"/>
      <c r="CH641" s="58"/>
      <c r="CI641" s="58"/>
      <c r="CJ641" s="58"/>
      <c r="CK641" s="58"/>
      <c r="CL641" s="58"/>
      <c r="CM641" s="58"/>
      <c r="CN641" s="58"/>
      <c r="CO641" s="58"/>
      <c r="CP641" s="58"/>
      <c r="CQ641" s="58"/>
      <c r="CR641" s="58"/>
    </row>
    <row r="642" spans="1:96" ht="12.75">
      <c r="A642" s="87" t="s">
        <v>126</v>
      </c>
      <c r="B642" s="12" t="s">
        <v>510</v>
      </c>
      <c r="G642" s="1102" t="str">
        <f>C620</f>
        <v>Permanent Loan Tranche B - Citibank, N.A.</v>
      </c>
      <c r="H642" s="1102"/>
      <c r="I642" s="1102"/>
      <c r="J642" s="1102"/>
      <c r="K642" s="1102"/>
      <c r="L642" s="1102"/>
      <c r="M642" s="1102"/>
      <c r="N642" s="1102"/>
      <c r="O642" s="1102"/>
      <c r="P642" s="1102"/>
      <c r="Q642" s="1102"/>
      <c r="R642" s="1102"/>
      <c r="T642" s="87" t="s">
        <v>632</v>
      </c>
      <c r="U642" s="12" t="s">
        <v>510</v>
      </c>
      <c r="Z642" s="1102" t="str">
        <f>C621</f>
        <v>Seller Carryback Note - Anaheim Revitalization II Partners, L.P.</v>
      </c>
      <c r="AA642" s="1102"/>
      <c r="AB642" s="1102"/>
      <c r="AC642" s="1102"/>
      <c r="AD642" s="1102"/>
      <c r="AE642" s="1102"/>
      <c r="AF642" s="1102"/>
      <c r="AG642" s="1102"/>
      <c r="AH642" s="1102"/>
      <c r="AI642" s="1102"/>
      <c r="AJ642" s="1102"/>
      <c r="AK642" s="1102"/>
      <c r="AM642" s="61"/>
      <c r="AN642" s="61"/>
      <c r="AO642" s="61"/>
      <c r="AP642" s="61"/>
      <c r="AQ642" s="61"/>
      <c r="AR642" s="61"/>
      <c r="AS642" s="61"/>
      <c r="AT642" s="61"/>
      <c r="AU642" s="61"/>
      <c r="AV642" s="61"/>
      <c r="AW642" s="61"/>
      <c r="AX642" s="61"/>
      <c r="AY642" s="61"/>
      <c r="AZ642" s="61"/>
      <c r="BA642" s="61"/>
      <c r="BB642" s="58"/>
      <c r="BC642" s="58"/>
      <c r="BD642" s="58"/>
      <c r="BE642" s="58"/>
      <c r="BF642" s="58"/>
      <c r="BG642" s="58"/>
      <c r="BH642" s="58"/>
      <c r="BI642" s="58"/>
      <c r="BJ642" s="58"/>
      <c r="BK642" s="58"/>
      <c r="BL642" s="58"/>
      <c r="BM642" s="58"/>
      <c r="BN642" s="58"/>
      <c r="BO642" s="58"/>
      <c r="BP642" s="58"/>
      <c r="BQ642" s="58"/>
      <c r="BR642" s="58"/>
      <c r="BS642" s="58"/>
      <c r="BT642" s="58"/>
      <c r="BU642" s="58"/>
      <c r="BV642" s="58"/>
      <c r="BW642" s="58"/>
      <c r="BX642" s="58"/>
      <c r="BY642" s="58"/>
      <c r="BZ642" s="58"/>
      <c r="CA642" s="58"/>
      <c r="CB642" s="58"/>
      <c r="CC642" s="58"/>
      <c r="CD642" s="58"/>
      <c r="CE642" s="58"/>
      <c r="CF642" s="58"/>
      <c r="CG642" s="58"/>
      <c r="CH642" s="58"/>
      <c r="CI642" s="58"/>
      <c r="CJ642" s="58"/>
      <c r="CK642" s="58"/>
      <c r="CL642" s="58"/>
      <c r="CM642" s="58"/>
      <c r="CN642" s="58"/>
      <c r="CO642" s="58"/>
      <c r="CP642" s="58"/>
      <c r="CQ642" s="58"/>
      <c r="CR642" s="58"/>
    </row>
    <row r="643" spans="1:96" ht="12.75">
      <c r="A643" s="35"/>
      <c r="B643" s="12" t="s">
        <v>92</v>
      </c>
      <c r="G643" s="1100" t="s">
        <v>1777</v>
      </c>
      <c r="H643" s="1100"/>
      <c r="I643" s="1100"/>
      <c r="J643" s="1100"/>
      <c r="K643" s="1100"/>
      <c r="L643" s="1100"/>
      <c r="M643" s="1100"/>
      <c r="N643" s="1100"/>
      <c r="O643" s="1100"/>
      <c r="P643" s="1100"/>
      <c r="Q643" s="1100"/>
      <c r="R643" s="1100"/>
      <c r="T643" s="35"/>
      <c r="U643" s="12" t="s">
        <v>92</v>
      </c>
      <c r="Z643" s="1100" t="s">
        <v>1754</v>
      </c>
      <c r="AA643" s="1100"/>
      <c r="AB643" s="1100"/>
      <c r="AC643" s="1100"/>
      <c r="AD643" s="1100"/>
      <c r="AE643" s="1100"/>
      <c r="AF643" s="1100"/>
      <c r="AG643" s="1100"/>
      <c r="AH643" s="1100"/>
      <c r="AI643" s="1100"/>
      <c r="AJ643" s="1100"/>
      <c r="AK643" s="1100"/>
      <c r="AM643" s="61"/>
      <c r="AN643" s="61"/>
      <c r="AO643" s="61"/>
      <c r="AP643" s="61"/>
      <c r="AQ643" s="61"/>
      <c r="AR643" s="61"/>
      <c r="AS643" s="61"/>
      <c r="AT643" s="61"/>
      <c r="AU643" s="61"/>
      <c r="AV643" s="61"/>
      <c r="AW643" s="61"/>
      <c r="AX643" s="61"/>
      <c r="AY643" s="61"/>
      <c r="AZ643" s="61"/>
      <c r="BA643" s="61"/>
      <c r="BB643" s="58"/>
      <c r="BC643" s="58"/>
      <c r="BD643" s="58"/>
      <c r="BE643" s="58"/>
      <c r="BF643" s="58"/>
      <c r="BG643" s="58"/>
      <c r="BH643" s="58"/>
      <c r="BI643" s="58"/>
      <c r="BJ643" s="58"/>
      <c r="BK643" s="58"/>
      <c r="BL643" s="58"/>
      <c r="BM643" s="58"/>
      <c r="BN643" s="58"/>
      <c r="BO643" s="58"/>
      <c r="BP643" s="58"/>
      <c r="BQ643" s="58"/>
      <c r="BR643" s="58"/>
      <c r="BS643" s="58"/>
      <c r="BT643" s="58"/>
      <c r="BU643" s="58"/>
      <c r="BV643" s="58"/>
      <c r="BW643" s="58"/>
      <c r="BX643" s="58"/>
      <c r="BY643" s="58"/>
      <c r="BZ643" s="58"/>
      <c r="CA643" s="58"/>
      <c r="CB643" s="58"/>
      <c r="CC643" s="58"/>
      <c r="CD643" s="58"/>
      <c r="CE643" s="58"/>
      <c r="CF643" s="58"/>
      <c r="CG643" s="58"/>
      <c r="CH643" s="58"/>
      <c r="CI643" s="58"/>
      <c r="CJ643" s="58"/>
      <c r="CK643" s="58"/>
      <c r="CL643" s="58"/>
      <c r="CM643" s="58"/>
      <c r="CN643" s="58"/>
      <c r="CO643" s="58"/>
      <c r="CP643" s="58"/>
      <c r="CQ643" s="58"/>
      <c r="CR643" s="58"/>
    </row>
    <row r="644" spans="1:96" ht="12.75" customHeight="1">
      <c r="A644" s="35"/>
      <c r="B644" s="12" t="s">
        <v>631</v>
      </c>
      <c r="G644" s="1125" t="s">
        <v>792</v>
      </c>
      <c r="H644" s="1125"/>
      <c r="I644" s="1125"/>
      <c r="J644" s="1125"/>
      <c r="K644" s="1125"/>
      <c r="L644" s="1125"/>
      <c r="M644" s="1125"/>
      <c r="N644" s="1125"/>
      <c r="O644" s="1125"/>
      <c r="P644" s="1125"/>
      <c r="Q644" s="1125"/>
      <c r="R644" s="1125"/>
      <c r="T644" s="35"/>
      <c r="U644" s="12" t="s">
        <v>631</v>
      </c>
      <c r="Z644" s="1125" t="s">
        <v>1755</v>
      </c>
      <c r="AA644" s="1125"/>
      <c r="AB644" s="1125"/>
      <c r="AC644" s="1125"/>
      <c r="AD644" s="1125"/>
      <c r="AE644" s="1125"/>
      <c r="AF644" s="1125"/>
      <c r="AG644" s="1125"/>
      <c r="AH644" s="1125"/>
      <c r="AI644" s="1125"/>
      <c r="AJ644" s="1125"/>
      <c r="AK644" s="1125"/>
      <c r="AM644" s="58"/>
      <c r="AN644" s="58"/>
      <c r="AO644" s="58"/>
      <c r="AP644" s="58"/>
      <c r="AQ644" s="58"/>
      <c r="AR644" s="58"/>
      <c r="AS644" s="58"/>
      <c r="AT644" s="58"/>
      <c r="AU644" s="58"/>
      <c r="AV644" s="58"/>
      <c r="AW644" s="58"/>
      <c r="AX644" s="58"/>
      <c r="AY644" s="58"/>
      <c r="AZ644" s="58"/>
      <c r="BA644" s="58"/>
      <c r="BB644" s="58"/>
      <c r="BC644" s="58"/>
      <c r="BD644" s="58"/>
      <c r="BE644" s="58"/>
      <c r="BF644" s="58"/>
      <c r="BG644" s="58"/>
      <c r="BH644" s="58"/>
      <c r="BI644" s="58"/>
      <c r="BJ644" s="58"/>
      <c r="BK644" s="58"/>
      <c r="BL644" s="58"/>
      <c r="BM644" s="58"/>
      <c r="BN644" s="58"/>
      <c r="BO644" s="58"/>
      <c r="BP644" s="58"/>
      <c r="BQ644" s="58"/>
      <c r="BR644" s="58"/>
      <c r="BS644" s="58"/>
      <c r="BT644" s="58"/>
      <c r="BU644" s="58"/>
      <c r="BV644" s="58"/>
      <c r="BW644" s="58"/>
      <c r="BX644" s="58"/>
      <c r="BY644" s="58"/>
      <c r="BZ644" s="58"/>
      <c r="CA644" s="58"/>
      <c r="CB644" s="58"/>
      <c r="CC644" s="58"/>
      <c r="CD644" s="58"/>
      <c r="CE644" s="58"/>
      <c r="CF644" s="58"/>
      <c r="CG644" s="58"/>
      <c r="CH644" s="58"/>
      <c r="CI644" s="58"/>
      <c r="CJ644" s="58"/>
      <c r="CK644" s="58"/>
      <c r="CL644" s="58"/>
      <c r="CM644" s="58"/>
      <c r="CN644" s="58"/>
      <c r="CO644" s="58"/>
      <c r="CP644" s="58"/>
      <c r="CQ644" s="58"/>
      <c r="CR644" s="58"/>
    </row>
    <row r="645" spans="1:96" ht="12.75" customHeight="1">
      <c r="A645" s="35"/>
      <c r="B645" s="12" t="s">
        <v>19</v>
      </c>
      <c r="G645" s="1125" t="s">
        <v>1778</v>
      </c>
      <c r="H645" s="1125"/>
      <c r="I645" s="1125"/>
      <c r="J645" s="1125"/>
      <c r="K645" s="1125"/>
      <c r="L645" s="1125"/>
      <c r="M645" s="1125"/>
      <c r="N645" s="1125"/>
      <c r="O645" s="1125"/>
      <c r="P645" s="1125"/>
      <c r="Q645" s="1125"/>
      <c r="R645" s="1125"/>
      <c r="T645" s="35"/>
      <c r="U645" s="12" t="s">
        <v>19</v>
      </c>
      <c r="Z645" s="1125" t="s">
        <v>1652</v>
      </c>
      <c r="AA645" s="1125"/>
      <c r="AB645" s="1125"/>
      <c r="AC645" s="1125"/>
      <c r="AD645" s="1125"/>
      <c r="AE645" s="1125"/>
      <c r="AF645" s="1125"/>
      <c r="AG645" s="1125"/>
      <c r="AH645" s="1125"/>
      <c r="AI645" s="1125"/>
      <c r="AJ645" s="1125"/>
      <c r="AK645" s="1125"/>
      <c r="AM645" s="58"/>
      <c r="AN645" s="58"/>
      <c r="AO645" s="58"/>
      <c r="AP645" s="58"/>
      <c r="AQ645" s="58"/>
      <c r="AR645" s="58"/>
      <c r="AS645" s="58"/>
      <c r="AT645" s="58"/>
      <c r="AU645" s="58"/>
      <c r="AV645" s="58"/>
      <c r="AW645" s="58"/>
      <c r="AX645" s="58"/>
      <c r="AY645" s="58"/>
      <c r="AZ645" s="58"/>
      <c r="BA645" s="58"/>
      <c r="BB645" s="58"/>
      <c r="BC645" s="316" t="s">
        <v>1517</v>
      </c>
      <c r="BD645" s="317"/>
      <c r="BE645" s="317"/>
      <c r="BF645" s="317"/>
      <c r="BG645" s="317"/>
      <c r="BH645" s="317"/>
      <c r="BI645" s="317"/>
      <c r="BJ645" s="58"/>
      <c r="BK645" s="58"/>
      <c r="BL645" s="58"/>
      <c r="BM645" s="58"/>
      <c r="BN645" s="58"/>
      <c r="BO645" s="58"/>
      <c r="BP645" s="58"/>
      <c r="BQ645" s="58"/>
      <c r="BR645" s="58"/>
      <c r="BS645" s="58"/>
      <c r="BT645" s="58"/>
      <c r="BU645" s="58"/>
      <c r="BV645" s="58"/>
      <c r="BW645" s="58"/>
      <c r="BX645" s="58"/>
      <c r="BY645" s="58"/>
      <c r="BZ645" s="58"/>
      <c r="CA645" s="58"/>
      <c r="CB645" s="58"/>
      <c r="CC645" s="58"/>
      <c r="CD645" s="58"/>
      <c r="CE645" s="58"/>
      <c r="CF645" s="58"/>
      <c r="CG645" s="58"/>
      <c r="CH645" s="58"/>
      <c r="CI645" s="58"/>
      <c r="CJ645" s="58"/>
      <c r="CK645" s="58"/>
      <c r="CL645" s="58"/>
      <c r="CM645" s="58"/>
      <c r="CN645" s="58"/>
      <c r="CO645" s="58"/>
      <c r="CP645" s="58"/>
    </row>
    <row r="646" spans="1:96" ht="12.75">
      <c r="A646" s="35"/>
      <c r="B646" s="12" t="s">
        <v>338</v>
      </c>
      <c r="G646" s="1103" t="s">
        <v>1779</v>
      </c>
      <c r="H646" s="1104"/>
      <c r="I646" s="1104"/>
      <c r="J646" s="1104"/>
      <c r="K646" s="1104"/>
      <c r="L646" s="1104"/>
      <c r="O646" s="140" t="s">
        <v>220</v>
      </c>
      <c r="P646" s="1105"/>
      <c r="Q646" s="1105"/>
      <c r="R646" s="1105"/>
      <c r="T646" s="35"/>
      <c r="U646" s="12" t="s">
        <v>338</v>
      </c>
      <c r="Z646" s="1103" t="s">
        <v>1653</v>
      </c>
      <c r="AA646" s="1103"/>
      <c r="AB646" s="1103"/>
      <c r="AC646" s="1103"/>
      <c r="AD646" s="1103"/>
      <c r="AE646" s="1103"/>
      <c r="AH646" s="140" t="s">
        <v>220</v>
      </c>
      <c r="AI646" s="1105"/>
      <c r="AJ646" s="1105"/>
      <c r="AK646" s="1105"/>
      <c r="AM646" s="58"/>
      <c r="AN646" s="58"/>
      <c r="AO646" s="58"/>
      <c r="AP646" s="58"/>
      <c r="AQ646" s="58"/>
      <c r="AR646" s="58"/>
      <c r="AS646" s="58"/>
      <c r="AT646" s="58"/>
      <c r="AU646" s="58"/>
      <c r="AV646" s="58"/>
      <c r="AW646" s="58"/>
      <c r="AX646" s="58"/>
      <c r="AY646" s="58"/>
      <c r="AZ646" s="58"/>
      <c r="BA646" s="58"/>
      <c r="BB646" s="58"/>
      <c r="BC646" s="465" t="s">
        <v>699</v>
      </c>
      <c r="BD646" s="317"/>
      <c r="BE646" s="317"/>
      <c r="BF646" s="317"/>
      <c r="BG646" s="317"/>
      <c r="BH646" s="317"/>
      <c r="BI646" s="317"/>
      <c r="BJ646" s="58"/>
      <c r="BK646" s="58"/>
      <c r="BL646" s="58"/>
      <c r="BM646" s="58"/>
      <c r="BN646" s="58"/>
      <c r="BO646" s="58"/>
      <c r="BP646" s="58"/>
      <c r="BQ646" s="58"/>
      <c r="BR646" s="58"/>
      <c r="BS646" s="58"/>
      <c r="BT646" s="58"/>
      <c r="BU646" s="58"/>
      <c r="BV646" s="58"/>
      <c r="BW646" s="58"/>
      <c r="BX646" s="58"/>
      <c r="BY646" s="58"/>
      <c r="BZ646" s="58"/>
      <c r="CA646" s="58"/>
      <c r="CB646" s="58"/>
      <c r="CC646" s="58"/>
      <c r="CD646" s="58"/>
      <c r="CE646" s="58"/>
      <c r="CF646" s="58"/>
      <c r="CG646" s="58"/>
      <c r="CH646" s="58"/>
      <c r="CI646" s="58"/>
      <c r="CJ646" s="58"/>
      <c r="CK646" s="58"/>
      <c r="CL646" s="58"/>
      <c r="CM646" s="58"/>
      <c r="CN646" s="58"/>
      <c r="CO646" s="58"/>
      <c r="CP646" s="58"/>
    </row>
    <row r="647" spans="1:96" ht="12.75">
      <c r="A647" s="35"/>
      <c r="B647" s="12" t="s">
        <v>20</v>
      </c>
      <c r="H647" s="1100" t="s">
        <v>1780</v>
      </c>
      <c r="I647" s="1100"/>
      <c r="J647" s="1100"/>
      <c r="K647" s="1100"/>
      <c r="L647" s="1100"/>
      <c r="M647" s="1100"/>
      <c r="N647" s="1100"/>
      <c r="O647" s="1100"/>
      <c r="P647" s="1100"/>
      <c r="Q647" s="1100"/>
      <c r="R647" s="1100"/>
      <c r="T647" s="35"/>
      <c r="U647" s="12" t="s">
        <v>20</v>
      </c>
      <c r="AA647" s="1100" t="s">
        <v>1774</v>
      </c>
      <c r="AB647" s="1100"/>
      <c r="AC647" s="1100"/>
      <c r="AD647" s="1100"/>
      <c r="AE647" s="1100"/>
      <c r="AF647" s="1100"/>
      <c r="AG647" s="1100"/>
      <c r="AH647" s="1100"/>
      <c r="AI647" s="1100"/>
      <c r="AJ647" s="1100"/>
      <c r="AK647" s="1100"/>
      <c r="AM647" s="58"/>
      <c r="AN647" s="58"/>
      <c r="AO647" s="58"/>
      <c r="AP647" s="58"/>
      <c r="AQ647" s="58"/>
      <c r="AR647" s="58"/>
      <c r="AS647" s="58"/>
      <c r="AT647" s="58"/>
      <c r="AU647" s="58"/>
      <c r="AV647" s="58"/>
      <c r="AW647" s="58"/>
      <c r="AX647" s="58"/>
      <c r="AY647" s="58"/>
      <c r="AZ647" s="58"/>
      <c r="BA647" s="58"/>
      <c r="BB647" s="58"/>
      <c r="BC647" s="462"/>
      <c r="BD647" s="318"/>
      <c r="BE647" s="464"/>
      <c r="BF647" s="464"/>
      <c r="BG647" s="464"/>
      <c r="BH647" s="464"/>
      <c r="BI647" s="464"/>
      <c r="BJ647" s="58"/>
      <c r="BK647" s="58"/>
      <c r="BL647" s="58"/>
      <c r="BM647" s="58"/>
      <c r="BN647" s="58"/>
      <c r="BO647" s="58"/>
      <c r="BP647" s="58"/>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row>
    <row r="648" spans="1:96" ht="13.5" thickBot="1">
      <c r="A648" s="35"/>
      <c r="B648" s="12" t="s">
        <v>22</v>
      </c>
      <c r="N648" s="1101" t="s">
        <v>592</v>
      </c>
      <c r="O648" s="1101"/>
      <c r="T648" s="35"/>
      <c r="U648" s="12" t="s">
        <v>22</v>
      </c>
      <c r="AG648" s="1101" t="s">
        <v>592</v>
      </c>
      <c r="AH648" s="1101"/>
      <c r="AM648" s="58"/>
      <c r="AN648" s="320" t="s">
        <v>701</v>
      </c>
      <c r="AO648" s="58"/>
      <c r="AP648" s="58"/>
      <c r="AQ648" s="58"/>
      <c r="AR648" s="58"/>
      <c r="AS648" s="399"/>
      <c r="AT648" s="344" t="s">
        <v>994</v>
      </c>
      <c r="AU648" s="399"/>
      <c r="AV648" s="399"/>
      <c r="AW648" s="58"/>
      <c r="AX648" s="58"/>
      <c r="AY648" s="58"/>
      <c r="AZ648" s="58"/>
      <c r="BA648" s="58"/>
      <c r="BB648" s="58"/>
      <c r="BC648" s="563" t="s">
        <v>700</v>
      </c>
      <c r="BD648" s="564" t="s">
        <v>347</v>
      </c>
      <c r="BE648" s="564" t="s">
        <v>348</v>
      </c>
      <c r="BF648" s="564" t="s">
        <v>170</v>
      </c>
      <c r="BG648" s="564" t="s">
        <v>171</v>
      </c>
      <c r="BH648" s="564" t="s">
        <v>172</v>
      </c>
      <c r="BI648" s="564" t="s">
        <v>33</v>
      </c>
      <c r="BJ648" s="58"/>
      <c r="BK648" s="58"/>
      <c r="BL648" s="58"/>
      <c r="BM648" s="58"/>
      <c r="BN648" s="58"/>
      <c r="BO648" s="58"/>
      <c r="BP648" s="58"/>
      <c r="BQ648" s="58"/>
      <c r="BR648" s="58"/>
      <c r="BS648" s="58"/>
      <c r="BT648" s="58"/>
      <c r="BU648" s="58"/>
      <c r="BV648" s="58"/>
      <c r="BW648" s="58"/>
      <c r="BX648" s="58"/>
      <c r="BY648" s="58"/>
      <c r="BZ648" s="58"/>
      <c r="CA648" s="58"/>
      <c r="CB648" s="58"/>
      <c r="CC648" s="58"/>
      <c r="CD648" s="58"/>
      <c r="CE648" s="58"/>
      <c r="CF648" s="58"/>
      <c r="CG648" s="58"/>
      <c r="CH648" s="58"/>
      <c r="CI648" s="58"/>
      <c r="CJ648" s="58"/>
      <c r="CK648" s="58"/>
      <c r="CL648" s="58"/>
      <c r="CM648" s="58"/>
      <c r="CN648" s="58"/>
      <c r="CO648" s="58"/>
      <c r="CP648" s="58"/>
    </row>
    <row r="649" spans="1:96" ht="12.75">
      <c r="A649" s="35"/>
      <c r="T649" s="35"/>
      <c r="AM649" s="58"/>
      <c r="AN649" s="463">
        <f t="shared" ref="AN649:AN673" si="22">IF($G709=0,"N/A",VLOOKUP($T$191,TC_Rent,(MATCH($B709,bedrooms,FALSE))))</f>
        <v>2226</v>
      </c>
      <c r="AO649" s="58"/>
      <c r="AP649" s="58"/>
      <c r="AQ649" s="58"/>
      <c r="AR649" s="58"/>
      <c r="AS649" s="399"/>
      <c r="AT649" s="471" t="s">
        <v>995</v>
      </c>
      <c r="AU649" s="476" t="s">
        <v>996</v>
      </c>
      <c r="AV649" s="475" t="s">
        <v>997</v>
      </c>
      <c r="AW649" s="58"/>
      <c r="AX649" s="58"/>
      <c r="AY649" s="58"/>
      <c r="AZ649" s="58"/>
      <c r="BA649" s="58"/>
      <c r="BB649" s="58"/>
      <c r="BC649" s="565" t="s">
        <v>523</v>
      </c>
      <c r="BD649" s="773">
        <v>2170</v>
      </c>
      <c r="BE649" s="774">
        <v>2324</v>
      </c>
      <c r="BF649" s="775">
        <v>2790</v>
      </c>
      <c r="BG649" s="774">
        <v>3222</v>
      </c>
      <c r="BH649" s="775">
        <v>3594</v>
      </c>
      <c r="BI649" s="776">
        <v>3966</v>
      </c>
      <c r="BJ649" s="58"/>
      <c r="BK649" s="58"/>
      <c r="BL649" s="58"/>
      <c r="BM649" s="58"/>
      <c r="BN649" s="58"/>
      <c r="BO649" s="58"/>
      <c r="BP649" s="58"/>
      <c r="BQ649" s="58"/>
      <c r="BR649" s="58"/>
      <c r="BS649" s="58"/>
      <c r="BT649" s="58"/>
      <c r="BU649" s="58"/>
      <c r="BV649" s="58"/>
      <c r="BW649" s="58"/>
      <c r="BX649" s="58"/>
      <c r="BY649" s="58"/>
      <c r="BZ649" s="58"/>
      <c r="CA649" s="58"/>
      <c r="CB649" s="58"/>
      <c r="CC649" s="58"/>
      <c r="CD649" s="58"/>
      <c r="CE649" s="58"/>
      <c r="CF649" s="58"/>
      <c r="CG649" s="58"/>
      <c r="CH649" s="58"/>
      <c r="CI649" s="58"/>
      <c r="CJ649" s="58"/>
      <c r="CK649" s="58"/>
      <c r="CL649" s="58"/>
      <c r="CM649" s="58"/>
      <c r="CN649" s="58"/>
      <c r="CO649" s="58"/>
      <c r="CP649" s="58"/>
    </row>
    <row r="650" spans="1:96" ht="12.75">
      <c r="A650" s="87" t="s">
        <v>842</v>
      </c>
      <c r="B650" s="12" t="s">
        <v>510</v>
      </c>
      <c r="G650" s="1102" t="str">
        <f>C622</f>
        <v>Accrued Interest (Seller Carryback Note)</v>
      </c>
      <c r="H650" s="1102"/>
      <c r="I650" s="1102"/>
      <c r="J650" s="1102"/>
      <c r="K650" s="1102"/>
      <c r="L650" s="1102"/>
      <c r="M650" s="1102"/>
      <c r="N650" s="1102"/>
      <c r="O650" s="1102"/>
      <c r="P650" s="1102"/>
      <c r="Q650" s="1102"/>
      <c r="R650" s="1102"/>
      <c r="T650" s="87" t="s">
        <v>635</v>
      </c>
      <c r="U650" s="12" t="s">
        <v>510</v>
      </c>
      <c r="Z650" s="1102" t="str">
        <f>C623</f>
        <v>Accrued Interest (City of Anaheim Residual Receipts Loan)</v>
      </c>
      <c r="AA650" s="1102"/>
      <c r="AB650" s="1102"/>
      <c r="AC650" s="1102"/>
      <c r="AD650" s="1102"/>
      <c r="AE650" s="1102"/>
      <c r="AF650" s="1102"/>
      <c r="AG650" s="1102"/>
      <c r="AH650" s="1102"/>
      <c r="AI650" s="1102"/>
      <c r="AJ650" s="1102"/>
      <c r="AK650" s="1102"/>
      <c r="AM650" s="58"/>
      <c r="AN650" s="463">
        <f t="shared" si="22"/>
        <v>2226</v>
      </c>
      <c r="AO650" s="58"/>
      <c r="AP650" s="58"/>
      <c r="AQ650" s="58"/>
      <c r="AR650" s="58"/>
      <c r="AS650" s="399"/>
      <c r="AT650" s="473">
        <f t="shared" ref="AT650:AT674" si="23">G709</f>
        <v>1</v>
      </c>
      <c r="AU650" s="477">
        <f>AT650/$AT$675</f>
        <v>9.0090090090090089E-3</v>
      </c>
      <c r="AV650" s="478">
        <f t="shared" ref="AV650:AV674" si="24">IF(AU650=0," ",AU650*AD709)</f>
        <v>2.7027027027027024E-3</v>
      </c>
      <c r="AW650" s="58"/>
      <c r="AX650" s="58"/>
      <c r="AY650" s="58"/>
      <c r="AZ650" s="58"/>
      <c r="BA650" s="58"/>
      <c r="BB650" s="58"/>
      <c r="BC650" s="566" t="s">
        <v>524</v>
      </c>
      <c r="BD650" s="777">
        <v>1402</v>
      </c>
      <c r="BE650" s="778">
        <v>1502</v>
      </c>
      <c r="BF650" s="777">
        <v>1802</v>
      </c>
      <c r="BG650" s="778">
        <v>2082</v>
      </c>
      <c r="BH650" s="778">
        <v>2324</v>
      </c>
      <c r="BI650" s="779">
        <v>2564</v>
      </c>
      <c r="BJ650" s="58"/>
      <c r="BK650" s="58"/>
      <c r="BL650" s="58"/>
      <c r="BM650" s="58"/>
      <c r="BN650" s="58"/>
      <c r="BO650" s="58"/>
      <c r="BP650" s="58"/>
      <c r="BQ650" s="58"/>
      <c r="BR650" s="58"/>
      <c r="BS650" s="58"/>
      <c r="BT650" s="58"/>
      <c r="BU650" s="58"/>
      <c r="BV650" s="58"/>
      <c r="BW650" s="58"/>
      <c r="BX650" s="58"/>
      <c r="BY650" s="58"/>
      <c r="BZ650" s="58"/>
      <c r="CA650" s="58"/>
      <c r="CB650" s="58"/>
      <c r="CC650" s="58"/>
      <c r="CD650" s="58"/>
      <c r="CE650" s="58"/>
      <c r="CF650" s="58"/>
      <c r="CG650" s="58"/>
      <c r="CH650" s="58"/>
      <c r="CI650" s="58"/>
      <c r="CJ650" s="58"/>
      <c r="CK650" s="58"/>
      <c r="CL650" s="58"/>
      <c r="CM650" s="58"/>
      <c r="CN650" s="58"/>
      <c r="CO650" s="58"/>
      <c r="CP650" s="58"/>
    </row>
    <row r="651" spans="1:96" ht="12.75">
      <c r="A651" s="35"/>
      <c r="B651" s="12" t="s">
        <v>92</v>
      </c>
      <c r="G651" s="1100" t="s">
        <v>1754</v>
      </c>
      <c r="H651" s="1100"/>
      <c r="I651" s="1100"/>
      <c r="J651" s="1100"/>
      <c r="K651" s="1100"/>
      <c r="L651" s="1100"/>
      <c r="M651" s="1100"/>
      <c r="N651" s="1100"/>
      <c r="O651" s="1100"/>
      <c r="P651" s="1100"/>
      <c r="Q651" s="1100"/>
      <c r="R651" s="1100"/>
      <c r="T651" s="35"/>
      <c r="U651" s="12" t="s">
        <v>92</v>
      </c>
      <c r="Z651" s="1098" t="s">
        <v>1752</v>
      </c>
      <c r="AA651" s="1100"/>
      <c r="AB651" s="1100"/>
      <c r="AC651" s="1100"/>
      <c r="AD651" s="1100"/>
      <c r="AE651" s="1100"/>
      <c r="AF651" s="1100"/>
      <c r="AG651" s="1100"/>
      <c r="AH651" s="1100"/>
      <c r="AI651" s="1100"/>
      <c r="AJ651" s="1100"/>
      <c r="AK651" s="1100"/>
      <c r="AM651" s="58"/>
      <c r="AN651" s="463">
        <f t="shared" si="22"/>
        <v>2226</v>
      </c>
      <c r="AO651" s="58"/>
      <c r="AP651" s="58"/>
      <c r="AQ651" s="58"/>
      <c r="AR651" s="58"/>
      <c r="AS651" s="399"/>
      <c r="AT651" s="474">
        <f t="shared" si="23"/>
        <v>1</v>
      </c>
      <c r="AU651" s="477">
        <f t="shared" ref="AU651:AU674" si="25">AT651/$AT$675</f>
        <v>9.0090090090090089E-3</v>
      </c>
      <c r="AV651" s="478">
        <f t="shared" si="24"/>
        <v>2.7027027027027024E-3</v>
      </c>
      <c r="AW651" s="58"/>
      <c r="AX651" s="58"/>
      <c r="AY651" s="58"/>
      <c r="AZ651" s="58"/>
      <c r="BA651" s="58"/>
      <c r="BB651" s="58"/>
      <c r="BC651" s="566" t="s">
        <v>525</v>
      </c>
      <c r="BD651" s="780">
        <v>1276</v>
      </c>
      <c r="BE651" s="781">
        <v>1368</v>
      </c>
      <c r="BF651" s="780">
        <v>1642</v>
      </c>
      <c r="BG651" s="781">
        <v>1898</v>
      </c>
      <c r="BH651" s="781">
        <v>2116</v>
      </c>
      <c r="BI651" s="782">
        <v>2336</v>
      </c>
      <c r="BJ651" s="58"/>
      <c r="BK651" s="58"/>
      <c r="BL651" s="58"/>
      <c r="BM651" s="58"/>
      <c r="BN651" s="58"/>
      <c r="BO651" s="58"/>
      <c r="BP651" s="58"/>
      <c r="BQ651" s="58"/>
      <c r="BR651" s="58"/>
      <c r="BS651" s="58"/>
      <c r="BT651" s="58"/>
      <c r="BU651" s="58"/>
      <c r="BV651" s="58"/>
      <c r="BW651" s="58"/>
      <c r="BX651" s="58"/>
      <c r="BY651" s="58"/>
      <c r="BZ651" s="58"/>
      <c r="CA651" s="58"/>
      <c r="CB651" s="58"/>
      <c r="CC651" s="58"/>
      <c r="CD651" s="58"/>
      <c r="CE651" s="58"/>
      <c r="CF651" s="58"/>
      <c r="CG651" s="58"/>
      <c r="CH651" s="58"/>
      <c r="CI651" s="58"/>
      <c r="CJ651" s="58"/>
      <c r="CK651" s="58"/>
      <c r="CL651" s="58"/>
      <c r="CM651" s="58"/>
      <c r="CN651" s="58"/>
      <c r="CO651" s="58"/>
      <c r="CP651" s="58"/>
    </row>
    <row r="652" spans="1:96" ht="12.75">
      <c r="A652" s="35"/>
      <c r="B652" s="12" t="s">
        <v>631</v>
      </c>
      <c r="G652" s="1125" t="s">
        <v>1755</v>
      </c>
      <c r="H652" s="1125"/>
      <c r="I652" s="1125"/>
      <c r="J652" s="1125"/>
      <c r="K652" s="1125"/>
      <c r="L652" s="1125"/>
      <c r="M652" s="1125"/>
      <c r="N652" s="1125"/>
      <c r="O652" s="1125"/>
      <c r="P652" s="1125"/>
      <c r="Q652" s="1125"/>
      <c r="R652" s="1125"/>
      <c r="T652" s="35"/>
      <c r="U652" s="12" t="s">
        <v>631</v>
      </c>
      <c r="Z652" s="1130" t="s">
        <v>1647</v>
      </c>
      <c r="AA652" s="1125"/>
      <c r="AB652" s="1125"/>
      <c r="AC652" s="1125"/>
      <c r="AD652" s="1125"/>
      <c r="AE652" s="1125"/>
      <c r="AF652" s="1125"/>
      <c r="AG652" s="1125"/>
      <c r="AH652" s="1125"/>
      <c r="AI652" s="1125"/>
      <c r="AJ652" s="1125"/>
      <c r="AK652" s="1125"/>
      <c r="AM652" s="58"/>
      <c r="AN652" s="463">
        <f t="shared" si="22"/>
        <v>2226</v>
      </c>
      <c r="AO652" s="58"/>
      <c r="AP652" s="58"/>
      <c r="AQ652" s="58"/>
      <c r="AR652" s="58"/>
      <c r="AS652" s="399"/>
      <c r="AT652" s="474">
        <f t="shared" si="23"/>
        <v>2</v>
      </c>
      <c r="AU652" s="477">
        <f t="shared" si="25"/>
        <v>1.8018018018018018E-2</v>
      </c>
      <c r="AV652" s="478">
        <f t="shared" si="24"/>
        <v>7.2072072072072073E-3</v>
      </c>
      <c r="AW652" s="58"/>
      <c r="AX652" s="58"/>
      <c r="AY652" s="58"/>
      <c r="AZ652" s="58"/>
      <c r="BA652" s="58"/>
      <c r="BB652" s="58"/>
      <c r="BC652" s="566" t="s">
        <v>526</v>
      </c>
      <c r="BD652" s="780">
        <v>1164</v>
      </c>
      <c r="BE652" s="781">
        <v>1246</v>
      </c>
      <c r="BF652" s="780">
        <v>1496</v>
      </c>
      <c r="BG652" s="781">
        <v>1730</v>
      </c>
      <c r="BH652" s="781">
        <v>1930</v>
      </c>
      <c r="BI652" s="782">
        <v>2128</v>
      </c>
      <c r="BJ652" s="58"/>
      <c r="BK652" s="58"/>
      <c r="BL652" s="58"/>
      <c r="BM652" s="58"/>
      <c r="BN652" s="58"/>
      <c r="BO652" s="58"/>
      <c r="BP652" s="58"/>
      <c r="BQ652" s="58"/>
      <c r="BR652" s="58"/>
      <c r="BS652" s="58"/>
      <c r="BT652" s="58"/>
      <c r="BU652" s="58"/>
      <c r="BV652" s="58"/>
      <c r="BW652" s="58"/>
      <c r="BX652" s="58"/>
      <c r="BY652" s="58"/>
      <c r="BZ652" s="58"/>
      <c r="CA652" s="58"/>
      <c r="CB652" s="58"/>
      <c r="CC652" s="58"/>
      <c r="CD652" s="58"/>
      <c r="CE652" s="58"/>
      <c r="CF652" s="58"/>
      <c r="CG652" s="58"/>
      <c r="CH652" s="58"/>
      <c r="CI652" s="58"/>
      <c r="CJ652" s="58"/>
      <c r="CK652" s="58"/>
      <c r="CL652" s="58"/>
      <c r="CM652" s="58"/>
      <c r="CN652" s="58"/>
      <c r="CO652" s="58"/>
      <c r="CP652" s="58"/>
    </row>
    <row r="653" spans="1:96" ht="12.75">
      <c r="A653" s="35"/>
      <c r="B653" s="12" t="s">
        <v>19</v>
      </c>
      <c r="G653" s="1125" t="s">
        <v>1652</v>
      </c>
      <c r="H653" s="1125"/>
      <c r="I653" s="1125"/>
      <c r="J653" s="1125"/>
      <c r="K653" s="1125"/>
      <c r="L653" s="1125"/>
      <c r="M653" s="1125"/>
      <c r="N653" s="1125"/>
      <c r="O653" s="1125"/>
      <c r="P653" s="1125"/>
      <c r="Q653" s="1125"/>
      <c r="R653" s="1125"/>
      <c r="T653" s="35"/>
      <c r="U653" s="12" t="s">
        <v>19</v>
      </c>
      <c r="Z653" s="1130" t="s">
        <v>1688</v>
      </c>
      <c r="AA653" s="1125"/>
      <c r="AB653" s="1125"/>
      <c r="AC653" s="1125"/>
      <c r="AD653" s="1125"/>
      <c r="AE653" s="1125"/>
      <c r="AF653" s="1125"/>
      <c r="AG653" s="1125"/>
      <c r="AH653" s="1125"/>
      <c r="AI653" s="1125"/>
      <c r="AJ653" s="1125"/>
      <c r="AK653" s="1125"/>
      <c r="AM653" s="58"/>
      <c r="AN653" s="463">
        <f t="shared" si="22"/>
        <v>2226</v>
      </c>
      <c r="AO653" s="58"/>
      <c r="AP653" s="58"/>
      <c r="AQ653" s="58"/>
      <c r="AR653" s="58"/>
      <c r="AS653" s="399"/>
      <c r="AT653" s="474">
        <f t="shared" si="23"/>
        <v>5</v>
      </c>
      <c r="AU653" s="477">
        <f t="shared" si="25"/>
        <v>4.5045045045045043E-2</v>
      </c>
      <c r="AV653" s="478">
        <f t="shared" si="24"/>
        <v>2.2522522522522521E-2</v>
      </c>
      <c r="AW653" s="58"/>
      <c r="AX653" s="58"/>
      <c r="AY653" s="58"/>
      <c r="AZ653" s="58"/>
      <c r="BA653" s="58"/>
      <c r="BB653" s="58"/>
      <c r="BC653" s="566" t="s">
        <v>527</v>
      </c>
      <c r="BD653" s="780">
        <v>1320</v>
      </c>
      <c r="BE653" s="781">
        <v>1412</v>
      </c>
      <c r="BF653" s="780">
        <v>1694</v>
      </c>
      <c r="BG653" s="781">
        <v>1958</v>
      </c>
      <c r="BH653" s="781">
        <v>2184</v>
      </c>
      <c r="BI653" s="782">
        <v>2410</v>
      </c>
      <c r="BJ653" s="58"/>
      <c r="BK653" s="58"/>
      <c r="BL653" s="58"/>
      <c r="BM653" s="58"/>
      <c r="BN653" s="58"/>
      <c r="BO653" s="58"/>
      <c r="BP653" s="58"/>
      <c r="BQ653" s="58"/>
      <c r="BR653" s="58"/>
      <c r="BS653" s="58"/>
      <c r="BT653" s="58"/>
      <c r="BU653" s="58"/>
      <c r="BV653" s="58"/>
      <c r="BW653" s="58"/>
      <c r="BX653" s="58"/>
      <c r="BY653" s="58"/>
      <c r="BZ653" s="58"/>
      <c r="CA653" s="58"/>
      <c r="CB653" s="58"/>
      <c r="CC653" s="58"/>
      <c r="CD653" s="58"/>
      <c r="CE653" s="58"/>
      <c r="CF653" s="58"/>
      <c r="CG653" s="58"/>
      <c r="CH653" s="58"/>
      <c r="CI653" s="58"/>
      <c r="CJ653" s="58"/>
      <c r="CK653" s="58"/>
      <c r="CL653" s="58"/>
      <c r="CM653" s="58"/>
      <c r="CN653" s="58"/>
      <c r="CO653" s="58"/>
      <c r="CP653" s="58"/>
    </row>
    <row r="654" spans="1:96" ht="12.75">
      <c r="A654" s="35"/>
      <c r="B654" s="12" t="s">
        <v>338</v>
      </c>
      <c r="G654" s="1103" t="s">
        <v>1653</v>
      </c>
      <c r="H654" s="1103"/>
      <c r="I654" s="1103"/>
      <c r="J654" s="1103"/>
      <c r="K654" s="1103"/>
      <c r="L654" s="1103"/>
      <c r="O654" s="140" t="s">
        <v>220</v>
      </c>
      <c r="P654" s="1105"/>
      <c r="Q654" s="1105"/>
      <c r="R654" s="1105"/>
      <c r="T654" s="35"/>
      <c r="U654" s="12" t="s">
        <v>338</v>
      </c>
      <c r="Z654" s="1103" t="s">
        <v>1689</v>
      </c>
      <c r="AA654" s="1103"/>
      <c r="AB654" s="1103"/>
      <c r="AC654" s="1103"/>
      <c r="AD654" s="1103"/>
      <c r="AE654" s="1103"/>
      <c r="AH654" s="140" t="s">
        <v>220</v>
      </c>
      <c r="AI654" s="1105"/>
      <c r="AJ654" s="1105"/>
      <c r="AK654" s="1105"/>
      <c r="AM654" s="58"/>
      <c r="AN654" s="463">
        <f t="shared" si="22"/>
        <v>2226</v>
      </c>
      <c r="AO654" s="58"/>
      <c r="AP654" s="58"/>
      <c r="AQ654" s="58"/>
      <c r="AR654" s="58"/>
      <c r="AS654" s="399"/>
      <c r="AT654" s="474">
        <f t="shared" si="23"/>
        <v>4</v>
      </c>
      <c r="AU654" s="477">
        <f t="shared" si="25"/>
        <v>3.6036036036036036E-2</v>
      </c>
      <c r="AV654" s="478">
        <f t="shared" si="24"/>
        <v>1.8018018018018018E-2</v>
      </c>
      <c r="AW654" s="58"/>
      <c r="AX654" s="58"/>
      <c r="AY654" s="58"/>
      <c r="AZ654" s="58"/>
      <c r="BA654" s="58"/>
      <c r="BB654" s="58"/>
      <c r="BC654" s="566" t="s">
        <v>528</v>
      </c>
      <c r="BD654" s="780">
        <v>1134</v>
      </c>
      <c r="BE654" s="781">
        <v>1216</v>
      </c>
      <c r="BF654" s="780">
        <v>1460</v>
      </c>
      <c r="BG654" s="781">
        <v>1684</v>
      </c>
      <c r="BH654" s="781">
        <v>1880</v>
      </c>
      <c r="BI654" s="782">
        <v>2074</v>
      </c>
      <c r="BJ654" s="58"/>
      <c r="BK654" s="58"/>
      <c r="BL654" s="58"/>
      <c r="BM654" s="58"/>
      <c r="BN654" s="58"/>
      <c r="BO654" s="58"/>
      <c r="BP654" s="58"/>
      <c r="BQ654" s="58"/>
      <c r="BR654" s="58"/>
      <c r="BS654" s="58"/>
      <c r="BT654" s="58"/>
      <c r="BU654" s="58"/>
      <c r="BV654" s="58"/>
      <c r="BW654" s="58"/>
      <c r="BX654" s="58"/>
      <c r="BY654" s="58"/>
      <c r="BZ654" s="58"/>
      <c r="CA654" s="58"/>
      <c r="CB654" s="58"/>
      <c r="CC654" s="58"/>
      <c r="CD654" s="58"/>
      <c r="CE654" s="58"/>
      <c r="CF654" s="58"/>
      <c r="CG654" s="58"/>
      <c r="CH654" s="58"/>
      <c r="CI654" s="58"/>
      <c r="CJ654" s="58"/>
      <c r="CK654" s="58"/>
      <c r="CL654" s="58"/>
      <c r="CM654" s="58"/>
      <c r="CN654" s="58"/>
      <c r="CO654" s="58"/>
      <c r="CP654" s="58"/>
    </row>
    <row r="655" spans="1:96" ht="12.75">
      <c r="A655" s="35"/>
      <c r="B655" s="12" t="s">
        <v>20</v>
      </c>
      <c r="H655" s="1100" t="s">
        <v>1769</v>
      </c>
      <c r="I655" s="1100"/>
      <c r="J655" s="1100"/>
      <c r="K655" s="1100"/>
      <c r="L655" s="1100"/>
      <c r="M655" s="1100"/>
      <c r="N655" s="1100"/>
      <c r="O655" s="1100"/>
      <c r="P655" s="1100"/>
      <c r="Q655" s="1100"/>
      <c r="R655" s="1100"/>
      <c r="T655" s="35"/>
      <c r="U655" s="12" t="s">
        <v>20</v>
      </c>
      <c r="AA655" s="1100" t="s">
        <v>1769</v>
      </c>
      <c r="AB655" s="1100"/>
      <c r="AC655" s="1100"/>
      <c r="AD655" s="1100"/>
      <c r="AE655" s="1100"/>
      <c r="AF655" s="1100"/>
      <c r="AG655" s="1100"/>
      <c r="AH655" s="1100"/>
      <c r="AI655" s="1100"/>
      <c r="AJ655" s="1100"/>
      <c r="AK655" s="1100"/>
      <c r="AM655" s="58"/>
      <c r="AN655" s="463">
        <f t="shared" si="22"/>
        <v>2672</v>
      </c>
      <c r="AO655" s="58"/>
      <c r="AP655" s="58"/>
      <c r="AQ655" s="58"/>
      <c r="AR655" s="58"/>
      <c r="AS655" s="399"/>
      <c r="AT655" s="474">
        <f t="shared" si="23"/>
        <v>1</v>
      </c>
      <c r="AU655" s="477">
        <f t="shared" si="25"/>
        <v>9.0090090090090089E-3</v>
      </c>
      <c r="AV655" s="478">
        <f t="shared" si="24"/>
        <v>5.4054054054054048E-3</v>
      </c>
      <c r="AW655" s="58"/>
      <c r="AX655" s="58"/>
      <c r="AY655" s="58"/>
      <c r="AZ655" s="58"/>
      <c r="BA655" s="58"/>
      <c r="BB655" s="58"/>
      <c r="BC655" s="566" t="s">
        <v>529</v>
      </c>
      <c r="BD655" s="780">
        <v>2170</v>
      </c>
      <c r="BE655" s="781">
        <v>2324</v>
      </c>
      <c r="BF655" s="780">
        <v>2790</v>
      </c>
      <c r="BG655" s="781">
        <v>3222</v>
      </c>
      <c r="BH655" s="781">
        <v>3594</v>
      </c>
      <c r="BI655" s="782">
        <v>3966</v>
      </c>
      <c r="BJ655" s="58"/>
      <c r="BK655" s="58"/>
      <c r="BL655" s="58"/>
      <c r="BM655" s="58"/>
      <c r="BN655" s="58"/>
      <c r="BO655" s="58"/>
      <c r="BP655" s="58"/>
      <c r="BQ655" s="58"/>
      <c r="BR655" s="58"/>
      <c r="BS655" s="58"/>
      <c r="BT655" s="58"/>
      <c r="BU655" s="58"/>
      <c r="BV655" s="58"/>
      <c r="BW655" s="58"/>
      <c r="BX655" s="58"/>
      <c r="BY655" s="58"/>
      <c r="BZ655" s="58"/>
      <c r="CA655" s="58"/>
      <c r="CB655" s="58"/>
      <c r="CC655" s="58"/>
      <c r="CD655" s="58"/>
      <c r="CE655" s="58"/>
      <c r="CF655" s="58"/>
      <c r="CG655" s="58"/>
      <c r="CH655" s="58"/>
      <c r="CI655" s="58"/>
      <c r="CJ655" s="58"/>
      <c r="CK655" s="58"/>
      <c r="CL655" s="58"/>
      <c r="CM655" s="58"/>
      <c r="CN655" s="58"/>
      <c r="CO655" s="58"/>
      <c r="CP655" s="58"/>
    </row>
    <row r="656" spans="1:96" ht="12.75">
      <c r="A656" s="35"/>
      <c r="B656" s="12" t="s">
        <v>22</v>
      </c>
      <c r="N656" s="1101" t="s">
        <v>592</v>
      </c>
      <c r="O656" s="1101"/>
      <c r="T656" s="35"/>
      <c r="U656" s="12" t="s">
        <v>22</v>
      </c>
      <c r="AG656" s="1101" t="s">
        <v>592</v>
      </c>
      <c r="AH656" s="1101"/>
      <c r="AM656" s="58"/>
      <c r="AN656" s="463">
        <f t="shared" si="22"/>
        <v>2672</v>
      </c>
      <c r="AO656" s="58"/>
      <c r="AP656" s="58"/>
      <c r="AQ656" s="58"/>
      <c r="AR656" s="58"/>
      <c r="AS656" s="399"/>
      <c r="AT656" s="474">
        <f t="shared" si="23"/>
        <v>3</v>
      </c>
      <c r="AU656" s="477">
        <f t="shared" si="25"/>
        <v>2.7027027027027029E-2</v>
      </c>
      <c r="AV656" s="478">
        <f t="shared" si="24"/>
        <v>8.1081081081081086E-3</v>
      </c>
      <c r="AW656" s="58"/>
      <c r="AX656" s="58"/>
      <c r="AY656" s="58"/>
      <c r="AZ656" s="58"/>
      <c r="BA656" s="58"/>
      <c r="BB656" s="58"/>
      <c r="BC656" s="566" t="s">
        <v>530</v>
      </c>
      <c r="BD656" s="780">
        <v>1134</v>
      </c>
      <c r="BE656" s="781">
        <v>1216</v>
      </c>
      <c r="BF656" s="780">
        <v>1460</v>
      </c>
      <c r="BG656" s="781">
        <v>1684</v>
      </c>
      <c r="BH656" s="781">
        <v>1880</v>
      </c>
      <c r="BI656" s="782">
        <v>2074</v>
      </c>
      <c r="BJ656" s="58"/>
      <c r="BK656" s="58"/>
      <c r="BL656" s="58"/>
      <c r="BM656" s="58"/>
      <c r="BN656" s="58"/>
      <c r="BO656" s="58"/>
      <c r="BP656" s="58"/>
      <c r="BQ656" s="58"/>
      <c r="BR656" s="58"/>
      <c r="BS656" s="58"/>
      <c r="BT656" s="58"/>
      <c r="BU656" s="58"/>
      <c r="BV656" s="58"/>
      <c r="BW656" s="58"/>
      <c r="BX656" s="58"/>
      <c r="BY656" s="58"/>
      <c r="BZ656" s="58"/>
      <c r="CA656" s="58"/>
      <c r="CB656" s="58"/>
      <c r="CC656" s="58"/>
      <c r="CD656" s="58"/>
      <c r="CE656" s="58"/>
      <c r="CF656" s="58"/>
      <c r="CG656" s="58"/>
      <c r="CH656" s="58"/>
      <c r="CI656" s="58"/>
      <c r="CJ656" s="58"/>
      <c r="CK656" s="58"/>
      <c r="CL656" s="58"/>
      <c r="CM656" s="58"/>
      <c r="CN656" s="58"/>
      <c r="CO656" s="58"/>
      <c r="CP656" s="58"/>
    </row>
    <row r="657" spans="1:94" ht="12.75">
      <c r="A657" s="35"/>
      <c r="T657" s="35"/>
      <c r="AM657" s="58"/>
      <c r="AN657" s="463">
        <f t="shared" si="22"/>
        <v>2672</v>
      </c>
      <c r="AO657" s="58"/>
      <c r="AP657" s="58"/>
      <c r="AQ657" s="58"/>
      <c r="AR657" s="58"/>
      <c r="AS657" s="399"/>
      <c r="AT657" s="474">
        <f t="shared" si="23"/>
        <v>4</v>
      </c>
      <c r="AU657" s="477">
        <f t="shared" si="25"/>
        <v>3.6036036036036036E-2</v>
      </c>
      <c r="AV657" s="478">
        <f t="shared" si="24"/>
        <v>1.081081081081081E-2</v>
      </c>
      <c r="AW657" s="58"/>
      <c r="AX657" s="58"/>
      <c r="AY657" s="58"/>
      <c r="AZ657" s="58"/>
      <c r="BA657" s="58"/>
      <c r="BB657" s="58"/>
      <c r="BC657" s="566" t="s">
        <v>531</v>
      </c>
      <c r="BD657" s="780">
        <v>1464</v>
      </c>
      <c r="BE657" s="781">
        <v>1568</v>
      </c>
      <c r="BF657" s="780">
        <v>1882</v>
      </c>
      <c r="BG657" s="781">
        <v>2172</v>
      </c>
      <c r="BH657" s="781">
        <v>2424</v>
      </c>
      <c r="BI657" s="782">
        <v>2676</v>
      </c>
      <c r="BJ657" s="58"/>
      <c r="BK657" s="58"/>
      <c r="BL657" s="58"/>
      <c r="BM657" s="58"/>
      <c r="BN657" s="58"/>
      <c r="BO657" s="58"/>
      <c r="BP657" s="58"/>
      <c r="BQ657" s="58"/>
      <c r="BR657" s="58"/>
      <c r="BS657" s="58"/>
      <c r="BT657" s="58"/>
      <c r="BU657" s="58"/>
      <c r="BV657" s="58"/>
      <c r="BW657" s="58"/>
      <c r="BX657" s="58"/>
      <c r="BY657" s="58"/>
      <c r="BZ657" s="58"/>
      <c r="CA657" s="58"/>
      <c r="CB657" s="58"/>
      <c r="CC657" s="58"/>
      <c r="CD657" s="58"/>
      <c r="CE657" s="58"/>
      <c r="CF657" s="58"/>
      <c r="CG657" s="58"/>
      <c r="CH657" s="58"/>
      <c r="CI657" s="58"/>
      <c r="CJ657" s="58"/>
      <c r="CK657" s="58"/>
      <c r="CL657" s="58"/>
      <c r="CM657" s="58"/>
      <c r="CN657" s="58"/>
      <c r="CO657" s="58"/>
      <c r="CP657" s="58"/>
    </row>
    <row r="658" spans="1:94" ht="12.75">
      <c r="A658" s="87" t="s">
        <v>501</v>
      </c>
      <c r="B658" s="12" t="s">
        <v>510</v>
      </c>
      <c r="G658" s="1102" t="str">
        <f>C624</f>
        <v>Existing Replacement Reserves</v>
      </c>
      <c r="H658" s="1102"/>
      <c r="I658" s="1102"/>
      <c r="J658" s="1102"/>
      <c r="K658" s="1102"/>
      <c r="L658" s="1102"/>
      <c r="M658" s="1102"/>
      <c r="N658" s="1102"/>
      <c r="O658" s="1102"/>
      <c r="P658" s="1102"/>
      <c r="Q658" s="1102"/>
      <c r="R658" s="1102"/>
      <c r="T658" s="87" t="s">
        <v>502</v>
      </c>
      <c r="U658" s="12" t="s">
        <v>510</v>
      </c>
      <c r="Z658" s="1102" t="str">
        <f>C625</f>
        <v>NOI During Construction</v>
      </c>
      <c r="AA658" s="1102"/>
      <c r="AB658" s="1102"/>
      <c r="AC658" s="1102"/>
      <c r="AD658" s="1102"/>
      <c r="AE658" s="1102"/>
      <c r="AF658" s="1102"/>
      <c r="AG658" s="1102"/>
      <c r="AH658" s="1102"/>
      <c r="AI658" s="1102"/>
      <c r="AJ658" s="1102"/>
      <c r="AK658" s="1102"/>
      <c r="AM658" s="58"/>
      <c r="AN658" s="463">
        <f t="shared" si="22"/>
        <v>2672</v>
      </c>
      <c r="AO658" s="58"/>
      <c r="AP658" s="58"/>
      <c r="AQ658" s="58"/>
      <c r="AR658" s="58"/>
      <c r="AS658" s="399"/>
      <c r="AT658" s="474">
        <f t="shared" si="23"/>
        <v>3</v>
      </c>
      <c r="AU658" s="477">
        <f t="shared" si="25"/>
        <v>2.7027027027027029E-2</v>
      </c>
      <c r="AV658" s="478">
        <f t="shared" si="24"/>
        <v>1.0810810810810811E-2</v>
      </c>
      <c r="AW658" s="58"/>
      <c r="AX658" s="58"/>
      <c r="AY658" s="58"/>
      <c r="AZ658" s="58"/>
      <c r="BA658" s="58"/>
      <c r="BB658" s="58"/>
      <c r="BC658" s="566" t="s">
        <v>532</v>
      </c>
      <c r="BD658" s="780">
        <v>1134</v>
      </c>
      <c r="BE658" s="781">
        <v>1216</v>
      </c>
      <c r="BF658" s="780">
        <v>1460</v>
      </c>
      <c r="BG658" s="781">
        <v>1684</v>
      </c>
      <c r="BH658" s="781">
        <v>1880</v>
      </c>
      <c r="BI658" s="782">
        <v>2074</v>
      </c>
      <c r="BJ658" s="58"/>
      <c r="BK658" s="58"/>
      <c r="BL658" s="58"/>
      <c r="BM658" s="58"/>
      <c r="BN658" s="58"/>
      <c r="BO658" s="58"/>
      <c r="BP658" s="58"/>
      <c r="BQ658" s="58"/>
      <c r="BR658" s="58"/>
      <c r="BS658" s="58"/>
      <c r="BT658" s="58"/>
      <c r="BU658" s="58"/>
      <c r="BV658" s="58"/>
      <c r="BW658" s="58"/>
      <c r="BX658" s="58"/>
      <c r="BY658" s="58"/>
      <c r="BZ658" s="58"/>
      <c r="CA658" s="58"/>
      <c r="CB658" s="58"/>
      <c r="CC658" s="58"/>
      <c r="CD658" s="58"/>
      <c r="CE658" s="58"/>
      <c r="CF658" s="58"/>
      <c r="CG658" s="58"/>
      <c r="CH658" s="58"/>
      <c r="CI658" s="58"/>
      <c r="CJ658" s="58"/>
      <c r="CK658" s="58"/>
      <c r="CL658" s="58"/>
      <c r="CM658" s="58"/>
      <c r="CN658" s="58"/>
      <c r="CO658" s="58"/>
      <c r="CP658" s="58"/>
    </row>
    <row r="659" spans="1:94" ht="12.75">
      <c r="A659" s="35"/>
      <c r="B659" s="12" t="s">
        <v>92</v>
      </c>
      <c r="G659" s="1100" t="s">
        <v>1754</v>
      </c>
      <c r="H659" s="1100"/>
      <c r="I659" s="1100"/>
      <c r="J659" s="1100"/>
      <c r="K659" s="1100"/>
      <c r="L659" s="1100"/>
      <c r="M659" s="1100"/>
      <c r="N659" s="1100"/>
      <c r="O659" s="1100"/>
      <c r="P659" s="1100"/>
      <c r="Q659" s="1100"/>
      <c r="R659" s="1100"/>
      <c r="T659" s="35"/>
      <c r="U659" s="12" t="s">
        <v>92</v>
      </c>
      <c r="Z659" s="1100" t="s">
        <v>1754</v>
      </c>
      <c r="AA659" s="1100"/>
      <c r="AB659" s="1100"/>
      <c r="AC659" s="1100"/>
      <c r="AD659" s="1100"/>
      <c r="AE659" s="1100"/>
      <c r="AF659" s="1100"/>
      <c r="AG659" s="1100"/>
      <c r="AH659" s="1100"/>
      <c r="AI659" s="1100"/>
      <c r="AJ659" s="1100"/>
      <c r="AK659" s="1100"/>
      <c r="AM659" s="58"/>
      <c r="AN659" s="463">
        <f t="shared" si="22"/>
        <v>2672</v>
      </c>
      <c r="AO659" s="58"/>
      <c r="AP659" s="58"/>
      <c r="AQ659" s="58"/>
      <c r="AR659" s="58"/>
      <c r="AS659" s="399"/>
      <c r="AT659" s="474">
        <f t="shared" si="23"/>
        <v>7</v>
      </c>
      <c r="AU659" s="477">
        <f t="shared" si="25"/>
        <v>6.3063063063063057E-2</v>
      </c>
      <c r="AV659" s="478">
        <f t="shared" si="24"/>
        <v>2.5225225225225224E-2</v>
      </c>
      <c r="AW659" s="58"/>
      <c r="AX659" s="58"/>
      <c r="AY659" s="58"/>
      <c r="AZ659" s="58"/>
      <c r="BA659" s="58"/>
      <c r="BB659" s="58"/>
      <c r="BC659" s="566" t="s">
        <v>533</v>
      </c>
      <c r="BD659" s="780">
        <v>1134</v>
      </c>
      <c r="BE659" s="781">
        <v>1216</v>
      </c>
      <c r="BF659" s="780">
        <v>1460</v>
      </c>
      <c r="BG659" s="781">
        <v>1684</v>
      </c>
      <c r="BH659" s="781">
        <v>1880</v>
      </c>
      <c r="BI659" s="782">
        <v>2074</v>
      </c>
      <c r="BJ659" s="58"/>
      <c r="BK659" s="58"/>
      <c r="BL659" s="58"/>
      <c r="BM659" s="58"/>
      <c r="BN659" s="58"/>
      <c r="BO659" s="58"/>
      <c r="BP659" s="58"/>
      <c r="BQ659" s="58"/>
      <c r="BR659" s="58"/>
      <c r="BS659" s="58"/>
      <c r="BT659" s="58"/>
      <c r="BU659" s="58"/>
      <c r="BV659" s="58"/>
      <c r="BW659" s="58"/>
      <c r="BX659" s="58"/>
      <c r="BY659" s="58"/>
      <c r="BZ659" s="58"/>
      <c r="CA659" s="58"/>
      <c r="CB659" s="58"/>
      <c r="CC659" s="58"/>
      <c r="CD659" s="58"/>
      <c r="CE659" s="58"/>
      <c r="CF659" s="58"/>
      <c r="CG659" s="58"/>
      <c r="CH659" s="58"/>
      <c r="CI659" s="58"/>
      <c r="CJ659" s="58"/>
      <c r="CK659" s="58"/>
      <c r="CL659" s="58"/>
      <c r="CM659" s="58"/>
      <c r="CN659" s="58"/>
      <c r="CO659" s="58"/>
      <c r="CP659" s="58"/>
    </row>
    <row r="660" spans="1:94" ht="12.75">
      <c r="A660" s="35"/>
      <c r="B660" s="12" t="s">
        <v>631</v>
      </c>
      <c r="G660" s="1125" t="s">
        <v>1755</v>
      </c>
      <c r="H660" s="1125"/>
      <c r="I660" s="1125"/>
      <c r="J660" s="1125"/>
      <c r="K660" s="1125"/>
      <c r="L660" s="1125"/>
      <c r="M660" s="1125"/>
      <c r="N660" s="1125"/>
      <c r="O660" s="1125"/>
      <c r="P660" s="1125"/>
      <c r="Q660" s="1125"/>
      <c r="R660" s="1125"/>
      <c r="T660" s="35"/>
      <c r="U660" s="12" t="s">
        <v>631</v>
      </c>
      <c r="Z660" s="1125" t="s">
        <v>1755</v>
      </c>
      <c r="AA660" s="1125"/>
      <c r="AB660" s="1125"/>
      <c r="AC660" s="1125"/>
      <c r="AD660" s="1125"/>
      <c r="AE660" s="1125"/>
      <c r="AF660" s="1125"/>
      <c r="AG660" s="1125"/>
      <c r="AH660" s="1125"/>
      <c r="AI660" s="1125"/>
      <c r="AJ660" s="1125"/>
      <c r="AK660" s="1125"/>
      <c r="AM660" s="58"/>
      <c r="AN660" s="463">
        <f t="shared" si="22"/>
        <v>2672</v>
      </c>
      <c r="AO660" s="58"/>
      <c r="AP660" s="58"/>
      <c r="AQ660" s="58"/>
      <c r="AR660" s="58"/>
      <c r="AS660" s="399"/>
      <c r="AT660" s="474">
        <f t="shared" si="23"/>
        <v>21</v>
      </c>
      <c r="AU660" s="477">
        <f t="shared" si="25"/>
        <v>0.1891891891891892</v>
      </c>
      <c r="AV660" s="478">
        <f t="shared" si="24"/>
        <v>9.45945945945946E-2</v>
      </c>
      <c r="AW660" s="58"/>
      <c r="AX660" s="58"/>
      <c r="AY660" s="58"/>
      <c r="AZ660" s="58"/>
      <c r="BA660" s="58"/>
      <c r="BB660" s="58"/>
      <c r="BC660" s="566" t="s">
        <v>534</v>
      </c>
      <c r="BD660" s="780">
        <v>1134</v>
      </c>
      <c r="BE660" s="781">
        <v>1216</v>
      </c>
      <c r="BF660" s="780">
        <v>1460</v>
      </c>
      <c r="BG660" s="781">
        <v>1684</v>
      </c>
      <c r="BH660" s="781">
        <v>1880</v>
      </c>
      <c r="BI660" s="782">
        <v>2074</v>
      </c>
      <c r="BJ660" s="58"/>
      <c r="BK660" s="58"/>
      <c r="BL660" s="58"/>
      <c r="BM660" s="58"/>
      <c r="BN660" s="58"/>
      <c r="BO660" s="58"/>
      <c r="BP660" s="58"/>
      <c r="BQ660" s="58"/>
      <c r="BR660" s="58"/>
      <c r="BS660" s="58"/>
      <c r="BT660" s="58"/>
      <c r="BU660" s="58"/>
      <c r="BV660" s="58"/>
      <c r="BW660" s="58"/>
      <c r="BX660" s="58"/>
      <c r="BY660" s="58"/>
      <c r="BZ660" s="58"/>
      <c r="CA660" s="58"/>
      <c r="CB660" s="58"/>
      <c r="CC660" s="58"/>
      <c r="CD660" s="58"/>
      <c r="CE660" s="58"/>
      <c r="CF660" s="58"/>
      <c r="CG660" s="58"/>
      <c r="CH660" s="58"/>
      <c r="CI660" s="58"/>
      <c r="CJ660" s="58"/>
      <c r="CK660" s="58"/>
      <c r="CL660" s="58"/>
      <c r="CM660" s="58"/>
      <c r="CN660" s="58"/>
      <c r="CO660" s="58"/>
      <c r="CP660" s="58"/>
    </row>
    <row r="661" spans="1:94" ht="12.75">
      <c r="A661" s="35"/>
      <c r="B661" s="12" t="s">
        <v>19</v>
      </c>
      <c r="G661" s="1125" t="s">
        <v>1652</v>
      </c>
      <c r="H661" s="1125"/>
      <c r="I661" s="1125"/>
      <c r="J661" s="1125"/>
      <c r="K661" s="1125"/>
      <c r="L661" s="1125"/>
      <c r="M661" s="1125"/>
      <c r="N661" s="1125"/>
      <c r="O661" s="1125"/>
      <c r="P661" s="1125"/>
      <c r="Q661" s="1125"/>
      <c r="R661" s="1125"/>
      <c r="T661" s="35"/>
      <c r="U661" s="12" t="s">
        <v>19</v>
      </c>
      <c r="Z661" s="1125" t="s">
        <v>1652</v>
      </c>
      <c r="AA661" s="1125"/>
      <c r="AB661" s="1125"/>
      <c r="AC661" s="1125"/>
      <c r="AD661" s="1125"/>
      <c r="AE661" s="1125"/>
      <c r="AF661" s="1125"/>
      <c r="AG661" s="1125"/>
      <c r="AH661" s="1125"/>
      <c r="AI661" s="1125"/>
      <c r="AJ661" s="1125"/>
      <c r="AK661" s="1125"/>
      <c r="AM661" s="58"/>
      <c r="AN661" s="463">
        <f t="shared" si="22"/>
        <v>2672</v>
      </c>
      <c r="AO661" s="58"/>
      <c r="AP661" s="58"/>
      <c r="AQ661" s="58"/>
      <c r="AR661" s="58"/>
      <c r="AS661" s="399"/>
      <c r="AT661" s="474">
        <f t="shared" si="23"/>
        <v>12</v>
      </c>
      <c r="AU661" s="477">
        <f t="shared" si="25"/>
        <v>0.10810810810810811</v>
      </c>
      <c r="AV661" s="478">
        <f t="shared" si="24"/>
        <v>5.4054054054054057E-2</v>
      </c>
      <c r="AW661" s="58"/>
      <c r="AX661" s="58"/>
      <c r="AY661" s="58"/>
      <c r="AZ661" s="58"/>
      <c r="BA661" s="58"/>
      <c r="BB661" s="58"/>
      <c r="BC661" s="566" t="s">
        <v>535</v>
      </c>
      <c r="BD661" s="780">
        <v>1134</v>
      </c>
      <c r="BE661" s="781">
        <v>1216</v>
      </c>
      <c r="BF661" s="780">
        <v>1460</v>
      </c>
      <c r="BG661" s="781">
        <v>1684</v>
      </c>
      <c r="BH661" s="781">
        <v>1880</v>
      </c>
      <c r="BI661" s="782">
        <v>2074</v>
      </c>
      <c r="BJ661" s="58"/>
      <c r="BK661" s="58"/>
      <c r="BL661" s="58"/>
      <c r="BM661" s="58"/>
      <c r="BN661" s="58"/>
      <c r="BO661" s="58"/>
      <c r="BP661" s="58"/>
      <c r="BQ661" s="58"/>
      <c r="BR661" s="58"/>
      <c r="BS661" s="58"/>
      <c r="BT661" s="58"/>
      <c r="BU661" s="58"/>
      <c r="BV661" s="58"/>
      <c r="BW661" s="58"/>
      <c r="BX661" s="58"/>
      <c r="BY661" s="58"/>
      <c r="BZ661" s="58"/>
      <c r="CA661" s="58"/>
      <c r="CB661" s="58"/>
      <c r="CC661" s="58"/>
      <c r="CD661" s="58"/>
      <c r="CE661" s="58"/>
      <c r="CF661" s="58"/>
      <c r="CG661" s="58"/>
      <c r="CH661" s="58"/>
      <c r="CI661" s="58"/>
      <c r="CJ661" s="58"/>
      <c r="CK661" s="58"/>
      <c r="CL661" s="58"/>
      <c r="CM661" s="58"/>
      <c r="CN661" s="58"/>
      <c r="CO661" s="58"/>
      <c r="CP661" s="58"/>
    </row>
    <row r="662" spans="1:94" ht="12.75">
      <c r="A662" s="35"/>
      <c r="B662" s="12" t="s">
        <v>338</v>
      </c>
      <c r="G662" s="1103" t="s">
        <v>1653</v>
      </c>
      <c r="H662" s="1103"/>
      <c r="I662" s="1103"/>
      <c r="J662" s="1103"/>
      <c r="K662" s="1103"/>
      <c r="L662" s="1103"/>
      <c r="O662" s="140" t="s">
        <v>220</v>
      </c>
      <c r="P662" s="1105"/>
      <c r="Q662" s="1105"/>
      <c r="R662" s="1105"/>
      <c r="T662" s="35"/>
      <c r="U662" s="12" t="s">
        <v>338</v>
      </c>
      <c r="Z662" s="1103" t="s">
        <v>1653</v>
      </c>
      <c r="AA662" s="1103"/>
      <c r="AB662" s="1103"/>
      <c r="AC662" s="1103"/>
      <c r="AD662" s="1103"/>
      <c r="AE662" s="1103"/>
      <c r="AH662" s="140" t="s">
        <v>220</v>
      </c>
      <c r="AI662" s="1105">
        <v>203</v>
      </c>
      <c r="AJ662" s="1105"/>
      <c r="AK662" s="1105"/>
      <c r="AM662" s="58"/>
      <c r="AN662" s="463">
        <f t="shared" si="22"/>
        <v>2672</v>
      </c>
      <c r="AO662" s="58"/>
      <c r="AP662" s="58"/>
      <c r="AQ662" s="58"/>
      <c r="AR662" s="58"/>
      <c r="AS662" s="399"/>
      <c r="AT662" s="474">
        <f t="shared" si="23"/>
        <v>1</v>
      </c>
      <c r="AU662" s="477">
        <f t="shared" si="25"/>
        <v>9.0090090090090089E-3</v>
      </c>
      <c r="AV662" s="478">
        <f t="shared" si="24"/>
        <v>5.4054054054054048E-3</v>
      </c>
      <c r="AW662" s="58"/>
      <c r="AX662" s="58"/>
      <c r="AY662" s="58"/>
      <c r="AZ662" s="58"/>
      <c r="BA662" s="58"/>
      <c r="BB662" s="58"/>
      <c r="BC662" s="566" t="s">
        <v>536</v>
      </c>
      <c r="BD662" s="780">
        <v>1272</v>
      </c>
      <c r="BE662" s="781">
        <v>1362</v>
      </c>
      <c r="BF662" s="780">
        <v>1636</v>
      </c>
      <c r="BG662" s="781">
        <v>1890</v>
      </c>
      <c r="BH662" s="781">
        <v>2110</v>
      </c>
      <c r="BI662" s="782">
        <v>2326</v>
      </c>
      <c r="BJ662" s="58"/>
      <c r="BK662" s="58"/>
      <c r="BL662" s="58"/>
      <c r="BM662" s="58"/>
      <c r="BN662" s="58"/>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row>
    <row r="663" spans="1:94" ht="12.75">
      <c r="A663" s="35"/>
      <c r="B663" s="12" t="s">
        <v>20</v>
      </c>
      <c r="H663" s="1100" t="s">
        <v>1745</v>
      </c>
      <c r="I663" s="1100"/>
      <c r="J663" s="1100"/>
      <c r="K663" s="1100"/>
      <c r="L663" s="1100"/>
      <c r="M663" s="1100"/>
      <c r="N663" s="1100"/>
      <c r="O663" s="1100"/>
      <c r="P663" s="1100"/>
      <c r="Q663" s="1100"/>
      <c r="R663" s="1100"/>
      <c r="T663" s="35"/>
      <c r="U663" s="12" t="s">
        <v>20</v>
      </c>
      <c r="AA663" s="1098" t="s">
        <v>1756</v>
      </c>
      <c r="AB663" s="1100"/>
      <c r="AC663" s="1100"/>
      <c r="AD663" s="1100"/>
      <c r="AE663" s="1100"/>
      <c r="AF663" s="1100"/>
      <c r="AG663" s="1100"/>
      <c r="AH663" s="1100"/>
      <c r="AI663" s="1100"/>
      <c r="AJ663" s="1100"/>
      <c r="AK663" s="1100"/>
      <c r="AM663" s="58"/>
      <c r="AN663" s="463">
        <f t="shared" si="22"/>
        <v>3086</v>
      </c>
      <c r="AO663" s="58"/>
      <c r="AP663" s="58"/>
      <c r="AQ663" s="58"/>
      <c r="AR663" s="58"/>
      <c r="AS663" s="399"/>
      <c r="AT663" s="474">
        <f t="shared" si="23"/>
        <v>3</v>
      </c>
      <c r="AU663" s="477">
        <f t="shared" si="25"/>
        <v>2.7027027027027029E-2</v>
      </c>
      <c r="AV663" s="478">
        <f t="shared" si="24"/>
        <v>1.6216216216216217E-2</v>
      </c>
      <c r="AW663" s="58"/>
      <c r="AX663" s="58"/>
      <c r="AY663" s="58"/>
      <c r="AZ663" s="58"/>
      <c r="BA663" s="58"/>
      <c r="BB663" s="58"/>
      <c r="BC663" s="566" t="s">
        <v>537</v>
      </c>
      <c r="BD663" s="780">
        <v>1134</v>
      </c>
      <c r="BE663" s="781">
        <v>1216</v>
      </c>
      <c r="BF663" s="780">
        <v>1460</v>
      </c>
      <c r="BG663" s="781">
        <v>1684</v>
      </c>
      <c r="BH663" s="781">
        <v>1880</v>
      </c>
      <c r="BI663" s="782">
        <v>2074</v>
      </c>
      <c r="BJ663" s="58"/>
      <c r="BK663" s="58"/>
      <c r="BL663" s="58"/>
      <c r="BM663" s="58"/>
      <c r="BN663" s="58"/>
      <c r="BO663" s="58"/>
      <c r="BP663" s="58"/>
      <c r="BQ663" s="58"/>
      <c r="BR663" s="58"/>
      <c r="BS663" s="58"/>
      <c r="BT663" s="58"/>
      <c r="BU663" s="58"/>
      <c r="BV663" s="58"/>
      <c r="BW663" s="58"/>
      <c r="BX663" s="58"/>
      <c r="BY663" s="58"/>
      <c r="BZ663" s="58"/>
      <c r="CA663" s="58"/>
      <c r="CB663" s="58"/>
      <c r="CC663" s="58"/>
      <c r="CD663" s="58"/>
      <c r="CE663" s="58"/>
      <c r="CF663" s="58"/>
      <c r="CG663" s="58"/>
      <c r="CH663" s="58"/>
      <c r="CI663" s="58"/>
      <c r="CJ663" s="58"/>
      <c r="CK663" s="58"/>
      <c r="CL663" s="58"/>
      <c r="CM663" s="58"/>
      <c r="CN663" s="58"/>
      <c r="CO663" s="58"/>
      <c r="CP663" s="58"/>
    </row>
    <row r="664" spans="1:94" ht="12.75">
      <c r="A664" s="35"/>
      <c r="B664" s="12" t="s">
        <v>22</v>
      </c>
      <c r="N664" s="1101" t="s">
        <v>592</v>
      </c>
      <c r="O664" s="1101"/>
      <c r="T664" s="35"/>
      <c r="U664" s="12" t="s">
        <v>22</v>
      </c>
      <c r="AG664" s="1101" t="s">
        <v>592</v>
      </c>
      <c r="AH664" s="1101"/>
      <c r="AM664" s="58"/>
      <c r="AN664" s="463">
        <f t="shared" si="22"/>
        <v>3086</v>
      </c>
      <c r="AO664" s="58"/>
      <c r="AP664" s="58"/>
      <c r="AQ664" s="58"/>
      <c r="AR664" s="58"/>
      <c r="AS664" s="399"/>
      <c r="AT664" s="474">
        <f t="shared" si="23"/>
        <v>3</v>
      </c>
      <c r="AU664" s="477">
        <f t="shared" si="25"/>
        <v>2.7027027027027029E-2</v>
      </c>
      <c r="AV664" s="478">
        <f t="shared" si="24"/>
        <v>8.1081081081081086E-3</v>
      </c>
      <c r="AW664" s="58"/>
      <c r="AX664" s="58"/>
      <c r="AY664" s="58"/>
      <c r="AZ664" s="58"/>
      <c r="BA664" s="58"/>
      <c r="BB664" s="58"/>
      <c r="BC664" s="566" t="s">
        <v>538</v>
      </c>
      <c r="BD664" s="780">
        <v>1134</v>
      </c>
      <c r="BE664" s="781">
        <v>1216</v>
      </c>
      <c r="BF664" s="780">
        <v>1460</v>
      </c>
      <c r="BG664" s="781">
        <v>1684</v>
      </c>
      <c r="BH664" s="781">
        <v>1880</v>
      </c>
      <c r="BI664" s="782">
        <v>2074</v>
      </c>
      <c r="BJ664" s="58"/>
      <c r="BK664" s="58"/>
      <c r="BL664" s="58"/>
      <c r="BM664" s="58"/>
      <c r="BN664" s="58"/>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row>
    <row r="665" spans="1:94" ht="12.75">
      <c r="A665" s="35"/>
      <c r="T665" s="35"/>
      <c r="AM665" s="58"/>
      <c r="AN665" s="463">
        <f t="shared" si="22"/>
        <v>3086</v>
      </c>
      <c r="AO665" s="58"/>
      <c r="AP665" s="58"/>
      <c r="AQ665" s="58"/>
      <c r="AR665" s="58"/>
      <c r="AS665" s="399"/>
      <c r="AT665" s="474">
        <f t="shared" si="23"/>
        <v>1</v>
      </c>
      <c r="AU665" s="477">
        <f t="shared" si="25"/>
        <v>9.0090090090090089E-3</v>
      </c>
      <c r="AV665" s="478">
        <f t="shared" si="24"/>
        <v>2.7027027027027024E-3</v>
      </c>
      <c r="AW665" s="58"/>
      <c r="AX665" s="58"/>
      <c r="AY665" s="58"/>
      <c r="AZ665" s="58"/>
      <c r="BA665" s="58"/>
      <c r="BB665" s="58"/>
      <c r="BC665" s="566" t="s">
        <v>539</v>
      </c>
      <c r="BD665" s="780">
        <v>1134</v>
      </c>
      <c r="BE665" s="781">
        <v>1216</v>
      </c>
      <c r="BF665" s="780">
        <v>1460</v>
      </c>
      <c r="BG665" s="781">
        <v>1684</v>
      </c>
      <c r="BH665" s="781">
        <v>1880</v>
      </c>
      <c r="BI665" s="782">
        <v>2074</v>
      </c>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row>
    <row r="666" spans="1:94" ht="12.75">
      <c r="A666" s="87" t="s">
        <v>508</v>
      </c>
      <c r="B666" s="12" t="s">
        <v>510</v>
      </c>
      <c r="G666" s="1102" t="str">
        <f>C626</f>
        <v>Deferred Developer Fee</v>
      </c>
      <c r="H666" s="1102"/>
      <c r="I666" s="1102"/>
      <c r="J666" s="1102"/>
      <c r="K666" s="1102"/>
      <c r="L666" s="1102"/>
      <c r="M666" s="1102"/>
      <c r="N666" s="1102"/>
      <c r="O666" s="1102"/>
      <c r="P666" s="1102"/>
      <c r="Q666" s="1102"/>
      <c r="R666" s="1102"/>
      <c r="T666" s="87" t="s">
        <v>697</v>
      </c>
      <c r="U666" s="12" t="s">
        <v>510</v>
      </c>
      <c r="Z666" s="1102">
        <f>C627</f>
        <v>0</v>
      </c>
      <c r="AA666" s="1102"/>
      <c r="AB666" s="1102"/>
      <c r="AC666" s="1102"/>
      <c r="AD666" s="1102"/>
      <c r="AE666" s="1102"/>
      <c r="AF666" s="1102"/>
      <c r="AG666" s="1102"/>
      <c r="AH666" s="1102"/>
      <c r="AI666" s="1102"/>
      <c r="AJ666" s="1102"/>
      <c r="AK666" s="1102"/>
      <c r="AM666" s="58"/>
      <c r="AN666" s="463">
        <f t="shared" si="22"/>
        <v>3086</v>
      </c>
      <c r="AO666" s="58"/>
      <c r="AP666" s="58"/>
      <c r="AQ666" s="58"/>
      <c r="AR666" s="58"/>
      <c r="AS666" s="399"/>
      <c r="AT666" s="474">
        <f t="shared" si="23"/>
        <v>2</v>
      </c>
      <c r="AU666" s="477">
        <f t="shared" si="25"/>
        <v>1.8018018018018018E-2</v>
      </c>
      <c r="AV666" s="478">
        <f t="shared" si="24"/>
        <v>7.2072072072072073E-3</v>
      </c>
      <c r="AW666" s="58"/>
      <c r="AX666" s="58"/>
      <c r="AY666" s="58"/>
      <c r="AZ666" s="58"/>
      <c r="BA666" s="58"/>
      <c r="BB666" s="58"/>
      <c r="BC666" s="566" t="s">
        <v>540</v>
      </c>
      <c r="BD666" s="780">
        <v>1196</v>
      </c>
      <c r="BE666" s="781">
        <v>1282</v>
      </c>
      <c r="BF666" s="780">
        <v>1536</v>
      </c>
      <c r="BG666" s="781">
        <v>1776</v>
      </c>
      <c r="BH666" s="781">
        <v>1982</v>
      </c>
      <c r="BI666" s="782">
        <v>2186</v>
      </c>
      <c r="BJ666" s="58"/>
      <c r="BK666" s="58"/>
      <c r="BL666" s="58"/>
      <c r="BM666" s="58"/>
      <c r="BN666" s="58"/>
      <c r="BO666" s="58"/>
      <c r="BP666" s="58"/>
      <c r="BQ666" s="58"/>
      <c r="BR666" s="58"/>
      <c r="BS666" s="58"/>
      <c r="BT666" s="58"/>
      <c r="BU666" s="58"/>
      <c r="BV666" s="58"/>
      <c r="BW666" s="58"/>
      <c r="BX666" s="58"/>
      <c r="BY666" s="58"/>
      <c r="BZ666" s="58"/>
      <c r="CA666" s="58"/>
      <c r="CB666" s="58"/>
      <c r="CC666" s="58"/>
      <c r="CD666" s="58"/>
      <c r="CE666" s="58"/>
      <c r="CF666" s="58"/>
      <c r="CG666" s="58"/>
      <c r="CH666" s="58"/>
      <c r="CI666" s="58"/>
      <c r="CJ666" s="58"/>
      <c r="CK666" s="58"/>
      <c r="CL666" s="58"/>
      <c r="CM666" s="58"/>
      <c r="CN666" s="58"/>
      <c r="CO666" s="58"/>
    </row>
    <row r="667" spans="1:94" ht="12.75">
      <c r="A667" s="35"/>
      <c r="B667" s="12" t="s">
        <v>92</v>
      </c>
      <c r="G667" s="1100" t="s">
        <v>1754</v>
      </c>
      <c r="H667" s="1100"/>
      <c r="I667" s="1100"/>
      <c r="J667" s="1100"/>
      <c r="K667" s="1100"/>
      <c r="L667" s="1100"/>
      <c r="M667" s="1100"/>
      <c r="N667" s="1100"/>
      <c r="O667" s="1100"/>
      <c r="P667" s="1100"/>
      <c r="Q667" s="1100"/>
      <c r="R667" s="1100"/>
      <c r="T667" s="35"/>
      <c r="U667" s="12" t="s">
        <v>92</v>
      </c>
      <c r="Z667" s="1100"/>
      <c r="AA667" s="1100"/>
      <c r="AB667" s="1100"/>
      <c r="AC667" s="1100"/>
      <c r="AD667" s="1100"/>
      <c r="AE667" s="1100"/>
      <c r="AF667" s="1100"/>
      <c r="AG667" s="1100"/>
      <c r="AH667" s="1100"/>
      <c r="AI667" s="1100"/>
      <c r="AJ667" s="1100"/>
      <c r="AK667" s="1100"/>
      <c r="AM667" s="58"/>
      <c r="AN667" s="463">
        <f t="shared" si="22"/>
        <v>3086</v>
      </c>
      <c r="AO667" s="58"/>
      <c r="AP667" s="58"/>
      <c r="AQ667" s="58"/>
      <c r="AR667" s="58"/>
      <c r="AS667" s="399"/>
      <c r="AT667" s="474">
        <f t="shared" si="23"/>
        <v>3</v>
      </c>
      <c r="AU667" s="477">
        <f t="shared" si="25"/>
        <v>2.7027027027027029E-2</v>
      </c>
      <c r="AV667" s="478">
        <f t="shared" si="24"/>
        <v>1.0810810810810811E-2</v>
      </c>
      <c r="AW667" s="58"/>
      <c r="AX667" s="58"/>
      <c r="AY667" s="58"/>
      <c r="AZ667" s="58"/>
      <c r="BA667" s="58"/>
      <c r="BB667" s="58"/>
      <c r="BC667" s="566" t="s">
        <v>541</v>
      </c>
      <c r="BD667" s="780">
        <v>1826</v>
      </c>
      <c r="BE667" s="781">
        <v>1958</v>
      </c>
      <c r="BF667" s="780">
        <v>2350</v>
      </c>
      <c r="BG667" s="781">
        <v>2714</v>
      </c>
      <c r="BH667" s="781">
        <v>3030</v>
      </c>
      <c r="BI667" s="782">
        <v>3342</v>
      </c>
      <c r="BJ667" s="58"/>
      <c r="BK667" s="58"/>
      <c r="BL667" s="58"/>
      <c r="BM667" s="58"/>
      <c r="BN667" s="58"/>
      <c r="BO667" s="58"/>
      <c r="BP667" s="58"/>
      <c r="BQ667" s="58"/>
      <c r="BR667" s="58"/>
      <c r="BS667" s="58"/>
      <c r="BT667" s="58"/>
      <c r="BU667" s="58"/>
      <c r="BV667" s="58"/>
      <c r="BW667" s="58"/>
      <c r="BX667" s="58"/>
      <c r="BY667" s="58"/>
      <c r="BZ667" s="58"/>
      <c r="CA667" s="58"/>
      <c r="CB667" s="58"/>
      <c r="CC667" s="58"/>
      <c r="CD667" s="58"/>
      <c r="CE667" s="58"/>
      <c r="CF667" s="58"/>
      <c r="CG667" s="58"/>
      <c r="CH667" s="58"/>
      <c r="CI667" s="58"/>
      <c r="CJ667" s="58"/>
      <c r="CK667" s="58"/>
      <c r="CL667" s="58"/>
      <c r="CM667" s="58"/>
      <c r="CN667" s="58"/>
      <c r="CO667" s="58"/>
    </row>
    <row r="668" spans="1:94" ht="12.75">
      <c r="A668" s="35"/>
      <c r="B668" s="12" t="s">
        <v>631</v>
      </c>
      <c r="G668" s="1125" t="s">
        <v>1755</v>
      </c>
      <c r="H668" s="1125"/>
      <c r="I668" s="1125"/>
      <c r="J668" s="1125"/>
      <c r="K668" s="1125"/>
      <c r="L668" s="1125"/>
      <c r="M668" s="1125"/>
      <c r="N668" s="1125"/>
      <c r="O668" s="1125"/>
      <c r="P668" s="1125"/>
      <c r="Q668" s="1125"/>
      <c r="R668" s="1125"/>
      <c r="T668" s="35"/>
      <c r="U668" s="12" t="s">
        <v>631</v>
      </c>
      <c r="Z668" s="1125"/>
      <c r="AA668" s="1125"/>
      <c r="AB668" s="1125"/>
      <c r="AC668" s="1125"/>
      <c r="AD668" s="1125"/>
      <c r="AE668" s="1125"/>
      <c r="AF668" s="1125"/>
      <c r="AG668" s="1125"/>
      <c r="AH668" s="1125"/>
      <c r="AI668" s="1125"/>
      <c r="AJ668" s="1125"/>
      <c r="AK668" s="1125"/>
      <c r="AM668" s="58"/>
      <c r="AN668" s="463">
        <f t="shared" si="22"/>
        <v>3086</v>
      </c>
      <c r="AO668" s="58"/>
      <c r="AP668" s="58"/>
      <c r="AQ668" s="58"/>
      <c r="AR668" s="58"/>
      <c r="AS668" s="399"/>
      <c r="AT668" s="474">
        <f t="shared" si="23"/>
        <v>23</v>
      </c>
      <c r="AU668" s="477">
        <f t="shared" si="25"/>
        <v>0.2072072072072072</v>
      </c>
      <c r="AV668" s="478">
        <f t="shared" si="24"/>
        <v>0.1036036036036036</v>
      </c>
      <c r="AW668" s="58"/>
      <c r="AX668" s="58"/>
      <c r="AY668" s="58"/>
      <c r="AZ668" s="58"/>
      <c r="BA668" s="58"/>
      <c r="BB668" s="58"/>
      <c r="BC668" s="566" t="s">
        <v>542</v>
      </c>
      <c r="BD668" s="780">
        <v>1134</v>
      </c>
      <c r="BE668" s="781">
        <v>1216</v>
      </c>
      <c r="BF668" s="780">
        <v>1460</v>
      </c>
      <c r="BG668" s="781">
        <v>1684</v>
      </c>
      <c r="BH668" s="781">
        <v>1880</v>
      </c>
      <c r="BI668" s="782">
        <v>2074</v>
      </c>
      <c r="BJ668" s="58"/>
      <c r="BK668" s="58"/>
      <c r="BL668" s="58"/>
      <c r="BM668" s="58"/>
      <c r="BN668" s="58"/>
      <c r="BO668" s="58"/>
      <c r="BP668" s="58"/>
      <c r="BQ668" s="58"/>
      <c r="BR668" s="58"/>
      <c r="BS668" s="58"/>
      <c r="BT668" s="58"/>
      <c r="BU668" s="58"/>
      <c r="BV668" s="58"/>
      <c r="BW668" s="58"/>
      <c r="BX668" s="58"/>
      <c r="BY668" s="58"/>
      <c r="BZ668" s="58"/>
      <c r="CA668" s="58"/>
      <c r="CB668" s="58"/>
      <c r="CC668" s="58"/>
      <c r="CD668" s="58"/>
      <c r="CE668" s="58"/>
      <c r="CF668" s="58"/>
      <c r="CG668" s="58"/>
      <c r="CH668" s="58"/>
      <c r="CI668" s="58"/>
      <c r="CJ668" s="58"/>
      <c r="CK668" s="58"/>
      <c r="CL668" s="58"/>
      <c r="CM668" s="58"/>
      <c r="CN668" s="58"/>
      <c r="CO668" s="58"/>
    </row>
    <row r="669" spans="1:94" ht="12.75">
      <c r="A669" s="35"/>
      <c r="B669" s="12" t="s">
        <v>19</v>
      </c>
      <c r="G669" s="1125" t="s">
        <v>1652</v>
      </c>
      <c r="H669" s="1125"/>
      <c r="I669" s="1125"/>
      <c r="J669" s="1125"/>
      <c r="K669" s="1125"/>
      <c r="L669" s="1125"/>
      <c r="M669" s="1125"/>
      <c r="N669" s="1125"/>
      <c r="O669" s="1125"/>
      <c r="P669" s="1125"/>
      <c r="Q669" s="1125"/>
      <c r="R669" s="1125"/>
      <c r="T669" s="35"/>
      <c r="U669" s="12" t="s">
        <v>19</v>
      </c>
      <c r="Z669" s="1125"/>
      <c r="AA669" s="1125"/>
      <c r="AB669" s="1125"/>
      <c r="AC669" s="1125"/>
      <c r="AD669" s="1125"/>
      <c r="AE669" s="1125"/>
      <c r="AF669" s="1125"/>
      <c r="AG669" s="1125"/>
      <c r="AH669" s="1125"/>
      <c r="AI669" s="1125"/>
      <c r="AJ669" s="1125"/>
      <c r="AK669" s="1125"/>
      <c r="AM669" s="58"/>
      <c r="AN669" s="463">
        <f t="shared" si="22"/>
        <v>3086</v>
      </c>
      <c r="AO669" s="58"/>
      <c r="AP669" s="58"/>
      <c r="AQ669" s="58"/>
      <c r="AR669" s="58"/>
      <c r="AS669" s="399"/>
      <c r="AT669" s="474">
        <f t="shared" si="23"/>
        <v>6</v>
      </c>
      <c r="AU669" s="477">
        <f t="shared" si="25"/>
        <v>5.4054054054054057E-2</v>
      </c>
      <c r="AV669" s="478">
        <f t="shared" si="24"/>
        <v>2.7027027027027029E-2</v>
      </c>
      <c r="AW669" s="58"/>
      <c r="AX669" s="58"/>
      <c r="AY669" s="58"/>
      <c r="AZ669" s="58"/>
      <c r="BA669" s="58"/>
      <c r="BB669" s="58"/>
      <c r="BC669" s="566" t="s">
        <v>543</v>
      </c>
      <c r="BD669" s="780">
        <v>2822</v>
      </c>
      <c r="BE669" s="781">
        <v>3022</v>
      </c>
      <c r="BF669" s="780">
        <v>3626</v>
      </c>
      <c r="BG669" s="781">
        <v>4190</v>
      </c>
      <c r="BH669" s="781">
        <v>4674</v>
      </c>
      <c r="BI669" s="782">
        <v>5158</v>
      </c>
      <c r="BJ669" s="58"/>
      <c r="BK669" s="58"/>
      <c r="BL669" s="58"/>
      <c r="BM669" s="58"/>
      <c r="BN669" s="58"/>
      <c r="BO669" s="58"/>
      <c r="BP669" s="58"/>
      <c r="BQ669" s="58"/>
      <c r="BR669" s="58"/>
      <c r="BS669" s="58"/>
      <c r="BT669" s="58"/>
      <c r="BU669" s="58"/>
      <c r="BV669" s="58"/>
      <c r="BW669" s="58"/>
      <c r="BX669" s="58"/>
      <c r="BY669" s="58"/>
      <c r="BZ669" s="58"/>
      <c r="CA669" s="58"/>
      <c r="CB669" s="58"/>
      <c r="CC669" s="58"/>
      <c r="CD669" s="58"/>
      <c r="CE669" s="58"/>
      <c r="CF669" s="58"/>
      <c r="CG669" s="58"/>
      <c r="CH669" s="58"/>
      <c r="CI669" s="58"/>
      <c r="CJ669" s="58"/>
      <c r="CK669" s="58"/>
      <c r="CL669" s="58"/>
      <c r="CM669" s="58"/>
      <c r="CN669" s="58"/>
      <c r="CO669" s="58"/>
    </row>
    <row r="670" spans="1:94" ht="12.75">
      <c r="A670" s="35"/>
      <c r="B670" s="12" t="s">
        <v>338</v>
      </c>
      <c r="G670" s="1103" t="s">
        <v>1653</v>
      </c>
      <c r="H670" s="1103"/>
      <c r="I670" s="1103"/>
      <c r="J670" s="1103"/>
      <c r="K670" s="1103"/>
      <c r="L670" s="1103"/>
      <c r="O670" s="140" t="s">
        <v>220</v>
      </c>
      <c r="P670" s="1105">
        <v>203</v>
      </c>
      <c r="Q670" s="1105"/>
      <c r="R670" s="1105"/>
      <c r="T670" s="35"/>
      <c r="U670" s="12" t="s">
        <v>338</v>
      </c>
      <c r="Z670" s="1104"/>
      <c r="AA670" s="1104"/>
      <c r="AB670" s="1104"/>
      <c r="AC670" s="1104"/>
      <c r="AD670" s="1104"/>
      <c r="AE670" s="1104"/>
      <c r="AH670" s="140" t="s">
        <v>220</v>
      </c>
      <c r="AI670" s="1105"/>
      <c r="AJ670" s="1105"/>
      <c r="AK670" s="1105"/>
      <c r="AM670" s="58"/>
      <c r="AN670" s="463">
        <f t="shared" si="22"/>
        <v>3086</v>
      </c>
      <c r="AO670" s="58"/>
      <c r="AS670" s="399"/>
      <c r="AT670" s="474">
        <f t="shared" si="23"/>
        <v>3</v>
      </c>
      <c r="AU670" s="477">
        <f t="shared" si="25"/>
        <v>2.7027027027027029E-2</v>
      </c>
      <c r="AV670" s="478">
        <f t="shared" si="24"/>
        <v>1.6216216216216217E-2</v>
      </c>
      <c r="AY670" s="58"/>
      <c r="AZ670" s="58"/>
      <c r="BA670" s="58"/>
      <c r="BB670" s="58"/>
      <c r="BC670" s="566" t="s">
        <v>58</v>
      </c>
      <c r="BD670" s="780">
        <v>1134</v>
      </c>
      <c r="BE670" s="781">
        <v>1216</v>
      </c>
      <c r="BF670" s="780">
        <v>1460</v>
      </c>
      <c r="BG670" s="781">
        <v>1684</v>
      </c>
      <c r="BH670" s="781">
        <v>1880</v>
      </c>
      <c r="BI670" s="782">
        <v>2074</v>
      </c>
      <c r="BJ670" s="58"/>
      <c r="BK670" s="58"/>
      <c r="BL670" s="58"/>
      <c r="BM670" s="58"/>
      <c r="BN670" s="58"/>
      <c r="BO670" s="58"/>
      <c r="BP670" s="58"/>
      <c r="BQ670" s="58"/>
      <c r="BR670" s="58"/>
      <c r="BS670" s="58"/>
      <c r="BT670" s="58"/>
      <c r="BU670" s="58"/>
      <c r="BV670" s="58"/>
      <c r="BW670" s="58"/>
      <c r="BX670" s="58"/>
      <c r="BY670" s="58"/>
      <c r="BZ670" s="58"/>
      <c r="CA670" s="58"/>
      <c r="CB670" s="58"/>
      <c r="CC670" s="58"/>
      <c r="CD670" s="58"/>
      <c r="CE670" s="58"/>
      <c r="CF670" s="58"/>
      <c r="CG670" s="58"/>
      <c r="CH670" s="58"/>
      <c r="CI670" s="58"/>
      <c r="CJ670" s="58"/>
      <c r="CK670" s="58"/>
      <c r="CL670" s="58"/>
      <c r="CM670" s="58"/>
      <c r="CN670" s="58"/>
      <c r="CO670" s="58"/>
    </row>
    <row r="671" spans="1:94" ht="12.75">
      <c r="A671" s="35"/>
      <c r="B671" s="12" t="s">
        <v>20</v>
      </c>
      <c r="H671" s="1098" t="s">
        <v>1747</v>
      </c>
      <c r="I671" s="1100"/>
      <c r="J671" s="1100"/>
      <c r="K671" s="1100"/>
      <c r="L671" s="1100"/>
      <c r="M671" s="1100"/>
      <c r="N671" s="1100"/>
      <c r="O671" s="1100"/>
      <c r="P671" s="1100"/>
      <c r="Q671" s="1100"/>
      <c r="R671" s="1100"/>
      <c r="T671" s="35"/>
      <c r="U671" s="12" t="s">
        <v>20</v>
      </c>
      <c r="AA671" s="1100"/>
      <c r="AB671" s="1100"/>
      <c r="AC671" s="1100"/>
      <c r="AD671" s="1100"/>
      <c r="AE671" s="1100"/>
      <c r="AF671" s="1100"/>
      <c r="AG671" s="1100"/>
      <c r="AH671" s="1100"/>
      <c r="AI671" s="1100"/>
      <c r="AJ671" s="1100"/>
      <c r="AK671" s="1100"/>
      <c r="AM671" s="58"/>
      <c r="AN671" s="463" t="str">
        <f t="shared" si="22"/>
        <v>N/A</v>
      </c>
      <c r="AO671" s="58"/>
      <c r="AS671" s="399"/>
      <c r="AT671" s="474">
        <f t="shared" si="23"/>
        <v>2</v>
      </c>
      <c r="AU671" s="477">
        <f t="shared" si="25"/>
        <v>1.8018018018018018E-2</v>
      </c>
      <c r="AV671" s="478">
        <f t="shared" si="24"/>
        <v>1.081081081081081E-2</v>
      </c>
      <c r="AY671" s="58"/>
      <c r="AZ671" s="58"/>
      <c r="BA671" s="58"/>
      <c r="BB671" s="58"/>
      <c r="BC671" s="566" t="s">
        <v>59</v>
      </c>
      <c r="BD671" s="780">
        <v>1134</v>
      </c>
      <c r="BE671" s="781">
        <v>1216</v>
      </c>
      <c r="BF671" s="780">
        <v>1460</v>
      </c>
      <c r="BG671" s="781">
        <v>1684</v>
      </c>
      <c r="BH671" s="781">
        <v>1880</v>
      </c>
      <c r="BI671" s="782">
        <v>2074</v>
      </c>
      <c r="BJ671" s="58"/>
      <c r="BK671" s="58"/>
      <c r="BL671" s="58"/>
      <c r="BM671" s="58"/>
      <c r="BN671" s="58"/>
      <c r="BO671" s="58"/>
      <c r="BP671" s="58"/>
      <c r="BQ671" s="58"/>
      <c r="BR671" s="58"/>
      <c r="BS671" s="58"/>
      <c r="BT671" s="58"/>
      <c r="BU671" s="58"/>
      <c r="BV671" s="58"/>
      <c r="BW671" s="58"/>
      <c r="BX671" s="58"/>
      <c r="BY671" s="58"/>
      <c r="BZ671" s="58"/>
      <c r="CA671" s="58"/>
      <c r="CB671" s="58"/>
      <c r="CC671" s="58"/>
      <c r="CD671" s="58"/>
      <c r="CE671" s="58"/>
      <c r="CF671" s="58"/>
      <c r="CG671" s="58"/>
      <c r="CH671" s="58"/>
      <c r="CI671" s="58"/>
      <c r="CJ671" s="58"/>
      <c r="CK671" s="58"/>
      <c r="CL671" s="58"/>
      <c r="CM671" s="58"/>
      <c r="CN671" s="58"/>
      <c r="CO671" s="58"/>
    </row>
    <row r="672" spans="1:94" ht="12.75">
      <c r="A672" s="35"/>
      <c r="B672" s="12" t="s">
        <v>22</v>
      </c>
      <c r="N672" s="1101" t="s">
        <v>592</v>
      </c>
      <c r="O672" s="1101"/>
      <c r="T672" s="35"/>
      <c r="U672" s="12" t="s">
        <v>22</v>
      </c>
      <c r="AG672" s="1101" t="s">
        <v>723</v>
      </c>
      <c r="AH672" s="1101"/>
      <c r="AM672" s="58"/>
      <c r="AN672" s="463" t="str">
        <f t="shared" si="22"/>
        <v>N/A</v>
      </c>
      <c r="AO672" s="58"/>
      <c r="AS672" s="399"/>
      <c r="AT672" s="474">
        <f t="shared" si="23"/>
        <v>0</v>
      </c>
      <c r="AU672" s="477">
        <f t="shared" si="25"/>
        <v>0</v>
      </c>
      <c r="AV672" s="478" t="str">
        <f t="shared" si="24"/>
        <v xml:space="preserve"> </v>
      </c>
      <c r="AY672" s="58"/>
      <c r="AZ672" s="58"/>
      <c r="BA672" s="58"/>
      <c r="BB672" s="58"/>
      <c r="BC672" s="566" t="s">
        <v>60</v>
      </c>
      <c r="BD672" s="780">
        <v>1134</v>
      </c>
      <c r="BE672" s="781">
        <v>1216</v>
      </c>
      <c r="BF672" s="780">
        <v>1460</v>
      </c>
      <c r="BG672" s="781">
        <v>1684</v>
      </c>
      <c r="BH672" s="781">
        <v>1880</v>
      </c>
      <c r="BI672" s="782">
        <v>2074</v>
      </c>
      <c r="BJ672" s="58"/>
      <c r="BK672" s="58"/>
      <c r="BL672" s="58"/>
      <c r="BM672" s="58"/>
      <c r="BN672" s="58"/>
      <c r="BO672" s="58"/>
      <c r="BP672" s="58"/>
      <c r="BQ672" s="58"/>
      <c r="BR672" s="58"/>
      <c r="BS672" s="58"/>
      <c r="BT672" s="58"/>
      <c r="BU672" s="58"/>
      <c r="BV672" s="58"/>
      <c r="BW672" s="58"/>
      <c r="BX672" s="58"/>
      <c r="BY672" s="58"/>
      <c r="BZ672" s="58"/>
      <c r="CA672" s="58"/>
      <c r="CB672" s="58"/>
      <c r="CC672" s="58"/>
      <c r="CD672" s="58"/>
      <c r="CE672" s="58"/>
      <c r="CF672" s="58"/>
      <c r="CG672" s="58"/>
      <c r="CH672" s="58"/>
      <c r="CI672" s="58"/>
      <c r="CJ672" s="58"/>
      <c r="CK672" s="58"/>
      <c r="CL672" s="58"/>
      <c r="CM672" s="58"/>
      <c r="CN672" s="58"/>
      <c r="CO672" s="58"/>
    </row>
    <row r="673" spans="1:96" ht="12.75">
      <c r="A673" s="35"/>
      <c r="T673" s="35"/>
      <c r="AM673" s="58"/>
      <c r="AN673" s="463" t="str">
        <f t="shared" si="22"/>
        <v>N/A</v>
      </c>
      <c r="AO673" s="58"/>
      <c r="AS673" s="399"/>
      <c r="AT673" s="474">
        <f t="shared" si="23"/>
        <v>0</v>
      </c>
      <c r="AU673" s="477">
        <f t="shared" si="25"/>
        <v>0</v>
      </c>
      <c r="AV673" s="478" t="str">
        <f t="shared" si="24"/>
        <v xml:space="preserve"> </v>
      </c>
      <c r="AY673" s="58"/>
      <c r="AZ673" s="58"/>
      <c r="BA673" s="58"/>
      <c r="BB673" s="58"/>
      <c r="BC673" s="566" t="s">
        <v>61</v>
      </c>
      <c r="BD673" s="780">
        <v>1134</v>
      </c>
      <c r="BE673" s="781">
        <v>1216</v>
      </c>
      <c r="BF673" s="780">
        <v>1460</v>
      </c>
      <c r="BG673" s="781">
        <v>1684</v>
      </c>
      <c r="BH673" s="781">
        <v>1880</v>
      </c>
      <c r="BI673" s="782">
        <v>2074</v>
      </c>
      <c r="BJ673" s="58"/>
      <c r="BK673" s="58"/>
      <c r="BL673" s="58"/>
      <c r="BM673" s="58"/>
      <c r="BN673" s="58"/>
      <c r="BO673" s="58"/>
      <c r="BP673" s="58"/>
      <c r="BQ673" s="58"/>
      <c r="BR673" s="58"/>
      <c r="BS673" s="58"/>
      <c r="BT673" s="58"/>
      <c r="BU673" s="58"/>
      <c r="BV673" s="58"/>
      <c r="BW673" s="58"/>
      <c r="BX673" s="58"/>
      <c r="BY673" s="58"/>
      <c r="BZ673" s="58"/>
      <c r="CA673" s="58"/>
      <c r="CB673" s="58"/>
      <c r="CC673" s="58"/>
      <c r="CD673" s="58"/>
      <c r="CE673" s="58"/>
      <c r="CF673" s="58"/>
      <c r="CG673" s="58"/>
      <c r="CH673" s="58"/>
      <c r="CI673" s="58"/>
      <c r="CJ673" s="58"/>
      <c r="CK673" s="58"/>
      <c r="CL673" s="58"/>
      <c r="CM673" s="58"/>
      <c r="CN673" s="58"/>
      <c r="CO673" s="58"/>
    </row>
    <row r="674" spans="1:96" ht="12.75">
      <c r="A674" s="87" t="s">
        <v>386</v>
      </c>
      <c r="B674" s="12" t="s">
        <v>510</v>
      </c>
      <c r="G674" s="1102">
        <f>C628</f>
        <v>0</v>
      </c>
      <c r="H674" s="1102"/>
      <c r="I674" s="1102"/>
      <c r="J674" s="1102"/>
      <c r="K674" s="1102"/>
      <c r="L674" s="1102"/>
      <c r="M674" s="1102"/>
      <c r="N674" s="1102"/>
      <c r="O674" s="1102"/>
      <c r="P674" s="1102"/>
      <c r="Q674" s="1102"/>
      <c r="R674" s="1102"/>
      <c r="T674" s="87" t="s">
        <v>387</v>
      </c>
      <c r="U674" s="12" t="s">
        <v>510</v>
      </c>
      <c r="Z674" s="1102">
        <f>C629</f>
        <v>0</v>
      </c>
      <c r="AA674" s="1102"/>
      <c r="AB674" s="1102"/>
      <c r="AC674" s="1102"/>
      <c r="AD674" s="1102"/>
      <c r="AE674" s="1102"/>
      <c r="AF674" s="1102"/>
      <c r="AG674" s="1102"/>
      <c r="AH674" s="1102"/>
      <c r="AI674" s="1102"/>
      <c r="AJ674" s="1102"/>
      <c r="AK674" s="1102"/>
      <c r="AM674" s="58"/>
      <c r="AN674" s="58"/>
      <c r="AO674" s="58"/>
      <c r="AP674" s="58"/>
      <c r="AS674" s="399"/>
      <c r="AT674" s="474">
        <f t="shared" si="23"/>
        <v>0</v>
      </c>
      <c r="AU674" s="477">
        <f t="shared" si="25"/>
        <v>0</v>
      </c>
      <c r="AV674" s="478" t="str">
        <f t="shared" si="24"/>
        <v xml:space="preserve"> </v>
      </c>
      <c r="AZ674" s="58"/>
      <c r="BA674" s="58"/>
      <c r="BB674" s="58"/>
      <c r="BC674" s="566" t="s">
        <v>65</v>
      </c>
      <c r="BD674" s="780">
        <v>1364</v>
      </c>
      <c r="BE674" s="781">
        <v>1462</v>
      </c>
      <c r="BF674" s="780">
        <v>1754</v>
      </c>
      <c r="BG674" s="781">
        <v>2026</v>
      </c>
      <c r="BH674" s="781">
        <v>2260</v>
      </c>
      <c r="BI674" s="782">
        <v>2492</v>
      </c>
      <c r="BJ674" s="58"/>
      <c r="BK674" s="58"/>
      <c r="BL674" s="58"/>
      <c r="BM674" s="58"/>
      <c r="BN674" s="58"/>
      <c r="BO674" s="58"/>
      <c r="BP674" s="58"/>
      <c r="BQ674" s="58"/>
      <c r="BR674" s="58"/>
      <c r="BS674" s="58"/>
      <c r="BT674" s="58"/>
      <c r="BU674" s="58"/>
      <c r="BV674" s="58"/>
      <c r="BW674" s="58"/>
      <c r="BX674" s="58"/>
      <c r="BY674" s="58"/>
      <c r="BZ674" s="58"/>
      <c r="CA674" s="58"/>
      <c r="CB674" s="58"/>
      <c r="CC674" s="58"/>
      <c r="CD674" s="58"/>
      <c r="CE674" s="58"/>
      <c r="CF674" s="58"/>
      <c r="CG674" s="58"/>
      <c r="CH674" s="58"/>
      <c r="CI674" s="58"/>
      <c r="CJ674" s="58"/>
      <c r="CK674" s="58"/>
      <c r="CL674" s="58"/>
      <c r="CM674" s="58"/>
      <c r="CN674" s="58"/>
      <c r="CO674" s="58"/>
      <c r="CP674" s="58"/>
    </row>
    <row r="675" spans="1:96" ht="12.75">
      <c r="B675" s="12" t="s">
        <v>92</v>
      </c>
      <c r="G675" s="1100"/>
      <c r="H675" s="1100"/>
      <c r="I675" s="1100"/>
      <c r="J675" s="1100"/>
      <c r="K675" s="1100"/>
      <c r="L675" s="1100"/>
      <c r="M675" s="1100"/>
      <c r="N675" s="1100"/>
      <c r="O675" s="1100"/>
      <c r="P675" s="1100"/>
      <c r="Q675" s="1100"/>
      <c r="R675" s="1100"/>
      <c r="T675" s="35"/>
      <c r="U675" s="12" t="s">
        <v>92</v>
      </c>
      <c r="Z675" s="1100"/>
      <c r="AA675" s="1100"/>
      <c r="AB675" s="1100"/>
      <c r="AC675" s="1100"/>
      <c r="AD675" s="1100"/>
      <c r="AE675" s="1100"/>
      <c r="AF675" s="1100"/>
      <c r="AG675" s="1100"/>
      <c r="AH675" s="1100"/>
      <c r="AI675" s="1100"/>
      <c r="AJ675" s="1100"/>
      <c r="AK675" s="1100"/>
      <c r="AM675" s="58"/>
      <c r="AN675" s="58"/>
      <c r="AO675" s="58"/>
      <c r="AP675" s="58"/>
      <c r="AQ675" s="58"/>
      <c r="AS675" s="470" t="s">
        <v>998</v>
      </c>
      <c r="AT675" s="479">
        <f>SUM(AT650:AT674)</f>
        <v>111</v>
      </c>
      <c r="AU675" s="480">
        <f>SUM(AU650:AU674)</f>
        <v>1</v>
      </c>
      <c r="AV675" s="480">
        <f>SUM(AV650:AV674)</f>
        <v>0.47027027027027024</v>
      </c>
      <c r="BA675" s="58"/>
      <c r="BB675" s="58"/>
      <c r="BC675" s="566" t="s">
        <v>66</v>
      </c>
      <c r="BD675" s="780">
        <v>1572</v>
      </c>
      <c r="BE675" s="781">
        <v>1684</v>
      </c>
      <c r="BF675" s="780">
        <v>2022</v>
      </c>
      <c r="BG675" s="781">
        <v>2334</v>
      </c>
      <c r="BH675" s="781">
        <v>2604</v>
      </c>
      <c r="BI675" s="782">
        <v>2874</v>
      </c>
      <c r="BJ675" s="58"/>
      <c r="BK675" s="58"/>
      <c r="BL675" s="58"/>
      <c r="BM675" s="58"/>
      <c r="BN675" s="58"/>
      <c r="BO675" s="58"/>
      <c r="BP675" s="58"/>
      <c r="BQ675" s="58"/>
      <c r="BR675" s="58"/>
      <c r="BS675" s="58"/>
      <c r="BT675" s="58"/>
      <c r="BU675" s="58"/>
      <c r="BV675" s="58"/>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58"/>
    </row>
    <row r="676" spans="1:96" ht="12.75">
      <c r="B676" s="12" t="s">
        <v>631</v>
      </c>
      <c r="G676" s="1100"/>
      <c r="H676" s="1100"/>
      <c r="I676" s="1100"/>
      <c r="J676" s="1100"/>
      <c r="K676" s="1100"/>
      <c r="L676" s="1100"/>
      <c r="M676" s="1100"/>
      <c r="N676" s="1100"/>
      <c r="O676" s="1100"/>
      <c r="P676" s="1100"/>
      <c r="Q676" s="1100"/>
      <c r="R676" s="1100"/>
      <c r="U676" s="12" t="s">
        <v>631</v>
      </c>
      <c r="Z676" s="1125"/>
      <c r="AA676" s="1125"/>
      <c r="AB676" s="1125"/>
      <c r="AC676" s="1125"/>
      <c r="AD676" s="1125"/>
      <c r="AE676" s="1125"/>
      <c r="AF676" s="1125"/>
      <c r="AG676" s="1125"/>
      <c r="AH676" s="1125"/>
      <c r="AI676" s="1125"/>
      <c r="AJ676" s="1125"/>
      <c r="AK676" s="1125"/>
      <c r="AM676" s="58"/>
      <c r="AN676" s="58"/>
      <c r="AO676" s="58"/>
      <c r="AP676" s="58"/>
      <c r="AQ676" s="58"/>
      <c r="AR676" s="58"/>
      <c r="AS676" s="58"/>
      <c r="AT676" s="58"/>
      <c r="AU676" s="58"/>
      <c r="AV676" s="58"/>
      <c r="AW676" s="58"/>
      <c r="AX676" s="58"/>
      <c r="AY676" s="58"/>
      <c r="AZ676" s="58"/>
      <c r="BA676" s="58"/>
      <c r="BB676" s="58"/>
      <c r="BC676" s="566" t="s">
        <v>67</v>
      </c>
      <c r="BD676" s="780">
        <v>1756</v>
      </c>
      <c r="BE676" s="781">
        <v>1882</v>
      </c>
      <c r="BF676" s="780">
        <v>2260</v>
      </c>
      <c r="BG676" s="781">
        <v>2610</v>
      </c>
      <c r="BH676" s="781">
        <v>2912</v>
      </c>
      <c r="BI676" s="782">
        <v>3212</v>
      </c>
      <c r="BJ676" s="58"/>
      <c r="BK676" s="58"/>
      <c r="BL676" s="58"/>
      <c r="BM676" s="58"/>
      <c r="BN676" s="58"/>
      <c r="BO676" s="58"/>
      <c r="BP676" s="58"/>
      <c r="BQ676" s="58"/>
      <c r="BR676" s="58"/>
      <c r="BS676" s="58"/>
      <c r="BT676" s="58"/>
      <c r="BU676" s="58"/>
      <c r="BV676" s="58"/>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58"/>
    </row>
    <row r="677" spans="1:96" ht="12.75">
      <c r="B677" s="12" t="s">
        <v>19</v>
      </c>
      <c r="G677" s="1100"/>
      <c r="H677" s="1100"/>
      <c r="I677" s="1100"/>
      <c r="J677" s="1100"/>
      <c r="K677" s="1100"/>
      <c r="L677" s="1100"/>
      <c r="M677" s="1100"/>
      <c r="N677" s="1100"/>
      <c r="O677" s="1100"/>
      <c r="P677" s="1100"/>
      <c r="Q677" s="1100"/>
      <c r="R677" s="1100"/>
      <c r="U677" s="12" t="s">
        <v>19</v>
      </c>
      <c r="Z677" s="1125"/>
      <c r="AA677" s="1125"/>
      <c r="AB677" s="1125"/>
      <c r="AC677" s="1125"/>
      <c r="AD677" s="1125"/>
      <c r="AE677" s="1125"/>
      <c r="AF677" s="1125"/>
      <c r="AG677" s="1125"/>
      <c r="AH677" s="1125"/>
      <c r="AI677" s="1125"/>
      <c r="AJ677" s="1125"/>
      <c r="AK677" s="1125"/>
      <c r="AM677" s="58"/>
      <c r="AN677" s="58"/>
      <c r="AO677" s="58"/>
      <c r="AP677" s="58"/>
      <c r="AQ677" s="58"/>
      <c r="AR677" s="58"/>
      <c r="AS677" s="58"/>
      <c r="AT677" s="58"/>
      <c r="AU677" s="58"/>
      <c r="AV677" s="58"/>
      <c r="AW677" s="58"/>
      <c r="AX677" s="58"/>
      <c r="AY677" s="58"/>
      <c r="AZ677" s="58"/>
      <c r="BA677" s="58"/>
      <c r="BB677" s="58"/>
      <c r="BC677" s="566" t="s">
        <v>68</v>
      </c>
      <c r="BD677" s="780">
        <v>1394</v>
      </c>
      <c r="BE677" s="781">
        <v>1494</v>
      </c>
      <c r="BF677" s="780">
        <v>1794</v>
      </c>
      <c r="BG677" s="781">
        <v>2072</v>
      </c>
      <c r="BH677" s="781">
        <v>2312</v>
      </c>
      <c r="BI677" s="782">
        <v>2552</v>
      </c>
      <c r="BJ677" s="58"/>
      <c r="BK677" s="58"/>
      <c r="BL677" s="58"/>
      <c r="BM677" s="58"/>
      <c r="BN677" s="58"/>
      <c r="BO677" s="58"/>
      <c r="BP677" s="58"/>
      <c r="BQ677" s="58"/>
      <c r="BR677" s="58"/>
      <c r="BS677" s="58"/>
      <c r="BT677" s="58"/>
      <c r="BU677" s="58"/>
      <c r="BV677" s="58"/>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58"/>
    </row>
    <row r="678" spans="1:96" ht="12.75">
      <c r="B678" s="12" t="s">
        <v>338</v>
      </c>
      <c r="G678" s="1104"/>
      <c r="H678" s="1104"/>
      <c r="I678" s="1104"/>
      <c r="J678" s="1104"/>
      <c r="K678" s="1104"/>
      <c r="L678" s="1104"/>
      <c r="O678" s="140" t="s">
        <v>220</v>
      </c>
      <c r="P678" s="1105"/>
      <c r="Q678" s="1105"/>
      <c r="R678" s="1105"/>
      <c r="U678" s="12" t="s">
        <v>338</v>
      </c>
      <c r="Z678" s="1104"/>
      <c r="AA678" s="1104"/>
      <c r="AB678" s="1104"/>
      <c r="AC678" s="1104"/>
      <c r="AD678" s="1104"/>
      <c r="AE678" s="1104"/>
      <c r="AH678" s="140" t="s">
        <v>220</v>
      </c>
      <c r="AI678" s="1105"/>
      <c r="AJ678" s="1105"/>
      <c r="AK678" s="1105"/>
      <c r="AM678" s="61"/>
      <c r="AN678" s="61"/>
      <c r="AO678" s="61"/>
      <c r="AP678" s="61"/>
      <c r="AQ678" s="61"/>
      <c r="AR678" s="61"/>
      <c r="AS678" s="61"/>
      <c r="AT678" s="61"/>
      <c r="AU678" s="61"/>
      <c r="AV678" s="61"/>
      <c r="AW678" s="61"/>
      <c r="AX678" s="61"/>
      <c r="AY678" s="61"/>
      <c r="AZ678" s="61"/>
      <c r="BA678" s="61"/>
      <c r="BB678" s="61"/>
      <c r="BC678" s="566" t="s">
        <v>69</v>
      </c>
      <c r="BD678" s="780">
        <v>2076</v>
      </c>
      <c r="BE678" s="781">
        <v>2226</v>
      </c>
      <c r="BF678" s="780">
        <v>2672</v>
      </c>
      <c r="BG678" s="781">
        <v>3086</v>
      </c>
      <c r="BH678" s="781">
        <v>3442</v>
      </c>
      <c r="BI678" s="782">
        <v>3798</v>
      </c>
      <c r="BJ678" s="61"/>
      <c r="BK678" s="61"/>
      <c r="BL678" s="61"/>
      <c r="BM678" s="61"/>
      <c r="BN678" s="61"/>
      <c r="BO678" s="61"/>
      <c r="BP678" s="61"/>
      <c r="BQ678" s="58"/>
      <c r="BR678" s="58"/>
      <c r="BS678" s="58"/>
      <c r="BT678" s="58"/>
      <c r="BU678" s="58"/>
      <c r="BV678" s="58"/>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58"/>
    </row>
    <row r="679" spans="1:96" ht="12.75">
      <c r="B679" s="12" t="s">
        <v>20</v>
      </c>
      <c r="H679" s="1100"/>
      <c r="I679" s="1100"/>
      <c r="J679" s="1100"/>
      <c r="K679" s="1100"/>
      <c r="L679" s="1100"/>
      <c r="M679" s="1100"/>
      <c r="N679" s="1100"/>
      <c r="O679" s="1100"/>
      <c r="P679" s="1100"/>
      <c r="Q679" s="1100"/>
      <c r="R679" s="1100"/>
      <c r="U679" s="12" t="s">
        <v>20</v>
      </c>
      <c r="AA679" s="1100"/>
      <c r="AB679" s="1100"/>
      <c r="AC679" s="1100"/>
      <c r="AD679" s="1100"/>
      <c r="AE679" s="1100"/>
      <c r="AF679" s="1100"/>
      <c r="AG679" s="1100"/>
      <c r="AH679" s="1100"/>
      <c r="AI679" s="1100"/>
      <c r="AJ679" s="1100"/>
      <c r="AK679" s="1100"/>
      <c r="AM679" s="61"/>
      <c r="AN679" s="61"/>
      <c r="AO679" s="61"/>
      <c r="AP679" s="61"/>
      <c r="AQ679" s="61"/>
      <c r="AR679" s="61"/>
      <c r="AS679" s="61"/>
      <c r="AT679" s="61"/>
      <c r="AU679" s="61"/>
      <c r="AV679" s="61"/>
      <c r="AW679" s="61"/>
      <c r="AX679" s="61"/>
      <c r="AY679" s="61"/>
      <c r="AZ679" s="61"/>
      <c r="BA679" s="61"/>
      <c r="BB679" s="61"/>
      <c r="BC679" s="566" t="s">
        <v>70</v>
      </c>
      <c r="BD679" s="780">
        <v>1464</v>
      </c>
      <c r="BE679" s="781">
        <v>1568</v>
      </c>
      <c r="BF679" s="780">
        <v>1882</v>
      </c>
      <c r="BG679" s="781">
        <v>2172</v>
      </c>
      <c r="BH679" s="781">
        <v>2424</v>
      </c>
      <c r="BI679" s="782">
        <v>2676</v>
      </c>
      <c r="BJ679" s="61"/>
      <c r="BK679" s="61"/>
      <c r="BL679" s="61"/>
      <c r="BM679" s="61"/>
      <c r="BN679" s="61"/>
      <c r="BO679" s="61"/>
      <c r="BP679" s="61"/>
      <c r="BQ679" s="58"/>
      <c r="BR679" s="58"/>
      <c r="BS679" s="58"/>
      <c r="BT679" s="58"/>
      <c r="BU679" s="58"/>
      <c r="BV679" s="58"/>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58"/>
    </row>
    <row r="680" spans="1:96" ht="12.75">
      <c r="B680" s="12" t="s">
        <v>22</v>
      </c>
      <c r="N680" s="1101" t="s">
        <v>723</v>
      </c>
      <c r="O680" s="1101"/>
      <c r="U680" s="12" t="s">
        <v>22</v>
      </c>
      <c r="AG680" s="1101" t="s">
        <v>723</v>
      </c>
      <c r="AH680" s="1101"/>
      <c r="AM680" s="61"/>
      <c r="AN680" s="61"/>
      <c r="AO680" s="61"/>
      <c r="AP680" s="61"/>
      <c r="AQ680" s="61"/>
      <c r="AR680" s="61"/>
      <c r="AS680" s="61"/>
      <c r="AT680" s="61"/>
      <c r="AU680" s="61"/>
      <c r="AV680" s="61"/>
      <c r="AW680" s="61"/>
      <c r="AX680" s="61"/>
      <c r="AY680" s="61"/>
      <c r="AZ680" s="61"/>
      <c r="BA680" s="61"/>
      <c r="BB680" s="61"/>
      <c r="BC680" s="566" t="s">
        <v>71</v>
      </c>
      <c r="BD680" s="780">
        <v>1220</v>
      </c>
      <c r="BE680" s="781">
        <v>1306</v>
      </c>
      <c r="BF680" s="780">
        <v>1566</v>
      </c>
      <c r="BG680" s="781">
        <v>1810</v>
      </c>
      <c r="BH680" s="781">
        <v>2020</v>
      </c>
      <c r="BI680" s="782">
        <v>2228</v>
      </c>
      <c r="BJ680" s="61"/>
      <c r="BK680" s="61"/>
      <c r="BL680" s="61"/>
      <c r="BM680" s="61"/>
      <c r="BN680" s="61"/>
      <c r="BO680" s="61"/>
      <c r="BP680" s="61"/>
      <c r="BQ680" s="58"/>
      <c r="BR680" s="58"/>
      <c r="BS680" s="58"/>
      <c r="BT680" s="58"/>
      <c r="BU680" s="58"/>
      <c r="BV680" s="58"/>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58"/>
    </row>
    <row r="681" spans="1:96" ht="12.75">
      <c r="AM681" s="61"/>
      <c r="AN681" s="61"/>
      <c r="AO681" s="61"/>
      <c r="AP681" s="61"/>
      <c r="AQ681" s="61"/>
      <c r="AR681" s="61"/>
      <c r="AS681" s="61"/>
      <c r="AT681" s="61"/>
      <c r="AU681" s="61"/>
      <c r="AV681" s="61"/>
      <c r="AW681" s="61"/>
      <c r="AX681" s="61"/>
      <c r="AY681" s="61"/>
      <c r="AZ681" s="61"/>
      <c r="BA681" s="61"/>
      <c r="BB681" s="61"/>
      <c r="BC681" s="566" t="s">
        <v>72</v>
      </c>
      <c r="BD681" s="780">
        <v>1256</v>
      </c>
      <c r="BE681" s="781">
        <v>1346</v>
      </c>
      <c r="BF681" s="780">
        <v>1616</v>
      </c>
      <c r="BG681" s="781">
        <v>1866</v>
      </c>
      <c r="BH681" s="781">
        <v>2082</v>
      </c>
      <c r="BI681" s="782">
        <v>2298</v>
      </c>
      <c r="BJ681" s="61"/>
      <c r="BK681" s="61"/>
      <c r="BL681" s="61"/>
      <c r="BM681" s="61"/>
      <c r="BN681" s="61"/>
      <c r="BO681" s="61"/>
      <c r="BP681" s="61"/>
      <c r="BQ681" s="58"/>
      <c r="BR681" s="58"/>
      <c r="BS681" s="58"/>
      <c r="BT681" s="58"/>
      <c r="BU681" s="58"/>
      <c r="BV681" s="58"/>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58"/>
    </row>
    <row r="682" spans="1:96" ht="12.75">
      <c r="A682" s="50" t="s">
        <v>627</v>
      </c>
      <c r="C682" s="50" t="s">
        <v>350</v>
      </c>
      <c r="E682" s="205"/>
      <c r="F682" s="205"/>
      <c r="G682" s="205"/>
      <c r="H682" s="205"/>
      <c r="I682" s="25"/>
      <c r="J682" s="25"/>
      <c r="K682" s="25"/>
      <c r="L682" s="25"/>
      <c r="M682" s="25"/>
      <c r="N682" s="25"/>
      <c r="O682" s="25"/>
      <c r="P682" s="25"/>
      <c r="Q682" s="25"/>
      <c r="R682" s="25"/>
      <c r="S682" s="25"/>
      <c r="T682" s="25"/>
      <c r="U682" s="25"/>
      <c r="V682" s="25"/>
      <c r="W682" s="25"/>
      <c r="X682" s="25"/>
      <c r="Y682" s="25"/>
      <c r="Z682" s="25"/>
      <c r="AA682" s="25"/>
      <c r="AB682" s="25"/>
      <c r="AC682" s="25"/>
      <c r="AD682" s="25"/>
      <c r="AE682" s="25"/>
      <c r="AF682" s="25"/>
      <c r="AG682" s="25"/>
      <c r="AH682" s="25"/>
      <c r="AI682" s="25"/>
      <c r="AJ682" s="25"/>
      <c r="AK682" s="25"/>
      <c r="AL682" s="25"/>
      <c r="AM682" s="61"/>
      <c r="AN682" s="61"/>
      <c r="AO682" s="61"/>
      <c r="AP682" s="61"/>
      <c r="AQ682" s="61"/>
      <c r="AR682" s="61"/>
      <c r="AS682" s="61"/>
      <c r="AT682" s="61"/>
      <c r="AU682" s="61"/>
      <c r="AV682" s="61"/>
      <c r="AW682" s="61"/>
      <c r="AX682" s="61"/>
      <c r="AY682" s="61"/>
      <c r="AZ682" s="61"/>
      <c r="BA682" s="61"/>
      <c r="BB682" s="61"/>
      <c r="BC682" s="566" t="s">
        <v>73</v>
      </c>
      <c r="BD682" s="780">
        <v>1464</v>
      </c>
      <c r="BE682" s="781">
        <v>1568</v>
      </c>
      <c r="BF682" s="780">
        <v>1882</v>
      </c>
      <c r="BG682" s="781">
        <v>2172</v>
      </c>
      <c r="BH682" s="781">
        <v>2424</v>
      </c>
      <c r="BI682" s="782">
        <v>2676</v>
      </c>
      <c r="BJ682" s="61"/>
      <c r="BK682" s="61"/>
      <c r="BL682" s="61"/>
      <c r="BM682" s="61"/>
      <c r="BN682" s="61"/>
      <c r="BO682" s="61"/>
      <c r="BP682" s="61"/>
      <c r="BQ682" s="58"/>
      <c r="BR682" s="58"/>
      <c r="BS682" s="58"/>
      <c r="BT682" s="58"/>
      <c r="BU682" s="58"/>
      <c r="BV682" s="58"/>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58"/>
    </row>
    <row r="683" spans="1:96" ht="12.75">
      <c r="A683" s="32"/>
      <c r="B683" s="210"/>
      <c r="C683" s="210"/>
      <c r="D683" s="211" t="s">
        <v>470</v>
      </c>
      <c r="E683" s="210"/>
      <c r="F683" s="210"/>
      <c r="G683" s="210"/>
      <c r="H683" s="210"/>
      <c r="I683" s="212"/>
      <c r="J683" s="212"/>
      <c r="K683" s="212"/>
      <c r="L683" s="212"/>
      <c r="M683" s="212"/>
      <c r="N683" s="212"/>
      <c r="O683" s="212"/>
      <c r="P683" s="212"/>
      <c r="Q683" s="212"/>
      <c r="R683" s="212"/>
      <c r="S683" s="212"/>
      <c r="T683" s="212"/>
      <c r="U683" s="212"/>
      <c r="V683" s="212"/>
      <c r="W683" s="212"/>
      <c r="X683" s="212"/>
      <c r="Y683" s="212"/>
      <c r="Z683" s="212"/>
      <c r="AA683" s="212"/>
      <c r="AB683" s="212"/>
      <c r="AC683" s="212"/>
      <c r="AD683" s="212"/>
      <c r="AG683" s="212"/>
      <c r="AH683" s="212"/>
      <c r="AI683" s="212"/>
      <c r="AJ683" s="212"/>
      <c r="AK683" s="212"/>
      <c r="AL683" s="212"/>
      <c r="AM683" s="61"/>
      <c r="AN683" s="61"/>
      <c r="AO683" s="61"/>
      <c r="AP683" s="61"/>
      <c r="AQ683" s="61"/>
      <c r="AR683" s="61"/>
      <c r="AS683" s="61"/>
      <c r="AT683" s="61"/>
      <c r="AU683" s="61"/>
      <c r="AV683" s="61"/>
      <c r="AW683" s="61"/>
      <c r="AX683" s="61"/>
      <c r="AY683" s="61"/>
      <c r="AZ683" s="61"/>
      <c r="BA683" s="61"/>
      <c r="BB683" s="61"/>
      <c r="BC683" s="566" t="s">
        <v>789</v>
      </c>
      <c r="BD683" s="780">
        <v>1784</v>
      </c>
      <c r="BE683" s="781">
        <v>1912</v>
      </c>
      <c r="BF683" s="780">
        <v>2294</v>
      </c>
      <c r="BG683" s="781">
        <v>2652</v>
      </c>
      <c r="BH683" s="781">
        <v>2960</v>
      </c>
      <c r="BI683" s="782">
        <v>3264</v>
      </c>
      <c r="BJ683" s="61"/>
      <c r="BK683" s="61"/>
      <c r="BL683" s="61"/>
      <c r="BM683" s="61"/>
      <c r="BN683" s="61"/>
      <c r="BO683" s="61"/>
      <c r="BP683" s="61"/>
      <c r="BQ683" s="58"/>
      <c r="BR683" s="58"/>
      <c r="BS683" s="58"/>
      <c r="BT683" s="58"/>
      <c r="BU683" s="58"/>
      <c r="BV683" s="58"/>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58"/>
    </row>
    <row r="684" spans="1:96" ht="12.75">
      <c r="A684" s="32"/>
      <c r="B684" s="210"/>
      <c r="C684" s="210"/>
      <c r="E684" s="211" t="s">
        <v>471</v>
      </c>
      <c r="F684" s="210"/>
      <c r="G684" s="210"/>
      <c r="H684" s="210"/>
      <c r="I684" s="212"/>
      <c r="J684" s="212"/>
      <c r="K684" s="212"/>
      <c r="L684" s="212"/>
      <c r="M684" s="212"/>
      <c r="N684" s="212"/>
      <c r="O684" s="212"/>
      <c r="P684" s="212"/>
      <c r="Q684" s="212"/>
      <c r="R684" s="212"/>
      <c r="S684" s="212"/>
      <c r="T684" s="212"/>
      <c r="U684" s="212"/>
      <c r="V684" s="212"/>
      <c r="W684" s="212"/>
      <c r="X684" s="212"/>
      <c r="Y684" s="212"/>
      <c r="Z684" s="212"/>
      <c r="AA684" s="212"/>
      <c r="AB684" s="212"/>
      <c r="AC684" s="212"/>
      <c r="AD684" s="212"/>
      <c r="AE684" s="1101" t="s">
        <v>592</v>
      </c>
      <c r="AF684" s="1101"/>
      <c r="AH684" s="212"/>
      <c r="AI684" s="212"/>
      <c r="AJ684" s="212"/>
      <c r="AK684" s="212"/>
      <c r="AL684" s="212"/>
      <c r="AM684" s="61"/>
      <c r="AN684" s="61"/>
      <c r="AO684" s="61"/>
      <c r="AP684" s="61"/>
      <c r="AQ684" s="61"/>
      <c r="AR684" s="182"/>
      <c r="AS684" s="182"/>
      <c r="AT684" s="182"/>
      <c r="AU684" s="182"/>
      <c r="AV684" s="58"/>
      <c r="AW684" s="58"/>
      <c r="AX684" s="58"/>
      <c r="AY684" s="58"/>
      <c r="AZ684" s="58"/>
      <c r="BA684" s="61"/>
      <c r="BB684" s="61"/>
      <c r="BC684" s="566" t="s">
        <v>790</v>
      </c>
      <c r="BD684" s="780">
        <v>1256</v>
      </c>
      <c r="BE684" s="781">
        <v>1346</v>
      </c>
      <c r="BF684" s="780">
        <v>1616</v>
      </c>
      <c r="BG684" s="781">
        <v>1866</v>
      </c>
      <c r="BH684" s="781">
        <v>2082</v>
      </c>
      <c r="BI684" s="782">
        <v>2298</v>
      </c>
      <c r="BJ684" s="61"/>
      <c r="BK684" s="61"/>
      <c r="BL684" s="61"/>
      <c r="BM684" s="61"/>
      <c r="BN684" s="61"/>
      <c r="BO684" s="61"/>
      <c r="BP684" s="61"/>
      <c r="BQ684" s="58"/>
      <c r="BR684" s="58"/>
      <c r="BS684" s="58"/>
      <c r="BT684" s="58"/>
      <c r="BU684" s="58"/>
      <c r="BV684" s="58"/>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58"/>
    </row>
    <row r="685" spans="1:96" ht="12.75">
      <c r="A685" s="32"/>
      <c r="B685" s="210"/>
      <c r="C685" s="210"/>
      <c r="D685" s="213" t="s">
        <v>474</v>
      </c>
      <c r="E685" s="210"/>
      <c r="F685" s="210"/>
      <c r="G685" s="210"/>
      <c r="H685" s="210"/>
      <c r="I685" s="212"/>
      <c r="J685" s="212"/>
      <c r="K685" s="212"/>
      <c r="L685" s="212"/>
      <c r="M685" s="212"/>
      <c r="N685" s="212"/>
      <c r="O685" s="212"/>
      <c r="P685" s="212"/>
      <c r="Q685" s="212"/>
      <c r="R685" s="212"/>
      <c r="S685" s="212"/>
      <c r="T685" s="212"/>
      <c r="U685" s="212"/>
      <c r="V685" s="212"/>
      <c r="W685" s="212"/>
      <c r="X685" s="212"/>
      <c r="Y685" s="212"/>
      <c r="Z685" s="212"/>
      <c r="AA685" s="212"/>
      <c r="AB685" s="212"/>
      <c r="AC685" s="212"/>
      <c r="AD685" s="212"/>
      <c r="AE685" s="1101" t="s">
        <v>592</v>
      </c>
      <c r="AF685" s="1101"/>
      <c r="AG685" s="212"/>
      <c r="AH685" s="212"/>
      <c r="AJ685" s="212"/>
      <c r="AK685" s="212"/>
      <c r="AL685" s="212"/>
      <c r="AM685" s="61"/>
      <c r="AN685" s="61"/>
      <c r="AO685" s="61"/>
      <c r="AP685" s="61"/>
      <c r="AQ685" s="61"/>
      <c r="AR685" s="182"/>
      <c r="AS685" s="49"/>
      <c r="AT685" s="182"/>
      <c r="AU685" s="182"/>
      <c r="AV685" s="58"/>
      <c r="AW685" s="58"/>
      <c r="AX685" s="58"/>
      <c r="AY685" s="58"/>
      <c r="AZ685" s="58"/>
      <c r="BA685" s="61"/>
      <c r="BB685" s="61"/>
      <c r="BC685" s="566" t="s">
        <v>791</v>
      </c>
      <c r="BD685" s="780">
        <v>1872</v>
      </c>
      <c r="BE685" s="781">
        <v>2006</v>
      </c>
      <c r="BF685" s="780">
        <v>2406</v>
      </c>
      <c r="BG685" s="781">
        <v>2782</v>
      </c>
      <c r="BH685" s="781">
        <v>3104</v>
      </c>
      <c r="BI685" s="782">
        <v>3424</v>
      </c>
      <c r="BJ685" s="61"/>
      <c r="BK685" s="61"/>
      <c r="BL685" s="61"/>
      <c r="BM685" s="61"/>
      <c r="BN685" s="61"/>
      <c r="BO685" s="61"/>
      <c r="BP685" s="61"/>
      <c r="BQ685" s="58"/>
      <c r="BR685" s="58"/>
      <c r="BS685" s="58"/>
      <c r="BT685" s="58"/>
      <c r="BU685" s="58"/>
      <c r="BV685" s="58"/>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58"/>
    </row>
    <row r="686" spans="1:96" ht="12.75">
      <c r="A686" s="32"/>
      <c r="B686" s="210"/>
      <c r="C686" s="210"/>
      <c r="D686" s="211" t="s">
        <v>1027</v>
      </c>
      <c r="E686" s="210"/>
      <c r="F686" s="210"/>
      <c r="G686" s="210"/>
      <c r="H686" s="210"/>
      <c r="I686" s="212"/>
      <c r="J686" s="212"/>
      <c r="K686" s="212"/>
      <c r="L686" s="212"/>
      <c r="M686" s="212"/>
      <c r="N686" s="212"/>
      <c r="O686" s="212"/>
      <c r="P686" s="212"/>
      <c r="Q686" s="212"/>
      <c r="R686" s="212"/>
      <c r="S686" s="212"/>
      <c r="T686" s="212"/>
      <c r="U686" s="212"/>
      <c r="V686" s="212"/>
      <c r="W686" s="212"/>
      <c r="X686" s="212"/>
      <c r="Y686" s="212"/>
      <c r="Z686" s="212"/>
      <c r="AA686" s="212"/>
      <c r="AB686" s="212"/>
      <c r="AC686" s="212"/>
      <c r="AD686" s="212"/>
      <c r="AE686" s="1441">
        <v>43847</v>
      </c>
      <c r="AF686" s="1441"/>
      <c r="AG686" s="1441"/>
      <c r="AH686" s="1441"/>
      <c r="AI686" s="1441"/>
      <c r="AJ686" s="212"/>
      <c r="AK686" s="212"/>
      <c r="AL686" s="212"/>
      <c r="AM686" s="61"/>
      <c r="AN686" s="61"/>
      <c r="AO686" s="61"/>
      <c r="AP686" s="61"/>
      <c r="AQ686" s="61"/>
      <c r="AR686" s="182"/>
      <c r="AS686" s="182"/>
      <c r="AT686" s="182"/>
      <c r="AU686" s="182"/>
      <c r="AV686" s="58"/>
      <c r="AW686" s="58"/>
      <c r="AX686" s="58"/>
      <c r="AY686" s="58"/>
      <c r="AZ686" s="58"/>
      <c r="BA686" s="61"/>
      <c r="BB686" s="61"/>
      <c r="BC686" s="566" t="s">
        <v>792</v>
      </c>
      <c r="BD686" s="780">
        <v>2822</v>
      </c>
      <c r="BE686" s="781">
        <v>3022</v>
      </c>
      <c r="BF686" s="780">
        <v>3626</v>
      </c>
      <c r="BG686" s="781">
        <v>4190</v>
      </c>
      <c r="BH686" s="781">
        <v>4674</v>
      </c>
      <c r="BI686" s="782">
        <v>5158</v>
      </c>
      <c r="BJ686" s="61"/>
      <c r="BK686" s="61"/>
      <c r="BL686" s="61"/>
      <c r="BM686" s="61"/>
      <c r="BN686" s="61"/>
      <c r="BO686" s="61"/>
      <c r="BP686" s="61"/>
      <c r="BQ686" s="58"/>
      <c r="BR686" s="58"/>
      <c r="BS686" s="58"/>
      <c r="BT686" s="58"/>
      <c r="BU686" s="58"/>
      <c r="BV686" s="58"/>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58"/>
    </row>
    <row r="687" spans="1:96" ht="12.75">
      <c r="A687" s="32"/>
      <c r="B687" s="210"/>
      <c r="C687" s="210"/>
      <c r="D687" s="516" t="s">
        <v>1098</v>
      </c>
      <c r="E687" s="210"/>
      <c r="F687" s="210"/>
      <c r="G687" s="210"/>
      <c r="H687" s="210"/>
      <c r="I687" s="212"/>
      <c r="J687" s="212"/>
      <c r="K687" s="212"/>
      <c r="L687" s="212"/>
      <c r="M687" s="212"/>
      <c r="N687" s="212"/>
      <c r="O687" s="212"/>
      <c r="P687" s="212"/>
      <c r="Q687" s="212"/>
      <c r="R687" s="212"/>
      <c r="S687" s="212"/>
      <c r="T687" s="212"/>
      <c r="W687" s="88"/>
      <c r="X687" s="88"/>
      <c r="Y687" s="88"/>
      <c r="Z687" s="88"/>
      <c r="AA687" s="88"/>
      <c r="AB687" s="88"/>
      <c r="AC687" s="88"/>
      <c r="AD687" s="88"/>
      <c r="AE687" s="1442">
        <v>43908</v>
      </c>
      <c r="AF687" s="1442"/>
      <c r="AG687" s="1442"/>
      <c r="AH687" s="1442"/>
      <c r="AI687" s="1442"/>
      <c r="AJ687" s="88"/>
      <c r="AK687" s="88"/>
      <c r="AL687" s="212"/>
      <c r="AM687" s="58"/>
      <c r="AN687" s="58"/>
      <c r="AO687" s="58"/>
      <c r="AP687" s="58"/>
      <c r="AQ687" s="58"/>
      <c r="AR687" s="182"/>
      <c r="AS687" s="182"/>
      <c r="AT687" s="182"/>
      <c r="AU687" s="182"/>
      <c r="AV687" s="58"/>
      <c r="AW687" s="58"/>
      <c r="AX687" s="58"/>
      <c r="AY687" s="58"/>
      <c r="AZ687" s="58"/>
      <c r="BA687" s="58"/>
      <c r="BB687" s="58"/>
      <c r="BC687" s="566" t="s">
        <v>793</v>
      </c>
      <c r="BD687" s="780">
        <v>1224</v>
      </c>
      <c r="BE687" s="781">
        <v>1312</v>
      </c>
      <c r="BF687" s="780">
        <v>1574</v>
      </c>
      <c r="BG687" s="781">
        <v>1820</v>
      </c>
      <c r="BH687" s="781">
        <v>2030</v>
      </c>
      <c r="BI687" s="782">
        <v>2240</v>
      </c>
      <c r="BJ687" s="58"/>
      <c r="BK687" s="58"/>
      <c r="BL687" s="58"/>
      <c r="BM687" s="58"/>
      <c r="BN687" s="58"/>
      <c r="BO687" s="58"/>
      <c r="BP687" s="58"/>
      <c r="BQ687" s="58"/>
      <c r="BR687" s="58"/>
      <c r="BS687" s="58"/>
      <c r="BT687" s="58"/>
      <c r="BU687" s="58"/>
      <c r="BV687" s="58"/>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58"/>
    </row>
    <row r="688" spans="1:96" ht="12.75">
      <c r="A688" s="32"/>
      <c r="B688" s="210"/>
      <c r="C688" s="210"/>
      <c r="AJ688" s="212"/>
      <c r="AK688" s="212"/>
      <c r="AL688" s="212"/>
      <c r="AM688" s="58"/>
      <c r="AN688" s="58"/>
      <c r="AO688" s="58"/>
      <c r="AP688" s="58"/>
      <c r="AQ688" s="58"/>
      <c r="AR688" s="182"/>
      <c r="AS688" s="182"/>
      <c r="AT688" s="182"/>
      <c r="AU688" s="182"/>
      <c r="AV688" s="58"/>
      <c r="AW688" s="58"/>
      <c r="AX688" s="58"/>
      <c r="AY688" s="58"/>
      <c r="AZ688" s="58"/>
      <c r="BA688" s="58"/>
      <c r="BB688" s="58"/>
      <c r="BC688" s="566" t="s">
        <v>74</v>
      </c>
      <c r="BD688" s="780">
        <v>1574</v>
      </c>
      <c r="BE688" s="781">
        <v>1686</v>
      </c>
      <c r="BF688" s="780">
        <v>2024</v>
      </c>
      <c r="BG688" s="781">
        <v>2336</v>
      </c>
      <c r="BH688" s="781">
        <v>2606</v>
      </c>
      <c r="BI688" s="782">
        <v>2876</v>
      </c>
      <c r="BJ688" s="58"/>
      <c r="BK688" s="58"/>
      <c r="BL688" s="58"/>
      <c r="BM688" s="58"/>
      <c r="BN688" s="58"/>
      <c r="BO688" s="58"/>
      <c r="BP688" s="58"/>
      <c r="BQ688" s="58"/>
      <c r="BR688" s="58"/>
      <c r="BS688" s="58"/>
      <c r="BT688" s="58"/>
      <c r="BU688" s="58"/>
      <c r="BV688" s="58"/>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58"/>
    </row>
    <row r="689" spans="1:96" ht="12.75">
      <c r="A689" s="32"/>
      <c r="B689" s="210"/>
      <c r="C689" s="210"/>
      <c r="D689" s="211" t="s">
        <v>901</v>
      </c>
      <c r="E689" s="210"/>
      <c r="F689" s="210"/>
      <c r="G689" s="210"/>
      <c r="H689" s="210"/>
      <c r="I689" s="212"/>
      <c r="J689" s="212"/>
      <c r="K689" s="212"/>
      <c r="L689" s="212"/>
      <c r="M689" s="212"/>
      <c r="N689" s="212"/>
      <c r="O689" s="212"/>
      <c r="P689" s="212"/>
      <c r="Q689" s="212"/>
      <c r="R689" s="212"/>
      <c r="S689" s="212"/>
      <c r="T689" s="212"/>
      <c r="Y689" s="212"/>
      <c r="Z689" s="212"/>
      <c r="AA689" s="212"/>
      <c r="AB689" s="212"/>
      <c r="AC689" s="212"/>
      <c r="AD689" s="212"/>
      <c r="AE689" s="1441">
        <v>44012</v>
      </c>
      <c r="AF689" s="1441"/>
      <c r="AG689" s="1441"/>
      <c r="AH689" s="1441"/>
      <c r="AI689" s="1441"/>
      <c r="AJ689" s="212"/>
      <c r="AK689" s="212"/>
      <c r="AL689" s="212"/>
      <c r="AM689" s="58"/>
      <c r="AN689" s="58"/>
      <c r="AO689" s="58"/>
      <c r="AP689" s="58"/>
      <c r="AQ689" s="58"/>
      <c r="AR689" s="58"/>
      <c r="AS689" s="58"/>
      <c r="AT689" s="58"/>
      <c r="AU689" s="58"/>
      <c r="AV689" s="58"/>
      <c r="AW689" s="58"/>
      <c r="AX689" s="58"/>
      <c r="AY689" s="58"/>
      <c r="AZ689" s="58"/>
      <c r="BA689" s="58"/>
      <c r="BB689" s="58"/>
      <c r="BC689" s="566" t="s">
        <v>75</v>
      </c>
      <c r="BD689" s="780">
        <v>2822</v>
      </c>
      <c r="BE689" s="781">
        <v>3022</v>
      </c>
      <c r="BF689" s="780">
        <v>3626</v>
      </c>
      <c r="BG689" s="781">
        <v>4190</v>
      </c>
      <c r="BH689" s="781">
        <v>4674</v>
      </c>
      <c r="BI689" s="782">
        <v>5158</v>
      </c>
      <c r="BJ689" s="58"/>
      <c r="BK689" s="58"/>
      <c r="BL689" s="58"/>
      <c r="BM689" s="58"/>
      <c r="BN689" s="58"/>
      <c r="BO689" s="58"/>
      <c r="BP689" s="58"/>
      <c r="BQ689" s="58"/>
      <c r="BR689" s="58"/>
      <c r="BS689" s="58"/>
      <c r="BT689" s="58"/>
      <c r="BU689" s="58"/>
      <c r="BV689" s="58"/>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58"/>
    </row>
    <row r="690" spans="1:96" ht="12.75">
      <c r="A690" s="32"/>
      <c r="B690" s="210"/>
      <c r="C690" s="210"/>
      <c r="D690" s="211" t="s">
        <v>472</v>
      </c>
      <c r="E690" s="210"/>
      <c r="F690" s="210"/>
      <c r="G690" s="210"/>
      <c r="H690" s="210"/>
      <c r="I690" s="212"/>
      <c r="J690" s="212"/>
      <c r="K690" s="212"/>
      <c r="L690" s="212"/>
      <c r="M690" s="212"/>
      <c r="N690" s="212"/>
      <c r="O690" s="212"/>
      <c r="P690" s="212"/>
      <c r="Q690" s="212"/>
      <c r="R690" s="212"/>
      <c r="S690" s="212"/>
      <c r="T690" s="212"/>
      <c r="Y690" s="212"/>
      <c r="AE690" s="1443">
        <v>0.59982000000000002</v>
      </c>
      <c r="AF690" s="1443"/>
      <c r="AG690" s="1443"/>
      <c r="AH690" s="1443"/>
      <c r="AI690" s="1443"/>
      <c r="AJ690" s="212"/>
      <c r="AK690" s="212"/>
      <c r="AL690" s="212"/>
      <c r="AM690" s="58"/>
      <c r="AN690" s="58"/>
      <c r="AO690" s="58"/>
      <c r="AP690" s="58"/>
      <c r="AQ690" s="58"/>
      <c r="AR690" s="58"/>
      <c r="AS690" s="58"/>
      <c r="AT690" s="58"/>
      <c r="AU690" s="58"/>
      <c r="AV690" s="58"/>
      <c r="AW690" s="58"/>
      <c r="AX690" s="58"/>
      <c r="AY690" s="58"/>
      <c r="AZ690" s="58"/>
      <c r="BA690" s="58"/>
      <c r="BB690" s="58"/>
      <c r="BC690" s="566" t="s">
        <v>205</v>
      </c>
      <c r="BD690" s="780">
        <v>1932</v>
      </c>
      <c r="BE690" s="781">
        <v>2070</v>
      </c>
      <c r="BF690" s="780">
        <v>2482</v>
      </c>
      <c r="BG690" s="781">
        <v>2868</v>
      </c>
      <c r="BH690" s="781">
        <v>3200</v>
      </c>
      <c r="BI690" s="782">
        <v>3530</v>
      </c>
      <c r="BJ690" s="58"/>
      <c r="BK690" s="58"/>
      <c r="BL690" s="58"/>
      <c r="BM690" s="58"/>
      <c r="BN690" s="58"/>
      <c r="BO690" s="58"/>
      <c r="BP690" s="58"/>
      <c r="BQ690" s="58"/>
      <c r="BR690" s="58"/>
      <c r="BS690" s="58"/>
      <c r="BT690" s="58"/>
      <c r="BU690" s="58"/>
      <c r="BV690" s="58"/>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58"/>
    </row>
    <row r="691" spans="1:96" ht="12.75">
      <c r="A691" s="32"/>
      <c r="B691" s="210"/>
      <c r="C691" s="210"/>
      <c r="D691" s="213" t="s">
        <v>473</v>
      </c>
      <c r="E691" s="210"/>
      <c r="F691" s="210"/>
      <c r="G691" s="210"/>
      <c r="H691" s="210"/>
      <c r="I691" s="212"/>
      <c r="J691" s="212"/>
      <c r="K691" s="212"/>
      <c r="L691" s="212"/>
      <c r="M691" s="212"/>
      <c r="N691" s="212"/>
      <c r="O691" s="212"/>
      <c r="P691" s="212"/>
      <c r="Q691" s="212"/>
      <c r="R691" s="212"/>
      <c r="S691" s="212"/>
      <c r="T691" s="212"/>
      <c r="W691" s="1102" t="str">
        <f>H330</f>
        <v>City of Anaheim</v>
      </c>
      <c r="X691" s="1102"/>
      <c r="Y691" s="1102"/>
      <c r="Z691" s="1102"/>
      <c r="AA691" s="1102"/>
      <c r="AB691" s="1102"/>
      <c r="AC691" s="1102"/>
      <c r="AD691" s="1102"/>
      <c r="AE691" s="1102"/>
      <c r="AF691" s="1102"/>
      <c r="AG691" s="1102"/>
      <c r="AH691" s="1102"/>
      <c r="AI691" s="1102"/>
      <c r="AJ691" s="1102"/>
      <c r="AK691" s="1102"/>
      <c r="AL691" s="212"/>
      <c r="AM691" s="58"/>
      <c r="AN691" s="58"/>
      <c r="AO691" s="58"/>
      <c r="AP691" s="58"/>
      <c r="AQ691" s="58"/>
      <c r="AR691" s="58"/>
      <c r="AS691" s="58"/>
      <c r="AT691" s="58"/>
      <c r="AU691" s="58"/>
      <c r="AV691" s="58"/>
      <c r="AW691" s="58"/>
      <c r="AX691" s="58"/>
      <c r="AY691" s="58"/>
      <c r="AZ691" s="58"/>
      <c r="BA691" s="58"/>
      <c r="BB691" s="58"/>
      <c r="BC691" s="566" t="s">
        <v>206</v>
      </c>
      <c r="BD691" s="780">
        <v>2562</v>
      </c>
      <c r="BE691" s="781">
        <v>2744</v>
      </c>
      <c r="BF691" s="780">
        <v>3292</v>
      </c>
      <c r="BG691" s="781">
        <v>3804</v>
      </c>
      <c r="BH691" s="781">
        <v>4244</v>
      </c>
      <c r="BI691" s="782">
        <v>4682</v>
      </c>
      <c r="BJ691" s="58"/>
      <c r="BK691" s="58"/>
      <c r="BL691" s="58"/>
      <c r="BM691" s="58"/>
      <c r="BN691" s="58"/>
      <c r="BO691" s="58"/>
      <c r="BP691" s="58"/>
      <c r="BQ691" s="58"/>
      <c r="BR691" s="58"/>
      <c r="BS691" s="58"/>
      <c r="BT691" s="58"/>
      <c r="BU691" s="58"/>
      <c r="BV691" s="58"/>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58"/>
    </row>
    <row r="692" spans="1:96" ht="12.75">
      <c r="A692" s="32"/>
      <c r="B692" s="210"/>
      <c r="C692" s="210"/>
      <c r="D692" s="213"/>
      <c r="E692" s="210"/>
      <c r="F692" s="210"/>
      <c r="G692" s="210"/>
      <c r="H692" s="210"/>
      <c r="I692" s="212"/>
      <c r="J692" s="212"/>
      <c r="K692" s="212"/>
      <c r="L692" s="212"/>
      <c r="M692" s="212"/>
      <c r="N692" s="212"/>
      <c r="O692" s="212"/>
      <c r="P692" s="212"/>
      <c r="Q692" s="212"/>
      <c r="R692" s="212"/>
      <c r="S692" s="212"/>
      <c r="T692" s="212"/>
      <c r="AL692" s="212"/>
      <c r="AM692" s="58"/>
      <c r="AN692" s="58"/>
      <c r="AO692" s="58"/>
      <c r="AP692" s="58"/>
      <c r="AQ692" s="58"/>
      <c r="AR692" s="58"/>
      <c r="AS692" s="58"/>
      <c r="AT692" s="58"/>
      <c r="AU692" s="58"/>
      <c r="AV692" s="58"/>
      <c r="AW692" s="58"/>
      <c r="AX692" s="58"/>
      <c r="AY692" s="58"/>
      <c r="AZ692" s="58"/>
      <c r="BA692" s="58"/>
      <c r="BB692" s="58"/>
      <c r="BC692" s="566" t="s">
        <v>207</v>
      </c>
      <c r="BD692" s="780">
        <v>2146</v>
      </c>
      <c r="BE692" s="781">
        <v>2300</v>
      </c>
      <c r="BF692" s="780">
        <v>2762</v>
      </c>
      <c r="BG692" s="781">
        <v>3190</v>
      </c>
      <c r="BH692" s="781">
        <v>3560</v>
      </c>
      <c r="BI692" s="782">
        <v>3926</v>
      </c>
      <c r="BJ692" s="58"/>
      <c r="BK692" s="58"/>
      <c r="BL692" s="58"/>
      <c r="BM692" s="58"/>
      <c r="BN692" s="58"/>
      <c r="BO692" s="58"/>
      <c r="BP692" s="58"/>
      <c r="BQ692" s="58"/>
      <c r="BR692" s="58"/>
      <c r="BS692" s="58"/>
      <c r="BT692" s="58"/>
      <c r="BU692" s="58"/>
      <c r="BV692" s="58"/>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58"/>
    </row>
    <row r="693" spans="1:96" ht="12.75">
      <c r="A693" s="32"/>
      <c r="B693" s="210"/>
      <c r="C693" s="210"/>
      <c r="D693" s="211" t="s">
        <v>475</v>
      </c>
      <c r="E693" s="210"/>
      <c r="F693" s="210"/>
      <c r="G693" s="210"/>
      <c r="H693" s="210"/>
      <c r="I693" s="212"/>
      <c r="J693" s="212"/>
      <c r="K693" s="212"/>
      <c r="L693" s="212"/>
      <c r="M693" s="212"/>
      <c r="N693" s="212"/>
      <c r="O693" s="212"/>
      <c r="P693" s="212"/>
      <c r="Q693" s="212"/>
      <c r="R693" s="212"/>
      <c r="S693" s="212"/>
      <c r="T693" s="212"/>
      <c r="Y693" s="212"/>
      <c r="Z693" s="212"/>
      <c r="AA693" s="212"/>
      <c r="AB693" s="212"/>
      <c r="AC693" s="212"/>
      <c r="AD693" s="212"/>
      <c r="AE693" s="1101" t="s">
        <v>723</v>
      </c>
      <c r="AF693" s="1101"/>
      <c r="AG693" s="212"/>
      <c r="AH693" s="212"/>
      <c r="AJ693" s="212"/>
      <c r="AK693" s="212"/>
      <c r="AL693" s="212"/>
      <c r="AM693" s="58"/>
      <c r="AN693" s="58"/>
      <c r="AO693" s="58"/>
      <c r="AP693" s="58"/>
      <c r="AQ693" s="58"/>
      <c r="AR693" s="58"/>
      <c r="AS693" s="58"/>
      <c r="AT693" s="58"/>
      <c r="AU693" s="58"/>
      <c r="AV693" s="58"/>
      <c r="AW693" s="58"/>
      <c r="AX693" s="58"/>
      <c r="AY693" s="58"/>
      <c r="AZ693" s="58"/>
      <c r="BA693" s="58"/>
      <c r="BB693" s="58"/>
      <c r="BC693" s="566" t="s">
        <v>208</v>
      </c>
      <c r="BD693" s="780">
        <v>1134</v>
      </c>
      <c r="BE693" s="781">
        <v>1216</v>
      </c>
      <c r="BF693" s="780">
        <v>1460</v>
      </c>
      <c r="BG693" s="781">
        <v>1684</v>
      </c>
      <c r="BH693" s="781">
        <v>1880</v>
      </c>
      <c r="BI693" s="782">
        <v>2074</v>
      </c>
      <c r="BJ693" s="58"/>
      <c r="BK693" s="58"/>
      <c r="BL693" s="58"/>
      <c r="BM693" s="58"/>
      <c r="BN693" s="58"/>
      <c r="BO693" s="58"/>
      <c r="BP693" s="58"/>
      <c r="BQ693" s="58"/>
      <c r="BR693" s="58"/>
      <c r="BS693" s="58"/>
      <c r="BT693" s="58"/>
      <c r="BU693" s="58"/>
      <c r="BV693" s="58"/>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58"/>
    </row>
    <row r="694" spans="1:96" ht="12.75">
      <c r="A694" s="32"/>
      <c r="B694" s="210"/>
      <c r="C694" s="210"/>
      <c r="D694" s="211" t="s">
        <v>480</v>
      </c>
      <c r="E694" s="210"/>
      <c r="F694" s="210"/>
      <c r="G694" s="210"/>
      <c r="H694" s="210"/>
      <c r="I694" s="212"/>
      <c r="J694" s="212"/>
      <c r="K694" s="212"/>
      <c r="L694" s="212"/>
      <c r="M694" s="212"/>
      <c r="N694" s="212"/>
      <c r="O694" s="212"/>
      <c r="P694" s="212"/>
      <c r="Q694" s="212"/>
      <c r="R694" s="212"/>
      <c r="S694" s="212"/>
      <c r="T694" s="212"/>
      <c r="U694" s="212"/>
      <c r="V694" s="212"/>
      <c r="W694" s="1098" t="s">
        <v>642</v>
      </c>
      <c r="X694" s="1100"/>
      <c r="Y694" s="1100"/>
      <c r="Z694" s="1100"/>
      <c r="AA694" s="1100"/>
      <c r="AB694" s="1100"/>
      <c r="AC694" s="1100"/>
      <c r="AD694" s="1100"/>
      <c r="AE694" s="1100"/>
      <c r="AF694" s="1100"/>
      <c r="AG694" s="1100"/>
      <c r="AH694" s="1100"/>
      <c r="AI694" s="1100"/>
      <c r="AJ694" s="1100"/>
      <c r="AK694" s="1100"/>
      <c r="AL694" s="212"/>
      <c r="AM694" s="58"/>
      <c r="AN694" s="58"/>
      <c r="AO694" s="58"/>
      <c r="AP694" s="58"/>
      <c r="AQ694" s="58"/>
      <c r="AR694" s="58"/>
      <c r="AS694" s="58"/>
      <c r="AT694" s="58"/>
      <c r="AU694" s="58"/>
      <c r="AV694" s="58"/>
      <c r="AW694" s="58"/>
      <c r="AX694" s="58"/>
      <c r="AY694" s="58"/>
      <c r="AZ694" s="58"/>
      <c r="BA694" s="58"/>
      <c r="BB694" s="58"/>
      <c r="BC694" s="566" t="s">
        <v>209</v>
      </c>
      <c r="BD694" s="780">
        <v>1320</v>
      </c>
      <c r="BE694" s="781">
        <v>1414</v>
      </c>
      <c r="BF694" s="780">
        <v>1696</v>
      </c>
      <c r="BG694" s="781">
        <v>1960</v>
      </c>
      <c r="BH694" s="781">
        <v>2186</v>
      </c>
      <c r="BI694" s="782">
        <v>2412</v>
      </c>
      <c r="BJ694" s="58"/>
      <c r="BK694" s="58"/>
      <c r="BL694" s="58"/>
      <c r="BM694" s="58"/>
      <c r="BN694" s="58"/>
      <c r="BO694" s="58"/>
      <c r="BP694" s="58"/>
      <c r="BQ694" s="58"/>
      <c r="BR694" s="58"/>
      <c r="BS694" s="58"/>
      <c r="BT694" s="58"/>
      <c r="BU694" s="58"/>
      <c r="BV694" s="58"/>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58"/>
    </row>
    <row r="695" spans="1:96" ht="12.75">
      <c r="A695" s="32"/>
      <c r="B695" s="210"/>
      <c r="C695" s="210"/>
      <c r="D695" s="211" t="s">
        <v>94</v>
      </c>
      <c r="E695" s="210"/>
      <c r="F695" s="210"/>
      <c r="G695" s="210"/>
      <c r="H695" s="210"/>
      <c r="I695" s="212"/>
      <c r="J695" s="1098" t="s">
        <v>642</v>
      </c>
      <c r="K695" s="1100"/>
      <c r="L695" s="1100"/>
      <c r="M695" s="1100"/>
      <c r="N695" s="1100"/>
      <c r="O695" s="1100"/>
      <c r="P695" s="1100"/>
      <c r="Q695" s="1100"/>
      <c r="R695" s="1100"/>
      <c r="S695" s="1100"/>
      <c r="T695" s="1100"/>
      <c r="U695" s="1100"/>
      <c r="V695" s="1100"/>
      <c r="W695" s="1100"/>
      <c r="X695" s="1100"/>
      <c r="Y695" s="212"/>
      <c r="Z695" s="212"/>
      <c r="AA695" s="212"/>
      <c r="AB695" s="212"/>
      <c r="AC695" s="212"/>
      <c r="AD695" s="212"/>
      <c r="AE695" s="212"/>
      <c r="AF695" s="212"/>
      <c r="AG695" s="212"/>
      <c r="AH695" s="212"/>
      <c r="AI695" s="212"/>
      <c r="AJ695" s="212"/>
      <c r="AK695" s="212"/>
      <c r="AL695" s="212"/>
      <c r="AM695" s="58"/>
      <c r="AN695" s="58"/>
      <c r="AO695" s="58"/>
      <c r="AP695" s="58"/>
      <c r="AQ695" s="58"/>
      <c r="AR695" s="58"/>
      <c r="AS695" s="58"/>
      <c r="AT695" s="58"/>
      <c r="AU695" s="58"/>
      <c r="AV695" s="58"/>
      <c r="AW695" s="58"/>
      <c r="AX695" s="58"/>
      <c r="AY695" s="58"/>
      <c r="AZ695" s="58"/>
      <c r="BA695" s="58"/>
      <c r="BB695" s="58"/>
      <c r="BC695" s="566" t="s">
        <v>210</v>
      </c>
      <c r="BD695" s="780">
        <v>1134</v>
      </c>
      <c r="BE695" s="781">
        <v>1216</v>
      </c>
      <c r="BF695" s="780">
        <v>1460</v>
      </c>
      <c r="BG695" s="781">
        <v>1684</v>
      </c>
      <c r="BH695" s="781">
        <v>1880</v>
      </c>
      <c r="BI695" s="782">
        <v>2074</v>
      </c>
      <c r="BJ695" s="58"/>
      <c r="BK695" s="58"/>
      <c r="BL695" s="58"/>
      <c r="BM695" s="58"/>
      <c r="BN695" s="58"/>
      <c r="BO695" s="58"/>
      <c r="BP695" s="58"/>
      <c r="BQ695" s="58"/>
      <c r="BR695" s="58"/>
      <c r="BS695" s="58"/>
      <c r="BT695" s="58"/>
      <c r="BU695" s="58"/>
      <c r="BV695" s="58"/>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58"/>
    </row>
    <row r="696" spans="1:96" ht="12.75">
      <c r="A696" s="32"/>
      <c r="B696" s="210"/>
      <c r="C696" s="210"/>
      <c r="D696" s="213" t="s">
        <v>95</v>
      </c>
      <c r="J696" s="1104"/>
      <c r="K696" s="1104"/>
      <c r="L696" s="1104"/>
      <c r="M696" s="1104"/>
      <c r="N696" s="1104"/>
      <c r="O696" s="1104"/>
      <c r="P696" s="7" t="s">
        <v>220</v>
      </c>
      <c r="Q696" s="7"/>
      <c r="R696" s="1105"/>
      <c r="S696" s="1105"/>
      <c r="T696" s="1105"/>
      <c r="AL696" s="212"/>
      <c r="AM696" s="58"/>
      <c r="AN696" s="58"/>
      <c r="AO696" s="58"/>
      <c r="AP696" s="58"/>
      <c r="AQ696" s="58"/>
      <c r="AR696" s="58"/>
      <c r="AS696" s="58"/>
      <c r="AT696" s="58"/>
      <c r="AU696" s="58"/>
      <c r="AV696" s="58"/>
      <c r="AW696" s="58"/>
      <c r="AX696" s="58"/>
      <c r="AY696" s="58"/>
      <c r="AZ696" s="58"/>
      <c r="BA696" s="58"/>
      <c r="BB696" s="58"/>
      <c r="BC696" s="566" t="s">
        <v>211</v>
      </c>
      <c r="BD696" s="780">
        <v>1500</v>
      </c>
      <c r="BE696" s="781">
        <v>1606</v>
      </c>
      <c r="BF696" s="780">
        <v>1930</v>
      </c>
      <c r="BG696" s="781">
        <v>2228</v>
      </c>
      <c r="BH696" s="781">
        <v>2486</v>
      </c>
      <c r="BI696" s="782">
        <v>2742</v>
      </c>
      <c r="BJ696" s="58"/>
      <c r="BK696" s="58"/>
      <c r="BL696" s="58"/>
      <c r="BM696" s="58"/>
      <c r="BN696" s="58"/>
      <c r="BO696" s="58"/>
      <c r="BP696" s="58"/>
      <c r="BQ696" s="58"/>
      <c r="BR696" s="58"/>
      <c r="BS696" s="58"/>
      <c r="BT696" s="58"/>
      <c r="BU696" s="58"/>
      <c r="BV696" s="58"/>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58"/>
    </row>
    <row r="697" spans="1:96" ht="12.75">
      <c r="A697" s="32"/>
      <c r="B697" s="210"/>
      <c r="C697" s="210"/>
      <c r="D697" s="213" t="s">
        <v>481</v>
      </c>
      <c r="W697" s="1100" t="s">
        <v>329</v>
      </c>
      <c r="X697" s="1100"/>
      <c r="Y697" s="1100"/>
      <c r="Z697" s="1100"/>
      <c r="AA697" s="1100"/>
      <c r="AB697" s="1100"/>
      <c r="AC697" s="1100"/>
      <c r="AD697" s="1100"/>
      <c r="AE697" s="1100"/>
      <c r="AF697" s="1100"/>
      <c r="AG697" s="1100"/>
      <c r="AH697" s="1100"/>
      <c r="AI697" s="1100"/>
      <c r="AJ697" s="1100"/>
      <c r="AK697" s="1100"/>
      <c r="AL697" s="212"/>
      <c r="AM697" s="58"/>
      <c r="AN697" s="58"/>
      <c r="AO697" s="58"/>
      <c r="AP697" s="58"/>
      <c r="AQ697" s="58"/>
      <c r="AR697" s="58"/>
      <c r="AS697" s="58"/>
      <c r="AT697" s="58"/>
      <c r="AU697" s="58"/>
      <c r="AV697" s="58"/>
      <c r="AW697" s="58"/>
      <c r="AX697" s="58"/>
      <c r="AY697" s="58"/>
      <c r="AZ697" s="58"/>
      <c r="BA697" s="58"/>
      <c r="BB697" s="58"/>
      <c r="BC697" s="566" t="s">
        <v>187</v>
      </c>
      <c r="BD697" s="780">
        <v>1890</v>
      </c>
      <c r="BE697" s="781">
        <v>2024</v>
      </c>
      <c r="BF697" s="780">
        <v>2430</v>
      </c>
      <c r="BG697" s="781">
        <v>2808</v>
      </c>
      <c r="BH697" s="781">
        <v>3132</v>
      </c>
      <c r="BI697" s="782">
        <v>3456</v>
      </c>
      <c r="BJ697" s="58"/>
      <c r="BK697" s="58"/>
      <c r="BL697" s="58"/>
      <c r="BM697" s="58"/>
      <c r="BN697" s="58"/>
      <c r="BO697" s="58"/>
      <c r="BP697" s="58"/>
      <c r="BQ697" s="58"/>
      <c r="BR697" s="58"/>
      <c r="BS697" s="58"/>
      <c r="BT697" s="58"/>
      <c r="BU697" s="58"/>
      <c r="BV697" s="58"/>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58"/>
    </row>
    <row r="698" spans="1:96" ht="12.75">
      <c r="A698" s="32"/>
      <c r="B698" s="210"/>
      <c r="C698" s="210"/>
      <c r="D698" s="213"/>
      <c r="E698" s="1100" t="s">
        <v>357</v>
      </c>
      <c r="F698" s="1100"/>
      <c r="G698" s="1100"/>
      <c r="H698" s="1100"/>
      <c r="I698" s="1100"/>
      <c r="J698" s="1100"/>
      <c r="K698" s="1100"/>
      <c r="L698" s="1100"/>
      <c r="M698" s="1100"/>
      <c r="N698" s="1100"/>
      <c r="O698" s="1100"/>
      <c r="P698" s="1100"/>
      <c r="Q698" s="1100"/>
      <c r="R698" s="1100"/>
      <c r="S698" s="1100"/>
      <c r="T698" s="1100"/>
      <c r="U698" s="1100"/>
      <c r="V698" s="1100"/>
      <c r="W698" s="1100"/>
      <c r="X698" s="1100"/>
      <c r="Y698" s="1100"/>
      <c r="Z698" s="1100"/>
      <c r="AA698" s="1100"/>
      <c r="AB698" s="1100"/>
      <c r="AC698" s="1100"/>
      <c r="AD698" s="1100"/>
      <c r="AE698" s="1100"/>
      <c r="AF698" s="1100"/>
      <c r="AG698" s="1100"/>
      <c r="AH698" s="1100"/>
      <c r="AI698" s="1100"/>
      <c r="AJ698" s="1100"/>
      <c r="AK698" s="1100"/>
      <c r="AL698" s="212"/>
      <c r="AM698" s="58"/>
      <c r="AN698" s="58"/>
      <c r="AO698" s="58"/>
      <c r="AP698" s="58"/>
      <c r="AQ698" s="58"/>
      <c r="AR698" s="58"/>
      <c r="AS698" s="58"/>
      <c r="AT698" s="58"/>
      <c r="AU698" s="58"/>
      <c r="AV698" s="58"/>
      <c r="AW698" s="58"/>
      <c r="AX698" s="58"/>
      <c r="AY698" s="58"/>
      <c r="AZ698" s="58"/>
      <c r="BA698" s="58"/>
      <c r="BB698" s="58"/>
      <c r="BC698" s="566" t="s">
        <v>212</v>
      </c>
      <c r="BD698" s="780">
        <v>1134</v>
      </c>
      <c r="BE698" s="781">
        <v>1216</v>
      </c>
      <c r="BF698" s="780">
        <v>1460</v>
      </c>
      <c r="BG698" s="781">
        <v>1684</v>
      </c>
      <c r="BH698" s="781">
        <v>1880</v>
      </c>
      <c r="BI698" s="782">
        <v>2074</v>
      </c>
      <c r="BJ698" s="58"/>
      <c r="BK698" s="58"/>
      <c r="BL698" s="58"/>
      <c r="BM698" s="58"/>
      <c r="BN698" s="58"/>
      <c r="BO698" s="58"/>
      <c r="BP698" s="58"/>
      <c r="BQ698" s="58"/>
      <c r="BR698" s="58"/>
      <c r="BS698" s="58"/>
      <c r="BT698" s="58"/>
      <c r="BU698" s="58"/>
      <c r="BV698" s="58"/>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58"/>
    </row>
    <row r="699" spans="1:96" ht="12.75">
      <c r="AM699" s="58"/>
      <c r="AN699" s="58"/>
      <c r="AO699" s="58"/>
      <c r="AP699" s="58"/>
      <c r="AQ699" s="58"/>
      <c r="AR699" s="58"/>
      <c r="AS699" s="58"/>
      <c r="AT699" s="58"/>
      <c r="AU699" s="58"/>
      <c r="AV699" s="58"/>
      <c r="AW699" s="58"/>
      <c r="AX699" s="58"/>
      <c r="AY699" s="58"/>
      <c r="AZ699" s="58"/>
      <c r="BA699" s="58"/>
      <c r="BB699" s="58"/>
      <c r="BC699" s="566" t="s">
        <v>213</v>
      </c>
      <c r="BD699" s="780">
        <v>1164</v>
      </c>
      <c r="BE699" s="781">
        <v>1246</v>
      </c>
      <c r="BF699" s="780">
        <v>1496</v>
      </c>
      <c r="BG699" s="781">
        <v>1730</v>
      </c>
      <c r="BH699" s="781">
        <v>1930</v>
      </c>
      <c r="BI699" s="782">
        <v>2128</v>
      </c>
      <c r="BJ699" s="58"/>
      <c r="BK699" s="58"/>
      <c r="BL699" s="58"/>
      <c r="BM699" s="58"/>
      <c r="BN699" s="58"/>
      <c r="BO699" s="58"/>
      <c r="BP699" s="58"/>
      <c r="BQ699" s="58"/>
      <c r="BR699" s="58"/>
      <c r="BS699" s="58"/>
      <c r="BT699" s="58"/>
      <c r="BU699" s="58"/>
      <c r="BV699" s="58"/>
      <c r="BW699" s="58"/>
      <c r="BX699" s="58"/>
      <c r="BY699" s="58"/>
      <c r="BZ699" s="58"/>
      <c r="CA699" s="58"/>
      <c r="CB699" s="58"/>
      <c r="CC699" s="58"/>
      <c r="CD699" s="58"/>
      <c r="CE699" s="58"/>
      <c r="CF699" s="58"/>
      <c r="CG699" s="58"/>
      <c r="CH699" s="58"/>
      <c r="CI699" s="58"/>
      <c r="CJ699" s="58"/>
      <c r="CK699" s="58"/>
      <c r="CL699" s="58"/>
      <c r="CM699" s="58"/>
      <c r="CN699" s="58"/>
      <c r="CO699" s="58"/>
      <c r="CP699" s="58"/>
      <c r="CQ699" s="58"/>
      <c r="CR699" s="58"/>
    </row>
    <row r="700" spans="1:96" ht="12.75">
      <c r="A700" s="1115" t="s">
        <v>102</v>
      </c>
      <c r="B700" s="1115"/>
      <c r="C700" s="1115"/>
      <c r="D700" s="1115"/>
      <c r="E700" s="1115"/>
      <c r="F700" s="1115"/>
      <c r="G700" s="1115"/>
      <c r="H700" s="1115"/>
      <c r="I700" s="1115"/>
      <c r="J700" s="1115"/>
      <c r="K700" s="1115"/>
      <c r="L700" s="1115"/>
      <c r="M700" s="1115"/>
      <c r="N700" s="1115"/>
      <c r="O700" s="1115"/>
      <c r="P700" s="1115"/>
      <c r="Q700" s="1115"/>
      <c r="R700" s="1115"/>
      <c r="S700" s="1115"/>
      <c r="T700" s="1115"/>
      <c r="U700" s="1115"/>
      <c r="V700" s="1115"/>
      <c r="W700" s="1115"/>
      <c r="X700" s="1115"/>
      <c r="Y700" s="1115"/>
      <c r="Z700" s="1115"/>
      <c r="AA700" s="1115"/>
      <c r="AB700" s="1115"/>
      <c r="AC700" s="1115"/>
      <c r="AD700" s="1115"/>
      <c r="AE700" s="1115"/>
      <c r="AF700" s="1115"/>
      <c r="AG700" s="1115"/>
      <c r="AH700" s="1115"/>
      <c r="AI700" s="1115"/>
      <c r="AJ700" s="1115"/>
      <c r="AK700" s="1115"/>
      <c r="AL700" s="1115"/>
      <c r="AM700" s="58"/>
      <c r="AN700" s="58"/>
      <c r="AO700" s="58"/>
      <c r="AP700" s="58"/>
      <c r="AQ700" s="58"/>
      <c r="AR700" s="58"/>
      <c r="AS700" s="58"/>
      <c r="AT700" s="58"/>
      <c r="AU700" s="58"/>
      <c r="AV700" s="58"/>
      <c r="AW700" s="58"/>
      <c r="AX700" s="58"/>
      <c r="AY700" s="58"/>
      <c r="AZ700" s="58"/>
      <c r="BA700" s="58"/>
      <c r="BB700" s="58"/>
      <c r="BC700" s="566" t="s">
        <v>214</v>
      </c>
      <c r="BD700" s="780">
        <v>1134</v>
      </c>
      <c r="BE700" s="781">
        <v>1216</v>
      </c>
      <c r="BF700" s="780">
        <v>1460</v>
      </c>
      <c r="BG700" s="781">
        <v>1684</v>
      </c>
      <c r="BH700" s="781">
        <v>1880</v>
      </c>
      <c r="BI700" s="782">
        <v>2074</v>
      </c>
      <c r="BJ700" s="58"/>
      <c r="BK700" s="58"/>
      <c r="BL700" s="58"/>
      <c r="BM700" s="58"/>
      <c r="BN700" s="58"/>
      <c r="BO700" s="58"/>
      <c r="BP700" s="58"/>
      <c r="BQ700" s="58"/>
      <c r="BR700" s="58"/>
      <c r="BS700" s="58"/>
      <c r="BT700" s="58"/>
      <c r="BU700" s="58"/>
      <c r="BV700" s="58"/>
      <c r="BW700" s="58"/>
      <c r="BX700" s="58"/>
      <c r="BY700" s="58"/>
      <c r="BZ700" s="58"/>
      <c r="CA700" s="58"/>
      <c r="CB700" s="58"/>
      <c r="CC700" s="58"/>
      <c r="CD700" s="58"/>
      <c r="CE700" s="58"/>
      <c r="CF700" s="58"/>
      <c r="CG700" s="58"/>
      <c r="CH700" s="58"/>
      <c r="CI700" s="58"/>
      <c r="CJ700" s="58"/>
      <c r="CK700" s="58"/>
      <c r="CL700" s="58"/>
      <c r="CM700" s="58"/>
      <c r="CN700" s="58"/>
      <c r="CO700" s="58"/>
      <c r="CP700" s="58"/>
      <c r="CQ700" s="58"/>
      <c r="CR700" s="58"/>
    </row>
    <row r="701" spans="1:96" ht="13.5" thickBot="1">
      <c r="A701" s="962"/>
      <c r="B701" s="962"/>
      <c r="C701" s="962"/>
      <c r="D701" s="962"/>
      <c r="E701" s="962"/>
      <c r="F701" s="962"/>
      <c r="G701" s="962"/>
      <c r="H701" s="962"/>
      <c r="I701" s="962"/>
      <c r="J701" s="962"/>
      <c r="K701" s="962"/>
      <c r="L701" s="962"/>
      <c r="M701" s="962"/>
      <c r="N701" s="962"/>
      <c r="O701" s="962"/>
      <c r="P701" s="962"/>
      <c r="Q701" s="962"/>
      <c r="R701" s="962"/>
      <c r="S701" s="962"/>
      <c r="T701" s="962"/>
      <c r="U701" s="962"/>
      <c r="V701" s="962"/>
      <c r="W701" s="962"/>
      <c r="X701" s="962"/>
      <c r="Y701" s="962"/>
      <c r="Z701" s="962"/>
      <c r="AA701" s="962"/>
      <c r="AB701" s="962"/>
      <c r="AC701" s="962"/>
      <c r="AD701" s="962"/>
      <c r="AE701" s="962"/>
      <c r="AF701" s="962"/>
      <c r="AG701" s="962"/>
      <c r="AH701" s="962"/>
      <c r="AI701" s="962"/>
      <c r="AJ701" s="962"/>
      <c r="AK701" s="962"/>
      <c r="AL701" s="962"/>
      <c r="AM701" s="58"/>
      <c r="AN701" s="58"/>
      <c r="AO701" s="58"/>
      <c r="AP701" s="58"/>
      <c r="AQ701" s="58"/>
      <c r="AR701" s="58"/>
      <c r="AS701" s="58"/>
      <c r="AT701" s="58"/>
      <c r="AU701" s="58"/>
      <c r="AV701" s="58"/>
      <c r="AW701" s="58"/>
      <c r="AX701" s="58"/>
      <c r="AY701" s="58"/>
      <c r="AZ701" s="58"/>
      <c r="BA701" s="58"/>
      <c r="BB701" s="58"/>
      <c r="BC701" s="566" t="s">
        <v>215</v>
      </c>
      <c r="BD701" s="780">
        <v>1134</v>
      </c>
      <c r="BE701" s="781">
        <v>1216</v>
      </c>
      <c r="BF701" s="780">
        <v>1460</v>
      </c>
      <c r="BG701" s="781">
        <v>1684</v>
      </c>
      <c r="BH701" s="781">
        <v>1880</v>
      </c>
      <c r="BI701" s="782">
        <v>2074</v>
      </c>
      <c r="BJ701" s="58"/>
      <c r="BK701" s="58"/>
      <c r="BL701" s="58"/>
      <c r="BM701" s="58"/>
      <c r="BN701" s="58"/>
      <c r="BO701" s="58"/>
      <c r="BP701" s="58"/>
      <c r="BQ701" s="58"/>
      <c r="BR701" s="58"/>
      <c r="BS701" s="58"/>
      <c r="BT701" s="58"/>
      <c r="BU701" s="58"/>
      <c r="BV701" s="58"/>
      <c r="BW701" s="58"/>
      <c r="BX701" s="58"/>
      <c r="BY701" s="58"/>
      <c r="BZ701" s="58"/>
      <c r="CA701" s="58"/>
      <c r="CB701" s="58"/>
      <c r="CC701" s="58"/>
      <c r="CD701" s="58"/>
      <c r="CE701" s="58"/>
      <c r="CF701" s="58"/>
      <c r="CG701" s="58"/>
      <c r="CH701" s="58"/>
      <c r="CI701" s="58"/>
      <c r="CJ701" s="58"/>
      <c r="CK701" s="58"/>
      <c r="CL701" s="58"/>
      <c r="CM701" s="58"/>
      <c r="CN701" s="58"/>
      <c r="CO701" s="58"/>
      <c r="CP701" s="58"/>
      <c r="CQ701" s="58"/>
      <c r="CR701" s="58"/>
    </row>
    <row r="702" spans="1:96" ht="13.5" thickTop="1">
      <c r="A702" s="25"/>
      <c r="B702" s="25"/>
      <c r="C702" s="25"/>
      <c r="D702" s="25"/>
      <c r="E702" s="25"/>
      <c r="F702" s="25"/>
      <c r="G702" s="3"/>
      <c r="H702" s="25"/>
      <c r="AM702" s="58"/>
      <c r="AN702" s="58"/>
      <c r="AO702" s="58"/>
      <c r="AP702" s="58"/>
      <c r="AQ702" s="58"/>
      <c r="AR702" s="58"/>
      <c r="AS702" s="58"/>
      <c r="AT702" s="58"/>
      <c r="AU702" s="58"/>
      <c r="AV702" s="58"/>
      <c r="AW702" s="58"/>
      <c r="AX702" s="58"/>
      <c r="AY702" s="58"/>
      <c r="AZ702" s="58"/>
      <c r="BA702" s="58"/>
      <c r="BB702" s="58"/>
      <c r="BC702" s="566" t="s">
        <v>216</v>
      </c>
      <c r="BD702" s="780">
        <v>1134</v>
      </c>
      <c r="BE702" s="781">
        <v>1216</v>
      </c>
      <c r="BF702" s="780">
        <v>1460</v>
      </c>
      <c r="BG702" s="781">
        <v>1684</v>
      </c>
      <c r="BH702" s="781">
        <v>1880</v>
      </c>
      <c r="BI702" s="782">
        <v>2074</v>
      </c>
      <c r="BJ702" s="58"/>
      <c r="BK702" s="58"/>
      <c r="BL702" s="58"/>
      <c r="BM702" s="58"/>
      <c r="BN702" s="58"/>
      <c r="BO702" s="58"/>
      <c r="BP702" s="58"/>
      <c r="BQ702" s="58"/>
      <c r="BR702" s="58"/>
      <c r="BS702" s="58"/>
      <c r="BT702" s="58"/>
      <c r="BU702" s="58"/>
      <c r="BV702" s="58"/>
      <c r="BW702" s="58"/>
      <c r="BX702" s="58"/>
      <c r="BY702" s="58"/>
      <c r="BZ702" s="58"/>
      <c r="CA702" s="58"/>
      <c r="CB702" s="58"/>
      <c r="CC702" s="58"/>
      <c r="CD702" s="58"/>
      <c r="CE702" s="58"/>
      <c r="CF702" s="58"/>
      <c r="CG702" s="58"/>
      <c r="CH702" s="58"/>
      <c r="CI702" s="58"/>
      <c r="CJ702" s="58"/>
      <c r="CK702" s="58"/>
      <c r="CL702" s="58"/>
      <c r="CM702" s="58"/>
      <c r="CN702" s="58"/>
      <c r="CO702" s="58"/>
      <c r="CP702" s="58"/>
      <c r="CQ702" s="58"/>
      <c r="CR702" s="58"/>
    </row>
    <row r="703" spans="1:96" ht="12.75">
      <c r="A703" s="50" t="s">
        <v>341</v>
      </c>
      <c r="B703" s="50"/>
      <c r="C703" s="50" t="s">
        <v>21</v>
      </c>
      <c r="AM703" s="58"/>
      <c r="AN703" s="58"/>
      <c r="AO703" s="58"/>
      <c r="AP703" s="58"/>
      <c r="AQ703" s="58"/>
      <c r="AR703" s="58"/>
      <c r="AS703" s="58"/>
      <c r="AT703" s="58"/>
      <c r="AU703" s="58"/>
      <c r="AV703" s="58"/>
      <c r="AW703" s="58"/>
      <c r="AX703" s="58"/>
      <c r="AY703" s="58"/>
      <c r="AZ703" s="58"/>
      <c r="BA703" s="58"/>
      <c r="BB703" s="58"/>
      <c r="BC703" s="566" t="s">
        <v>137</v>
      </c>
      <c r="BD703" s="780">
        <v>1150</v>
      </c>
      <c r="BE703" s="781">
        <v>1232</v>
      </c>
      <c r="BF703" s="780">
        <v>1480</v>
      </c>
      <c r="BG703" s="781">
        <v>1708</v>
      </c>
      <c r="BH703" s="781">
        <v>1906</v>
      </c>
      <c r="BI703" s="782">
        <v>2102</v>
      </c>
      <c r="BJ703" s="58"/>
      <c r="BK703" s="58"/>
      <c r="BL703" s="58"/>
      <c r="BM703" s="58"/>
      <c r="BN703" s="58"/>
      <c r="BO703" s="58"/>
      <c r="BP703" s="58"/>
      <c r="BQ703" s="58"/>
      <c r="BR703" s="58"/>
      <c r="BS703" s="58"/>
      <c r="BT703" s="58"/>
      <c r="BU703" s="58"/>
      <c r="BV703" s="58"/>
      <c r="BW703" s="58"/>
      <c r="BX703" s="58"/>
      <c r="BY703" s="58"/>
      <c r="BZ703" s="58"/>
      <c r="CA703" s="58"/>
      <c r="CB703" s="58"/>
      <c r="CC703" s="58"/>
      <c r="CD703" s="58"/>
      <c r="CE703" s="58"/>
      <c r="CF703" s="58"/>
      <c r="CG703" s="58"/>
      <c r="CH703" s="58"/>
      <c r="CI703" s="58"/>
      <c r="CJ703" s="58"/>
      <c r="CK703" s="58"/>
      <c r="CL703" s="58"/>
      <c r="CM703" s="58"/>
      <c r="CN703" s="58"/>
      <c r="CO703" s="58"/>
      <c r="CP703" s="58"/>
      <c r="CQ703" s="58"/>
      <c r="CR703" s="58"/>
    </row>
    <row r="704" spans="1:96" ht="12.75">
      <c r="A704" s="50"/>
      <c r="B704" s="50"/>
      <c r="C704" s="50"/>
      <c r="AM704" s="58"/>
      <c r="AN704" s="58"/>
      <c r="AO704" s="58"/>
      <c r="AP704" s="58"/>
      <c r="AQ704" s="58"/>
      <c r="AR704" s="58"/>
      <c r="AS704" s="58"/>
      <c r="AT704" s="58"/>
      <c r="AU704" s="58"/>
      <c r="AV704" s="58"/>
      <c r="AW704" s="58"/>
      <c r="AX704" s="58"/>
      <c r="AY704" s="58"/>
      <c r="AZ704" s="58"/>
      <c r="BA704" s="58"/>
      <c r="BB704" s="58"/>
      <c r="BC704" s="566" t="s">
        <v>217</v>
      </c>
      <c r="BD704" s="783">
        <v>1832</v>
      </c>
      <c r="BE704" s="784">
        <v>1962</v>
      </c>
      <c r="BF704" s="783">
        <v>2354</v>
      </c>
      <c r="BG704" s="784">
        <v>2720</v>
      </c>
      <c r="BH704" s="784">
        <v>3034</v>
      </c>
      <c r="BI704" s="785">
        <v>3348</v>
      </c>
      <c r="BJ704" s="58"/>
      <c r="BK704" s="58"/>
      <c r="BL704" s="58"/>
      <c r="BM704" s="58"/>
      <c r="BN704" s="58"/>
      <c r="BO704" s="58"/>
      <c r="BP704" s="58"/>
      <c r="BQ704" s="58"/>
      <c r="BR704" s="58"/>
      <c r="BS704" s="58"/>
      <c r="BT704" s="58"/>
      <c r="BU704" s="58"/>
      <c r="BV704" s="58"/>
      <c r="BW704" s="58"/>
      <c r="BX704" s="58"/>
      <c r="BY704" s="58"/>
      <c r="BZ704" s="58"/>
      <c r="CA704" s="58"/>
      <c r="CB704" s="58"/>
      <c r="CC704" s="58"/>
      <c r="CD704" s="58"/>
      <c r="CE704" s="58"/>
      <c r="CF704" s="58"/>
      <c r="CG704" s="58"/>
      <c r="CH704" s="58"/>
      <c r="CI704" s="58"/>
      <c r="CJ704" s="58"/>
      <c r="CK704" s="58"/>
      <c r="CL704" s="58"/>
      <c r="CM704" s="58"/>
      <c r="CN704" s="58"/>
      <c r="CO704" s="58"/>
      <c r="CP704" s="58"/>
      <c r="CQ704" s="58"/>
      <c r="CR704" s="58"/>
    </row>
    <row r="705" spans="1:96" ht="12.75">
      <c r="B705" s="1106" t="s">
        <v>421</v>
      </c>
      <c r="C705" s="1107"/>
      <c r="D705" s="1107"/>
      <c r="E705" s="1107"/>
      <c r="F705" s="1108"/>
      <c r="G705" s="1106" t="s">
        <v>302</v>
      </c>
      <c r="H705" s="1107"/>
      <c r="I705" s="1107"/>
      <c r="J705" s="1108"/>
      <c r="K705" s="1106" t="s">
        <v>492</v>
      </c>
      <c r="L705" s="1107"/>
      <c r="M705" s="1107"/>
      <c r="N705" s="1107"/>
      <c r="O705" s="1108"/>
      <c r="P705" s="1106" t="s">
        <v>303</v>
      </c>
      <c r="Q705" s="1107"/>
      <c r="R705" s="1107"/>
      <c r="S705" s="1107"/>
      <c r="T705" s="1108"/>
      <c r="U705" s="1106" t="s">
        <v>304</v>
      </c>
      <c r="V705" s="1107"/>
      <c r="W705" s="1107"/>
      <c r="X705" s="1108"/>
      <c r="Y705" s="1106" t="s">
        <v>305</v>
      </c>
      <c r="Z705" s="1107"/>
      <c r="AA705" s="1107"/>
      <c r="AB705" s="1107"/>
      <c r="AC705" s="1108"/>
      <c r="AD705" s="1106" t="s">
        <v>422</v>
      </c>
      <c r="AE705" s="1107"/>
      <c r="AF705" s="1107"/>
      <c r="AG705" s="1107"/>
      <c r="AH705" s="1108"/>
      <c r="AI705" s="1106" t="s">
        <v>698</v>
      </c>
      <c r="AJ705" s="1107"/>
      <c r="AK705" s="1108"/>
      <c r="AL705" s="58"/>
      <c r="AM705" s="58"/>
      <c r="AN705" s="58"/>
      <c r="AO705" s="58"/>
      <c r="AP705" s="58"/>
      <c r="AQ705" s="58"/>
      <c r="AR705" s="58"/>
      <c r="AS705" s="58"/>
      <c r="AT705" s="58"/>
      <c r="AU705" s="58"/>
      <c r="AV705" s="58"/>
      <c r="AW705" s="58"/>
      <c r="AX705" s="58"/>
      <c r="AY705" s="58"/>
      <c r="AZ705" s="58"/>
      <c r="BA705" s="58"/>
      <c r="BB705" s="58"/>
      <c r="BC705" s="566" t="s">
        <v>218</v>
      </c>
      <c r="BD705" s="786">
        <v>1540</v>
      </c>
      <c r="BE705" s="787">
        <v>1650</v>
      </c>
      <c r="BF705" s="786">
        <v>1980</v>
      </c>
      <c r="BG705" s="787">
        <v>2286</v>
      </c>
      <c r="BH705" s="787">
        <v>2550</v>
      </c>
      <c r="BI705" s="788">
        <v>2812</v>
      </c>
      <c r="BJ705" s="58"/>
      <c r="BK705" s="58"/>
      <c r="BL705" s="58"/>
      <c r="BM705" s="58"/>
      <c r="BN705" s="58"/>
      <c r="BO705" s="58"/>
      <c r="BP705" s="58"/>
      <c r="BQ705" s="58"/>
      <c r="BR705" s="58"/>
      <c r="BS705" s="58"/>
      <c r="BT705" s="58"/>
      <c r="BU705" s="58"/>
      <c r="BV705" s="58"/>
      <c r="BW705" s="58"/>
      <c r="BX705" s="58"/>
      <c r="BY705" s="58"/>
      <c r="BZ705" s="58"/>
      <c r="CA705" s="58"/>
      <c r="CB705" s="58"/>
      <c r="CC705" s="58"/>
      <c r="CD705" s="58"/>
      <c r="CE705" s="58"/>
      <c r="CF705" s="58"/>
      <c r="CG705" s="58"/>
      <c r="CH705" s="58"/>
      <c r="CI705" s="58"/>
      <c r="CJ705" s="58"/>
      <c r="CK705" s="58"/>
      <c r="CL705" s="58"/>
      <c r="CM705" s="58"/>
      <c r="CN705" s="58"/>
      <c r="CO705" s="58"/>
      <c r="CP705" s="58"/>
      <c r="CQ705" s="58"/>
      <c r="CR705" s="58"/>
    </row>
    <row r="706" spans="1:96" ht="13.5" thickBot="1">
      <c r="B706" s="1109"/>
      <c r="C706" s="1110"/>
      <c r="D706" s="1110"/>
      <c r="E706" s="1110"/>
      <c r="F706" s="1111"/>
      <c r="G706" s="1109"/>
      <c r="H706" s="1110"/>
      <c r="I706" s="1110"/>
      <c r="J706" s="1111"/>
      <c r="K706" s="1109"/>
      <c r="L706" s="1110"/>
      <c r="M706" s="1110"/>
      <c r="N706" s="1110"/>
      <c r="O706" s="1111"/>
      <c r="P706" s="1109"/>
      <c r="Q706" s="1110"/>
      <c r="R706" s="1110"/>
      <c r="S706" s="1110"/>
      <c r="T706" s="1111"/>
      <c r="U706" s="1109"/>
      <c r="V706" s="1110"/>
      <c r="W706" s="1110"/>
      <c r="X706" s="1111"/>
      <c r="Y706" s="1109"/>
      <c r="Z706" s="1110"/>
      <c r="AA706" s="1110"/>
      <c r="AB706" s="1110"/>
      <c r="AC706" s="1111"/>
      <c r="AD706" s="1109"/>
      <c r="AE706" s="1110"/>
      <c r="AF706" s="1110"/>
      <c r="AG706" s="1110"/>
      <c r="AH706" s="1111"/>
      <c r="AI706" s="1109"/>
      <c r="AJ706" s="1110"/>
      <c r="AK706" s="1111"/>
      <c r="AL706" s="58"/>
      <c r="AM706" s="58"/>
      <c r="AN706" s="58"/>
      <c r="AO706" s="58"/>
      <c r="AP706" s="58"/>
      <c r="AQ706" s="58"/>
      <c r="AR706" s="58"/>
      <c r="AS706" s="58"/>
      <c r="AT706" s="58"/>
      <c r="AU706" s="58"/>
      <c r="AV706" s="58"/>
      <c r="AW706" s="58"/>
      <c r="AX706" s="58"/>
      <c r="AY706" s="58"/>
      <c r="AZ706" s="58"/>
      <c r="BA706" s="58"/>
      <c r="BB706" s="58"/>
      <c r="BC706" s="566" t="s">
        <v>219</v>
      </c>
      <c r="BD706" s="789">
        <v>1134</v>
      </c>
      <c r="BE706" s="790">
        <v>1216</v>
      </c>
      <c r="BF706" s="789">
        <v>1460</v>
      </c>
      <c r="BG706" s="790">
        <v>1684</v>
      </c>
      <c r="BH706" s="790">
        <v>1880</v>
      </c>
      <c r="BI706" s="791">
        <v>2074</v>
      </c>
      <c r="BJ706" s="58"/>
      <c r="BK706" s="58"/>
      <c r="BL706" s="58"/>
      <c r="BM706" s="58"/>
      <c r="BN706" s="58"/>
      <c r="BO706" s="58"/>
      <c r="BP706" s="58"/>
      <c r="BQ706" s="58"/>
      <c r="BR706" s="58"/>
      <c r="BS706" s="58"/>
      <c r="BT706" s="58"/>
      <c r="BU706" s="58"/>
      <c r="BV706" s="58"/>
      <c r="BW706" s="58"/>
      <c r="BX706" s="58"/>
      <c r="BY706" s="58"/>
      <c r="BZ706" s="58"/>
      <c r="CA706" s="58"/>
      <c r="CB706" s="58"/>
      <c r="CC706" s="58"/>
      <c r="CD706" s="58"/>
      <c r="CE706" s="58"/>
      <c r="CF706" s="58"/>
      <c r="CG706" s="58"/>
      <c r="CH706" s="58"/>
      <c r="CI706" s="58"/>
      <c r="CJ706" s="58"/>
      <c r="CK706" s="58"/>
      <c r="CL706" s="58"/>
      <c r="CM706" s="58"/>
      <c r="CN706" s="58"/>
      <c r="CO706" s="58"/>
      <c r="CP706" s="58"/>
      <c r="CQ706" s="58"/>
      <c r="CR706" s="58"/>
    </row>
    <row r="707" spans="1:96" ht="12.75">
      <c r="A707" s="7"/>
      <c r="B707" s="1109"/>
      <c r="C707" s="1110"/>
      <c r="D707" s="1110"/>
      <c r="E707" s="1110"/>
      <c r="F707" s="1111"/>
      <c r="G707" s="1109"/>
      <c r="H707" s="1110"/>
      <c r="I707" s="1110"/>
      <c r="J707" s="1111"/>
      <c r="K707" s="1109"/>
      <c r="L707" s="1110"/>
      <c r="M707" s="1110"/>
      <c r="N707" s="1110"/>
      <c r="O707" s="1111"/>
      <c r="P707" s="1109"/>
      <c r="Q707" s="1110"/>
      <c r="R707" s="1110"/>
      <c r="S707" s="1110"/>
      <c r="T707" s="1111"/>
      <c r="U707" s="1109"/>
      <c r="V707" s="1110"/>
      <c r="W707" s="1110"/>
      <c r="X707" s="1111"/>
      <c r="Y707" s="1109"/>
      <c r="Z707" s="1110"/>
      <c r="AA707" s="1110"/>
      <c r="AB707" s="1110"/>
      <c r="AC707" s="1111"/>
      <c r="AD707" s="1109"/>
      <c r="AE707" s="1110"/>
      <c r="AF707" s="1110"/>
      <c r="AG707" s="1110"/>
      <c r="AH707" s="1111"/>
      <c r="AI707" s="1109"/>
      <c r="AJ707" s="1110"/>
      <c r="AK707" s="1111"/>
      <c r="AL707" s="58"/>
      <c r="AM707" s="58"/>
      <c r="AN707" s="58"/>
      <c r="AO707" s="58"/>
      <c r="AP707" s="58"/>
      <c r="AQ707" s="58"/>
      <c r="AR707" s="58"/>
      <c r="AS707" s="58"/>
      <c r="AT707" s="58"/>
      <c r="AU707" s="58"/>
      <c r="AV707" s="58"/>
      <c r="AW707" s="58"/>
      <c r="AX707" s="58"/>
      <c r="AY707" s="58"/>
      <c r="AZ707" s="58"/>
      <c r="BA707" s="58"/>
      <c r="BB707" s="58"/>
      <c r="BC707" s="458"/>
      <c r="BD707" s="319"/>
      <c r="BE707" s="472"/>
      <c r="BF707" s="472"/>
      <c r="BG707" s="472"/>
      <c r="BH707" s="472"/>
      <c r="BI707" s="472"/>
      <c r="BJ707" s="58"/>
      <c r="BK707" s="58"/>
      <c r="BL707" s="58"/>
      <c r="BM707" s="58"/>
      <c r="BN707" s="58"/>
      <c r="BO707" s="58"/>
      <c r="BP707" s="58"/>
      <c r="BQ707" s="58"/>
      <c r="BR707" s="58"/>
      <c r="BS707" s="58"/>
      <c r="BT707" s="58"/>
      <c r="BU707" s="58"/>
      <c r="BV707" s="58"/>
      <c r="BW707" s="58"/>
      <c r="BX707" s="58"/>
      <c r="BY707" s="58"/>
      <c r="BZ707" s="58"/>
      <c r="CA707" s="58"/>
      <c r="CB707" s="58"/>
      <c r="CC707" s="58"/>
      <c r="CD707" s="58"/>
      <c r="CE707" s="58"/>
      <c r="CF707" s="58"/>
      <c r="CG707" s="58"/>
      <c r="CH707" s="58"/>
      <c r="CI707" s="58"/>
      <c r="CJ707" s="58"/>
      <c r="CK707" s="58"/>
      <c r="CL707" s="58"/>
      <c r="CM707" s="58"/>
      <c r="CN707" s="58"/>
      <c r="CO707" s="58"/>
      <c r="CP707" s="58"/>
      <c r="CQ707" s="58"/>
      <c r="CR707" s="58"/>
    </row>
    <row r="708" spans="1:96" ht="12.75">
      <c r="A708" s="7"/>
      <c r="B708" s="1112"/>
      <c r="C708" s="1113"/>
      <c r="D708" s="1113"/>
      <c r="E708" s="1113"/>
      <c r="F708" s="1114"/>
      <c r="G708" s="1112"/>
      <c r="H708" s="1113"/>
      <c r="I708" s="1113"/>
      <c r="J708" s="1114"/>
      <c r="K708" s="1112"/>
      <c r="L708" s="1113"/>
      <c r="M708" s="1113"/>
      <c r="N708" s="1113"/>
      <c r="O708" s="1114"/>
      <c r="P708" s="1112"/>
      <c r="Q708" s="1113"/>
      <c r="R708" s="1113"/>
      <c r="S708" s="1113"/>
      <c r="T708" s="1114"/>
      <c r="U708" s="1112"/>
      <c r="V708" s="1113"/>
      <c r="W708" s="1113"/>
      <c r="X708" s="1114"/>
      <c r="Y708" s="1112"/>
      <c r="Z708" s="1113"/>
      <c r="AA708" s="1113"/>
      <c r="AB708" s="1113"/>
      <c r="AC708" s="1114"/>
      <c r="AD708" s="1112"/>
      <c r="AE708" s="1113"/>
      <c r="AF708" s="1113"/>
      <c r="AG708" s="1113"/>
      <c r="AH708" s="1114"/>
      <c r="AI708" s="1112"/>
      <c r="AJ708" s="1113"/>
      <c r="AK708" s="1114"/>
      <c r="AL708" s="58"/>
      <c r="AM708" s="58"/>
      <c r="AN708" s="58"/>
      <c r="AO708" s="58"/>
      <c r="AP708" s="58"/>
      <c r="AQ708" s="58"/>
      <c r="AR708" s="58"/>
      <c r="AS708" s="58"/>
      <c r="AT708" s="58"/>
      <c r="AU708" s="58"/>
      <c r="AV708" s="58"/>
      <c r="AW708" s="58"/>
      <c r="AX708" s="58"/>
      <c r="AY708" s="58"/>
      <c r="AZ708" s="58"/>
      <c r="BA708" s="58"/>
      <c r="BB708" s="58"/>
      <c r="BC708" s="58"/>
      <c r="BD708" s="58"/>
      <c r="BE708" s="58"/>
      <c r="BF708" s="58"/>
      <c r="BG708" s="58"/>
      <c r="BH708" s="58"/>
      <c r="BI708" s="58"/>
      <c r="BJ708" s="58"/>
      <c r="BK708" s="58"/>
      <c r="BL708" s="58"/>
      <c r="BM708" s="58"/>
      <c r="BN708" s="58"/>
      <c r="BO708" s="58"/>
      <c r="BP708" s="58"/>
      <c r="BQ708" s="58"/>
      <c r="BR708" s="58"/>
      <c r="BS708" s="58"/>
      <c r="BT708" s="58"/>
      <c r="BU708" s="58"/>
      <c r="BV708" s="58"/>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58"/>
    </row>
    <row r="709" spans="1:96" ht="12.75">
      <c r="A709" s="7"/>
      <c r="B709" s="1197" t="s">
        <v>348</v>
      </c>
      <c r="C709" s="1198"/>
      <c r="D709" s="1198"/>
      <c r="E709" s="1198"/>
      <c r="F709" s="1199"/>
      <c r="G709" s="1131">
        <v>1</v>
      </c>
      <c r="H709" s="1132"/>
      <c r="I709" s="1132"/>
      <c r="J709" s="1133"/>
      <c r="K709" s="1193">
        <v>616</v>
      </c>
      <c r="L709" s="1194"/>
      <c r="M709" s="1194"/>
      <c r="N709" s="1194"/>
      <c r="O709" s="1195"/>
      <c r="P709" s="1161">
        <f t="shared" ref="P709:P733" si="26">G709*K709</f>
        <v>616</v>
      </c>
      <c r="Q709" s="1122"/>
      <c r="R709" s="1122"/>
      <c r="S709" s="1122"/>
      <c r="T709" s="1162"/>
      <c r="U709" s="1193">
        <v>51</v>
      </c>
      <c r="V709" s="1194"/>
      <c r="W709" s="1194"/>
      <c r="X709" s="1195"/>
      <c r="Y709" s="1161">
        <f>K709+U709</f>
        <v>667</v>
      </c>
      <c r="Z709" s="1122"/>
      <c r="AA709" s="1122"/>
      <c r="AB709" s="1122"/>
      <c r="AC709" s="1162"/>
      <c r="AD709" s="1116">
        <v>0.3</v>
      </c>
      <c r="AE709" s="1117"/>
      <c r="AF709" s="1117"/>
      <c r="AG709" s="1117"/>
      <c r="AH709" s="1118"/>
      <c r="AI709" s="1135">
        <f t="shared" ref="AI709:AI733" si="27">IF($AD709&gt;0,($Y709/$AN649), " ")</f>
        <v>0.29964061096136568</v>
      </c>
      <c r="AJ709" s="1136"/>
      <c r="AK709" s="1137"/>
      <c r="AL709" s="58"/>
      <c r="AM709" s="58"/>
      <c r="AN709" s="58"/>
      <c r="AO709" s="58"/>
      <c r="AP709" s="58"/>
      <c r="AQ709" s="58"/>
      <c r="AR709" s="58"/>
      <c r="AS709" s="58"/>
      <c r="AT709" s="58"/>
      <c r="AU709" s="58"/>
      <c r="AV709" s="58"/>
      <c r="AW709" s="58"/>
      <c r="AX709" s="58"/>
      <c r="AY709" s="58"/>
      <c r="AZ709" s="58"/>
      <c r="BA709" s="58"/>
      <c r="BB709" s="58"/>
      <c r="BC709" s="58"/>
      <c r="BD709" s="58"/>
      <c r="BE709" s="58"/>
      <c r="BF709" s="58"/>
      <c r="BG709" s="58"/>
      <c r="BH709" s="58"/>
      <c r="BI709" s="58"/>
      <c r="BJ709" s="58"/>
      <c r="BK709" s="58"/>
      <c r="BL709" s="58"/>
      <c r="BM709" s="58"/>
      <c r="BN709" s="58"/>
      <c r="BO709" s="58"/>
      <c r="BP709" s="58"/>
      <c r="BQ709" s="58"/>
      <c r="BR709" s="58"/>
      <c r="BS709" s="58"/>
      <c r="BT709" s="58"/>
      <c r="BU709" s="58"/>
      <c r="BV709" s="58"/>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58"/>
    </row>
    <row r="710" spans="1:96" ht="12.75">
      <c r="A710" s="7"/>
      <c r="B710" s="1197" t="s">
        <v>348</v>
      </c>
      <c r="C710" s="1198"/>
      <c r="D710" s="1198"/>
      <c r="E710" s="1198"/>
      <c r="F710" s="1199"/>
      <c r="G710" s="1131">
        <v>1</v>
      </c>
      <c r="H710" s="1132"/>
      <c r="I710" s="1132"/>
      <c r="J710" s="1133"/>
      <c r="K710" s="1193">
        <v>610</v>
      </c>
      <c r="L710" s="1194"/>
      <c r="M710" s="1194"/>
      <c r="N710" s="1194"/>
      <c r="O710" s="1195"/>
      <c r="P710" s="1161">
        <f t="shared" si="26"/>
        <v>610</v>
      </c>
      <c r="Q710" s="1122"/>
      <c r="R710" s="1122"/>
      <c r="S710" s="1122"/>
      <c r="T710" s="1162"/>
      <c r="U710" s="1193">
        <v>57</v>
      </c>
      <c r="V710" s="1194"/>
      <c r="W710" s="1194"/>
      <c r="X710" s="1195"/>
      <c r="Y710" s="1161">
        <f t="shared" ref="Y710:Y733" si="28">K710+U710</f>
        <v>667</v>
      </c>
      <c r="Z710" s="1122"/>
      <c r="AA710" s="1122"/>
      <c r="AB710" s="1122"/>
      <c r="AC710" s="1162"/>
      <c r="AD710" s="1116">
        <v>0.3</v>
      </c>
      <c r="AE710" s="1117"/>
      <c r="AF710" s="1117"/>
      <c r="AG710" s="1117"/>
      <c r="AH710" s="1118"/>
      <c r="AI710" s="1135">
        <f t="shared" si="27"/>
        <v>0.29964061096136568</v>
      </c>
      <c r="AJ710" s="1136"/>
      <c r="AK710" s="1137"/>
      <c r="AL710" s="58"/>
      <c r="AM710" s="58"/>
      <c r="AN710" s="58"/>
      <c r="AO710" s="58"/>
      <c r="AP710" s="58"/>
      <c r="AQ710" s="58"/>
      <c r="AR710" s="58"/>
      <c r="AS710" s="58"/>
      <c r="AT710" s="58"/>
      <c r="AU710" s="58"/>
      <c r="AV710" s="58"/>
      <c r="AW710" s="58"/>
      <c r="AX710" s="58"/>
      <c r="AY710" s="58"/>
      <c r="AZ710" s="58"/>
      <c r="BA710" s="58"/>
      <c r="BB710" s="58"/>
      <c r="BC710" s="58"/>
      <c r="BD710" s="58"/>
      <c r="BE710" s="58"/>
      <c r="BF710" s="58"/>
      <c r="BG710" s="58"/>
      <c r="BH710" s="58"/>
      <c r="BI710" s="58"/>
      <c r="BJ710" s="58"/>
      <c r="BK710" s="58"/>
      <c r="BL710" s="58"/>
      <c r="BM710" s="58"/>
      <c r="BN710" s="58"/>
      <c r="BO710" s="58"/>
      <c r="BP710" s="58"/>
      <c r="BQ710" s="58"/>
      <c r="BR710" s="58"/>
      <c r="BS710" s="58"/>
      <c r="BT710" s="58"/>
      <c r="BU710" s="58"/>
      <c r="BV710" s="58"/>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58"/>
    </row>
    <row r="711" spans="1:96" ht="12.75">
      <c r="A711" s="7"/>
      <c r="B711" s="1197" t="s">
        <v>348</v>
      </c>
      <c r="C711" s="1198"/>
      <c r="D711" s="1198"/>
      <c r="E711" s="1198"/>
      <c r="F711" s="1199"/>
      <c r="G711" s="1131">
        <v>2</v>
      </c>
      <c r="H711" s="1132"/>
      <c r="I711" s="1132"/>
      <c r="J711" s="1133"/>
      <c r="K711" s="1193">
        <v>839</v>
      </c>
      <c r="L711" s="1194"/>
      <c r="M711" s="1194"/>
      <c r="N711" s="1194"/>
      <c r="O711" s="1195"/>
      <c r="P711" s="1161">
        <f t="shared" si="26"/>
        <v>1678</v>
      </c>
      <c r="Q711" s="1122"/>
      <c r="R711" s="1122"/>
      <c r="S711" s="1122"/>
      <c r="T711" s="1162"/>
      <c r="U711" s="1193">
        <v>51</v>
      </c>
      <c r="V711" s="1194"/>
      <c r="W711" s="1194"/>
      <c r="X711" s="1195"/>
      <c r="Y711" s="1161">
        <f t="shared" si="28"/>
        <v>890</v>
      </c>
      <c r="Z711" s="1122"/>
      <c r="AA711" s="1122"/>
      <c r="AB711" s="1122"/>
      <c r="AC711" s="1162"/>
      <c r="AD711" s="1116">
        <v>0.4</v>
      </c>
      <c r="AE711" s="1117"/>
      <c r="AF711" s="1117"/>
      <c r="AG711" s="1117"/>
      <c r="AH711" s="1118"/>
      <c r="AI711" s="1135">
        <f t="shared" si="27"/>
        <v>0.39982030548068281</v>
      </c>
      <c r="AJ711" s="1136"/>
      <c r="AK711" s="1137"/>
      <c r="AL711" s="58"/>
      <c r="AM711" s="58"/>
      <c r="AN711" s="58"/>
      <c r="AO711" s="58"/>
      <c r="AP711" s="58"/>
      <c r="AQ711" s="58"/>
      <c r="AR711" s="58"/>
      <c r="AS711" s="58"/>
      <c r="AT711" s="58"/>
      <c r="AU711" s="58"/>
      <c r="AV711" s="58"/>
      <c r="AW711" s="58"/>
      <c r="AX711" s="58"/>
      <c r="AY711" s="58"/>
      <c r="AZ711" s="58"/>
      <c r="BA711" s="58"/>
      <c r="BB711" s="58"/>
      <c r="BC711" s="58"/>
      <c r="BD711" s="58"/>
      <c r="BE711" s="58"/>
      <c r="BF711" s="58"/>
      <c r="BG711" s="58"/>
      <c r="BH711" s="58"/>
      <c r="BI711" s="58"/>
      <c r="BJ711" s="58"/>
      <c r="BK711" s="58"/>
      <c r="BL711" s="58"/>
      <c r="BM711" s="58"/>
      <c r="BN711" s="58"/>
      <c r="BO711" s="58"/>
      <c r="BP711" s="58"/>
      <c r="BQ711" s="58"/>
      <c r="BR711" s="58"/>
      <c r="BS711" s="58"/>
      <c r="BT711" s="58"/>
      <c r="BU711" s="58"/>
      <c r="BV711" s="58"/>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58"/>
    </row>
    <row r="712" spans="1:96" ht="12.75">
      <c r="B712" s="1197" t="s">
        <v>348</v>
      </c>
      <c r="C712" s="1198"/>
      <c r="D712" s="1198"/>
      <c r="E712" s="1198"/>
      <c r="F712" s="1199"/>
      <c r="G712" s="1131">
        <v>5</v>
      </c>
      <c r="H712" s="1132"/>
      <c r="I712" s="1132"/>
      <c r="J712" s="1133"/>
      <c r="K712" s="1189">
        <v>1062</v>
      </c>
      <c r="L712" s="1189"/>
      <c r="M712" s="1189"/>
      <c r="N712" s="1189"/>
      <c r="O712" s="1189"/>
      <c r="P712" s="1129">
        <f t="shared" si="26"/>
        <v>5310</v>
      </c>
      <c r="Q712" s="1129"/>
      <c r="R712" s="1129"/>
      <c r="S712" s="1129"/>
      <c r="T712" s="1129"/>
      <c r="U712" s="1193">
        <v>51</v>
      </c>
      <c r="V712" s="1194"/>
      <c r="W712" s="1194"/>
      <c r="X712" s="1195"/>
      <c r="Y712" s="1129">
        <f t="shared" si="28"/>
        <v>1113</v>
      </c>
      <c r="Z712" s="1129"/>
      <c r="AA712" s="1129"/>
      <c r="AB712" s="1129"/>
      <c r="AC712" s="1129"/>
      <c r="AD712" s="1116">
        <v>0.5</v>
      </c>
      <c r="AE712" s="1117"/>
      <c r="AF712" s="1117"/>
      <c r="AG712" s="1117"/>
      <c r="AH712" s="1118"/>
      <c r="AI712" s="1135">
        <f t="shared" si="27"/>
        <v>0.5</v>
      </c>
      <c r="AJ712" s="1136"/>
      <c r="AK712" s="1137"/>
      <c r="AL712" s="58"/>
      <c r="AM712" s="58"/>
      <c r="AN712" s="58"/>
      <c r="AO712" s="58"/>
      <c r="AP712" s="58"/>
      <c r="AQ712" s="58"/>
      <c r="AR712" s="58"/>
      <c r="AS712" s="58"/>
      <c r="AT712" s="58"/>
      <c r="AU712" s="58"/>
      <c r="AV712" s="58"/>
      <c r="AW712" s="58"/>
      <c r="AX712" s="58"/>
      <c r="AY712" s="58"/>
      <c r="AZ712" s="58"/>
      <c r="BA712" s="58"/>
      <c r="BB712" s="58"/>
      <c r="BC712" s="58"/>
      <c r="BD712" s="58"/>
      <c r="BE712" s="58"/>
      <c r="BF712" s="58"/>
      <c r="BG712" s="58"/>
      <c r="BH712" s="58"/>
      <c r="BI712" s="58"/>
      <c r="BJ712" s="58"/>
      <c r="BK712" s="58"/>
      <c r="BL712" s="58"/>
      <c r="BM712" s="58"/>
      <c r="BN712" s="58"/>
      <c r="BO712" s="58"/>
      <c r="BP712" s="58"/>
      <c r="BQ712" s="58"/>
      <c r="BR712" s="58"/>
      <c r="BS712" s="58"/>
      <c r="BT712" s="58"/>
      <c r="BU712" s="58"/>
      <c r="BV712" s="58"/>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58"/>
    </row>
    <row r="713" spans="1:96" ht="12.75">
      <c r="B713" s="1197" t="s">
        <v>348</v>
      </c>
      <c r="C713" s="1198"/>
      <c r="D713" s="1198"/>
      <c r="E713" s="1198"/>
      <c r="F713" s="1199"/>
      <c r="G713" s="1131">
        <v>4</v>
      </c>
      <c r="H713" s="1132"/>
      <c r="I713" s="1132"/>
      <c r="J713" s="1133"/>
      <c r="K713" s="1189">
        <v>1056</v>
      </c>
      <c r="L713" s="1189"/>
      <c r="M713" s="1189"/>
      <c r="N713" s="1189"/>
      <c r="O713" s="1189"/>
      <c r="P713" s="1129">
        <f t="shared" si="26"/>
        <v>4224</v>
      </c>
      <c r="Q713" s="1129"/>
      <c r="R713" s="1129"/>
      <c r="S713" s="1129"/>
      <c r="T713" s="1129"/>
      <c r="U713" s="1193">
        <v>57</v>
      </c>
      <c r="V713" s="1194"/>
      <c r="W713" s="1194"/>
      <c r="X713" s="1195"/>
      <c r="Y713" s="1129">
        <f t="shared" si="28"/>
        <v>1113</v>
      </c>
      <c r="Z713" s="1129"/>
      <c r="AA713" s="1129"/>
      <c r="AB713" s="1129"/>
      <c r="AC713" s="1129"/>
      <c r="AD713" s="1116">
        <v>0.5</v>
      </c>
      <c r="AE713" s="1117"/>
      <c r="AF713" s="1117"/>
      <c r="AG713" s="1117"/>
      <c r="AH713" s="1118"/>
      <c r="AI713" s="1135">
        <f t="shared" si="27"/>
        <v>0.5</v>
      </c>
      <c r="AJ713" s="1136"/>
      <c r="AK713" s="1137"/>
      <c r="AL713" s="58"/>
      <c r="AM713" s="58"/>
      <c r="AN713" s="58"/>
      <c r="AO713" s="58"/>
      <c r="AP713" s="58"/>
      <c r="AQ713" s="58"/>
      <c r="AR713" s="58"/>
      <c r="AS713" s="58"/>
      <c r="AT713" s="58"/>
      <c r="AU713" s="58"/>
      <c r="AV713" s="58"/>
      <c r="AW713" s="58"/>
      <c r="AX713" s="58"/>
      <c r="AY713" s="58"/>
      <c r="AZ713" s="58"/>
      <c r="BA713" s="58"/>
      <c r="BB713" s="58"/>
      <c r="BC713" s="58"/>
      <c r="BD713" s="58"/>
      <c r="BE713" s="58"/>
      <c r="BF713" s="58"/>
      <c r="BG713" s="58"/>
      <c r="BH713" s="58"/>
      <c r="BI713" s="58"/>
      <c r="BJ713" s="58"/>
      <c r="BK713" s="58"/>
      <c r="BL713" s="58"/>
      <c r="BM713" s="58"/>
      <c r="BN713" s="58"/>
      <c r="BO713" s="58"/>
      <c r="BP713" s="58"/>
      <c r="BQ713" s="58"/>
      <c r="BR713" s="58"/>
      <c r="BS713" s="58"/>
      <c r="BT713" s="58"/>
      <c r="BU713" s="58"/>
      <c r="BV713" s="58"/>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58"/>
    </row>
    <row r="714" spans="1:96" ht="12.75">
      <c r="B714" s="1197" t="s">
        <v>348</v>
      </c>
      <c r="C714" s="1198"/>
      <c r="D714" s="1198"/>
      <c r="E714" s="1198"/>
      <c r="F714" s="1199"/>
      <c r="G714" s="1131">
        <v>1</v>
      </c>
      <c r="H714" s="1132"/>
      <c r="I714" s="1132"/>
      <c r="J714" s="1133"/>
      <c r="K714" s="1189">
        <v>1278</v>
      </c>
      <c r="L714" s="1189"/>
      <c r="M714" s="1189"/>
      <c r="N714" s="1189"/>
      <c r="O714" s="1189"/>
      <c r="P714" s="1129">
        <f t="shared" si="26"/>
        <v>1278</v>
      </c>
      <c r="Q714" s="1129"/>
      <c r="R714" s="1129"/>
      <c r="S714" s="1129"/>
      <c r="T714" s="1129"/>
      <c r="U714" s="1193">
        <v>57</v>
      </c>
      <c r="V714" s="1194"/>
      <c r="W714" s="1194"/>
      <c r="X714" s="1195"/>
      <c r="Y714" s="1129">
        <f t="shared" si="28"/>
        <v>1335</v>
      </c>
      <c r="Z714" s="1129"/>
      <c r="AA714" s="1129"/>
      <c r="AB714" s="1129"/>
      <c r="AC714" s="1129"/>
      <c r="AD714" s="1116">
        <v>0.6</v>
      </c>
      <c r="AE714" s="1117"/>
      <c r="AF714" s="1117"/>
      <c r="AG714" s="1117"/>
      <c r="AH714" s="1118"/>
      <c r="AI714" s="1135">
        <f t="shared" si="27"/>
        <v>0.59973045822102422</v>
      </c>
      <c r="AJ714" s="1136"/>
      <c r="AK714" s="1137"/>
      <c r="AL714" s="58"/>
      <c r="AM714" s="58"/>
      <c r="AN714" s="58"/>
      <c r="AO714" s="58"/>
      <c r="AP714" s="58"/>
      <c r="AQ714" s="58"/>
      <c r="AR714" s="58"/>
      <c r="AS714" s="58"/>
      <c r="AT714" s="58"/>
      <c r="AU714" s="58"/>
      <c r="AV714" s="58"/>
      <c r="AW714" s="58"/>
      <c r="AX714" s="58"/>
      <c r="AY714" s="58"/>
      <c r="AZ714" s="58"/>
      <c r="BA714" s="58"/>
      <c r="BB714" s="58"/>
      <c r="BC714" s="58"/>
      <c r="BD714" s="58"/>
      <c r="BE714" s="58"/>
      <c r="BF714" s="58"/>
      <c r="BG714" s="58"/>
      <c r="BH714" s="58"/>
      <c r="BI714" s="58"/>
      <c r="BJ714" s="58"/>
      <c r="BK714" s="58"/>
      <c r="BL714" s="58"/>
      <c r="BM714" s="58"/>
      <c r="BN714" s="58"/>
      <c r="BO714" s="58"/>
      <c r="BP714" s="58"/>
      <c r="BQ714" s="58"/>
      <c r="BR714" s="58"/>
      <c r="BS714" s="58"/>
      <c r="BT714" s="58"/>
      <c r="BU714" s="58"/>
      <c r="BV714" s="58"/>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58"/>
    </row>
    <row r="715" spans="1:96" ht="12.75">
      <c r="B715" s="1197" t="s">
        <v>170</v>
      </c>
      <c r="C715" s="1198"/>
      <c r="D715" s="1198"/>
      <c r="E715" s="1198"/>
      <c r="F715" s="1199"/>
      <c r="G715" s="1131">
        <v>3</v>
      </c>
      <c r="H715" s="1132"/>
      <c r="I715" s="1132"/>
      <c r="J715" s="1133"/>
      <c r="K715" s="1189">
        <v>759</v>
      </c>
      <c r="L715" s="1189"/>
      <c r="M715" s="1189"/>
      <c r="N715" s="1189"/>
      <c r="O715" s="1189"/>
      <c r="P715" s="1129">
        <f t="shared" si="26"/>
        <v>2277</v>
      </c>
      <c r="Q715" s="1129"/>
      <c r="R715" s="1129"/>
      <c r="S715" s="1129"/>
      <c r="T715" s="1129"/>
      <c r="U715" s="1193">
        <v>42</v>
      </c>
      <c r="V715" s="1194"/>
      <c r="W715" s="1194"/>
      <c r="X715" s="1195"/>
      <c r="Y715" s="1129">
        <f t="shared" si="28"/>
        <v>801</v>
      </c>
      <c r="Z715" s="1129"/>
      <c r="AA715" s="1129"/>
      <c r="AB715" s="1129"/>
      <c r="AC715" s="1129"/>
      <c r="AD715" s="1116">
        <v>0.3</v>
      </c>
      <c r="AE715" s="1117"/>
      <c r="AF715" s="1117"/>
      <c r="AG715" s="1117"/>
      <c r="AH715" s="1118"/>
      <c r="AI715" s="1135">
        <f t="shared" si="27"/>
        <v>0.29977544910179643</v>
      </c>
      <c r="AJ715" s="1136"/>
      <c r="AK715" s="1137"/>
      <c r="AL715" s="58"/>
      <c r="AM715" s="58"/>
      <c r="AN715" s="58"/>
      <c r="AO715" s="58"/>
      <c r="AP715" s="58"/>
      <c r="AQ715" s="58"/>
      <c r="AR715" s="58"/>
      <c r="AS715" s="58"/>
      <c r="AT715" s="58"/>
      <c r="AU715" s="58"/>
      <c r="AV715" s="58"/>
      <c r="AW715" s="58"/>
      <c r="AX715" s="58"/>
      <c r="AY715" s="58"/>
      <c r="AZ715" s="58"/>
      <c r="BA715" s="58"/>
      <c r="BB715" s="58"/>
      <c r="BC715" s="58"/>
      <c r="BD715" s="58"/>
      <c r="BE715" s="58"/>
      <c r="BF715" s="58"/>
      <c r="BG715" s="58"/>
      <c r="BH715" s="58"/>
      <c r="BI715" s="58"/>
      <c r="BJ715" s="58"/>
      <c r="BK715" s="58"/>
      <c r="BL715" s="58"/>
      <c r="BM715" s="58"/>
      <c r="BN715" s="58"/>
      <c r="BO715" s="58"/>
      <c r="BP715" s="58"/>
      <c r="BQ715" s="58"/>
      <c r="BR715" s="58"/>
      <c r="BS715" s="58"/>
      <c r="BT715" s="58"/>
      <c r="BU715" s="58"/>
      <c r="BV715" s="58"/>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58"/>
    </row>
    <row r="716" spans="1:96" ht="12.75">
      <c r="B716" s="1197" t="s">
        <v>170</v>
      </c>
      <c r="C716" s="1198"/>
      <c r="D716" s="1198"/>
      <c r="E716" s="1198"/>
      <c r="F716" s="1199"/>
      <c r="G716" s="1131">
        <v>4</v>
      </c>
      <c r="H716" s="1132"/>
      <c r="I716" s="1132"/>
      <c r="J716" s="1133"/>
      <c r="K716" s="1189">
        <v>743</v>
      </c>
      <c r="L716" s="1189"/>
      <c r="M716" s="1189"/>
      <c r="N716" s="1189"/>
      <c r="O716" s="1189"/>
      <c r="P716" s="1129">
        <f t="shared" si="26"/>
        <v>2972</v>
      </c>
      <c r="Q716" s="1129"/>
      <c r="R716" s="1129"/>
      <c r="S716" s="1129"/>
      <c r="T716" s="1129"/>
      <c r="U716" s="1193">
        <v>58</v>
      </c>
      <c r="V716" s="1194"/>
      <c r="W716" s="1194"/>
      <c r="X716" s="1195"/>
      <c r="Y716" s="1129">
        <f t="shared" si="28"/>
        <v>801</v>
      </c>
      <c r="Z716" s="1129"/>
      <c r="AA716" s="1129"/>
      <c r="AB716" s="1129"/>
      <c r="AC716" s="1129"/>
      <c r="AD716" s="1116">
        <v>0.3</v>
      </c>
      <c r="AE716" s="1117"/>
      <c r="AF716" s="1117"/>
      <c r="AG716" s="1117"/>
      <c r="AH716" s="1118"/>
      <c r="AI716" s="1135">
        <f t="shared" si="27"/>
        <v>0.29977544910179643</v>
      </c>
      <c r="AJ716" s="1136"/>
      <c r="AK716" s="1137"/>
      <c r="AL716" s="58"/>
      <c r="AM716" s="58"/>
      <c r="AN716" s="58"/>
      <c r="AO716" s="58"/>
      <c r="AP716" s="58"/>
      <c r="AQ716" s="58"/>
      <c r="AR716" s="58"/>
      <c r="AS716" s="58"/>
      <c r="AT716" s="58"/>
      <c r="AU716" s="58"/>
      <c r="AV716" s="58"/>
      <c r="AW716" s="58"/>
      <c r="AX716" s="58"/>
      <c r="AY716" s="58"/>
      <c r="AZ716" s="58"/>
      <c r="BA716" s="58"/>
      <c r="BB716" s="58"/>
      <c r="BC716" s="58"/>
      <c r="BD716" s="58"/>
      <c r="BE716" s="58"/>
      <c r="BF716" s="58"/>
      <c r="BG716" s="58"/>
      <c r="BH716" s="58"/>
      <c r="BI716" s="58"/>
      <c r="BJ716" s="58"/>
      <c r="BK716" s="58"/>
      <c r="BL716" s="58"/>
      <c r="BM716" s="58"/>
      <c r="BN716" s="58"/>
      <c r="BO716" s="58"/>
      <c r="BP716" s="58"/>
      <c r="BQ716" s="58"/>
      <c r="BR716" s="58"/>
      <c r="BS716" s="58"/>
      <c r="BT716" s="58"/>
      <c r="BU716" s="58"/>
      <c r="BV716" s="58"/>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58"/>
    </row>
    <row r="717" spans="1:96" ht="12.75">
      <c r="B717" s="1197" t="s">
        <v>170</v>
      </c>
      <c r="C717" s="1198"/>
      <c r="D717" s="1198"/>
      <c r="E717" s="1198"/>
      <c r="F717" s="1199"/>
      <c r="G717" s="1131">
        <v>3</v>
      </c>
      <c r="H717" s="1132"/>
      <c r="I717" s="1132"/>
      <c r="J717" s="1133"/>
      <c r="K717" s="1189">
        <v>1027</v>
      </c>
      <c r="L717" s="1189"/>
      <c r="M717" s="1189"/>
      <c r="N717" s="1189"/>
      <c r="O717" s="1189"/>
      <c r="P717" s="1129">
        <f t="shared" si="26"/>
        <v>3081</v>
      </c>
      <c r="Q717" s="1129"/>
      <c r="R717" s="1129"/>
      <c r="S717" s="1129"/>
      <c r="T717" s="1129"/>
      <c r="U717" s="1193">
        <v>42</v>
      </c>
      <c r="V717" s="1194"/>
      <c r="W717" s="1194"/>
      <c r="X717" s="1195"/>
      <c r="Y717" s="1129">
        <f t="shared" si="28"/>
        <v>1069</v>
      </c>
      <c r="Z717" s="1129"/>
      <c r="AA717" s="1129"/>
      <c r="AB717" s="1129"/>
      <c r="AC717" s="1129"/>
      <c r="AD717" s="1116">
        <v>0.4</v>
      </c>
      <c r="AE717" s="1117"/>
      <c r="AF717" s="1117"/>
      <c r="AG717" s="1117"/>
      <c r="AH717" s="1118"/>
      <c r="AI717" s="1135">
        <f t="shared" si="27"/>
        <v>0.40007485029940121</v>
      </c>
      <c r="AJ717" s="1136"/>
      <c r="AK717" s="1137"/>
      <c r="AL717" s="58"/>
      <c r="AM717" s="58"/>
      <c r="AN717" s="58"/>
      <c r="AO717" s="58"/>
      <c r="AP717" s="58"/>
      <c r="AQ717" s="58"/>
      <c r="AR717" s="58"/>
      <c r="AS717" s="58"/>
      <c r="AT717" s="58"/>
      <c r="AU717" s="58"/>
      <c r="AV717" s="58"/>
      <c r="AW717" s="58"/>
      <c r="AX717" s="58"/>
      <c r="AY717" s="58"/>
      <c r="AZ717" s="58"/>
      <c r="BA717" s="58"/>
      <c r="BB717" s="58"/>
      <c r="BC717" s="58"/>
      <c r="BD717" s="58"/>
      <c r="BE717" s="58"/>
      <c r="BF717" s="58"/>
      <c r="BG717" s="58"/>
      <c r="BH717" s="58"/>
      <c r="BI717" s="58"/>
      <c r="BJ717" s="58"/>
      <c r="BK717" s="58"/>
      <c r="BL717" s="58"/>
      <c r="BM717" s="58"/>
      <c r="BN717" s="58"/>
      <c r="BO717" s="58"/>
      <c r="BP717" s="58"/>
      <c r="BQ717" s="58"/>
      <c r="BR717" s="58"/>
      <c r="BS717" s="58"/>
      <c r="BT717" s="58"/>
      <c r="BU717" s="58"/>
      <c r="BV717" s="58"/>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58"/>
    </row>
    <row r="718" spans="1:96" ht="12.75">
      <c r="A718" s="7"/>
      <c r="B718" s="1197" t="s">
        <v>170</v>
      </c>
      <c r="C718" s="1198"/>
      <c r="D718" s="1198"/>
      <c r="E718" s="1198"/>
      <c r="F718" s="1199"/>
      <c r="G718" s="1131">
        <v>7</v>
      </c>
      <c r="H718" s="1132"/>
      <c r="I718" s="1132"/>
      <c r="J718" s="1133"/>
      <c r="K718" s="1275">
        <v>1011</v>
      </c>
      <c r="L718" s="1275"/>
      <c r="M718" s="1275"/>
      <c r="N718" s="1275"/>
      <c r="O718" s="1275"/>
      <c r="P718" s="1134">
        <f t="shared" si="26"/>
        <v>7077</v>
      </c>
      <c r="Q718" s="1134"/>
      <c r="R718" s="1134"/>
      <c r="S718" s="1134"/>
      <c r="T718" s="1134"/>
      <c r="U718" s="1193">
        <v>58</v>
      </c>
      <c r="V718" s="1194"/>
      <c r="W718" s="1194"/>
      <c r="X718" s="1195"/>
      <c r="Y718" s="1134">
        <f t="shared" si="28"/>
        <v>1069</v>
      </c>
      <c r="Z718" s="1134"/>
      <c r="AA718" s="1134"/>
      <c r="AB718" s="1134"/>
      <c r="AC718" s="1134"/>
      <c r="AD718" s="1116">
        <v>0.4</v>
      </c>
      <c r="AE718" s="1117"/>
      <c r="AF718" s="1117"/>
      <c r="AG718" s="1117"/>
      <c r="AH718" s="1118"/>
      <c r="AI718" s="1135">
        <f t="shared" si="27"/>
        <v>0.40007485029940121</v>
      </c>
      <c r="AJ718" s="1136"/>
      <c r="AK718" s="1137"/>
      <c r="AL718" s="58"/>
      <c r="AM718" s="58"/>
      <c r="AN718" s="58"/>
      <c r="AO718" s="58"/>
      <c r="AP718" s="58"/>
      <c r="AQ718" s="58"/>
      <c r="AR718" s="58"/>
      <c r="AS718" s="58"/>
      <c r="AT718" s="58"/>
      <c r="AU718" s="58"/>
      <c r="AV718" s="58"/>
      <c r="AW718" s="58"/>
      <c r="AX718" s="58"/>
      <c r="AY718" s="58"/>
      <c r="AZ718" s="58"/>
      <c r="BA718" s="58"/>
      <c r="BB718" s="58"/>
      <c r="BC718" s="58"/>
      <c r="BD718" s="58"/>
      <c r="BE718" s="58"/>
      <c r="BF718" s="58"/>
      <c r="BG718" s="58"/>
      <c r="BH718" s="58"/>
      <c r="BI718" s="58"/>
      <c r="BJ718" s="58"/>
      <c r="BK718" s="58"/>
      <c r="BL718" s="58"/>
      <c r="BM718" s="58"/>
      <c r="BN718" s="58"/>
      <c r="BO718" s="58"/>
      <c r="BP718" s="58"/>
      <c r="BQ718" s="58"/>
      <c r="BR718" s="58"/>
      <c r="BS718" s="58"/>
      <c r="BT718" s="58"/>
      <c r="BU718" s="58"/>
      <c r="BV718" s="58"/>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58"/>
    </row>
    <row r="719" spans="1:96" ht="12.75">
      <c r="A719" s="7"/>
      <c r="B719" s="1197" t="s">
        <v>170</v>
      </c>
      <c r="C719" s="1198"/>
      <c r="D719" s="1198"/>
      <c r="E719" s="1198"/>
      <c r="F719" s="1199"/>
      <c r="G719" s="1131">
        <v>21</v>
      </c>
      <c r="H719" s="1132"/>
      <c r="I719" s="1132"/>
      <c r="J719" s="1133"/>
      <c r="K719" s="1189">
        <v>1294</v>
      </c>
      <c r="L719" s="1189"/>
      <c r="M719" s="1189"/>
      <c r="N719" s="1189"/>
      <c r="O719" s="1189"/>
      <c r="P719" s="1129">
        <f t="shared" si="26"/>
        <v>27174</v>
      </c>
      <c r="Q719" s="1129"/>
      <c r="R719" s="1129"/>
      <c r="S719" s="1129"/>
      <c r="T719" s="1129"/>
      <c r="U719" s="1193">
        <v>42</v>
      </c>
      <c r="V719" s="1194"/>
      <c r="W719" s="1194"/>
      <c r="X719" s="1195"/>
      <c r="Y719" s="1129">
        <f t="shared" si="28"/>
        <v>1336</v>
      </c>
      <c r="Z719" s="1129"/>
      <c r="AA719" s="1129"/>
      <c r="AB719" s="1129"/>
      <c r="AC719" s="1129"/>
      <c r="AD719" s="1116">
        <v>0.5</v>
      </c>
      <c r="AE719" s="1117"/>
      <c r="AF719" s="1117"/>
      <c r="AG719" s="1117"/>
      <c r="AH719" s="1118"/>
      <c r="AI719" s="1135">
        <f t="shared" si="27"/>
        <v>0.5</v>
      </c>
      <c r="AJ719" s="1136"/>
      <c r="AK719" s="1137"/>
      <c r="AL719" s="58"/>
      <c r="AM719" s="58"/>
      <c r="AN719" s="58"/>
      <c r="AO719" s="58"/>
      <c r="AP719" s="58"/>
      <c r="AQ719" s="58"/>
      <c r="AR719" s="58"/>
      <c r="AS719" s="58"/>
      <c r="AT719" s="58"/>
      <c r="AU719" s="58"/>
      <c r="AV719" s="58"/>
      <c r="AW719" s="58"/>
      <c r="AX719" s="58"/>
      <c r="AY719" s="58"/>
      <c r="AZ719" s="58"/>
      <c r="BA719" s="58"/>
      <c r="BB719" s="58"/>
      <c r="BC719" s="58"/>
      <c r="BD719" s="58"/>
      <c r="BE719" s="58"/>
      <c r="BF719" s="58"/>
      <c r="BG719" s="58"/>
      <c r="BH719" s="58"/>
      <c r="BI719" s="58"/>
      <c r="BJ719" s="58"/>
      <c r="BK719" s="58"/>
      <c r="BL719" s="58"/>
      <c r="BM719" s="58"/>
      <c r="BN719" s="58"/>
      <c r="BO719" s="58"/>
      <c r="BP719" s="58"/>
      <c r="BQ719" s="58"/>
      <c r="BR719" s="58"/>
      <c r="BS719" s="58"/>
      <c r="BT719" s="58"/>
      <c r="BU719" s="58"/>
      <c r="BV719" s="58"/>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58"/>
    </row>
    <row r="720" spans="1:96" ht="12.75">
      <c r="A720" s="7"/>
      <c r="B720" s="1197" t="s">
        <v>170</v>
      </c>
      <c r="C720" s="1198"/>
      <c r="D720" s="1198"/>
      <c r="E720" s="1198"/>
      <c r="F720" s="1199"/>
      <c r="G720" s="1131">
        <v>12</v>
      </c>
      <c r="H720" s="1132"/>
      <c r="I720" s="1132"/>
      <c r="J720" s="1133"/>
      <c r="K720" s="1189">
        <v>1278</v>
      </c>
      <c r="L720" s="1189"/>
      <c r="M720" s="1189"/>
      <c r="N720" s="1189"/>
      <c r="O720" s="1189"/>
      <c r="P720" s="1129">
        <f t="shared" si="26"/>
        <v>15336</v>
      </c>
      <c r="Q720" s="1129"/>
      <c r="R720" s="1129"/>
      <c r="S720" s="1129"/>
      <c r="T720" s="1129"/>
      <c r="U720" s="1193">
        <v>58</v>
      </c>
      <c r="V720" s="1194"/>
      <c r="W720" s="1194"/>
      <c r="X720" s="1195"/>
      <c r="Y720" s="1129">
        <f t="shared" si="28"/>
        <v>1336</v>
      </c>
      <c r="Z720" s="1129"/>
      <c r="AA720" s="1129"/>
      <c r="AB720" s="1129"/>
      <c r="AC720" s="1129"/>
      <c r="AD720" s="1116">
        <v>0.5</v>
      </c>
      <c r="AE720" s="1117"/>
      <c r="AF720" s="1117"/>
      <c r="AG720" s="1117"/>
      <c r="AH720" s="1118"/>
      <c r="AI720" s="1135">
        <f t="shared" si="27"/>
        <v>0.5</v>
      </c>
      <c r="AJ720" s="1136"/>
      <c r="AK720" s="1137"/>
      <c r="AL720" s="58"/>
      <c r="AM720" s="58"/>
      <c r="AN720" s="58"/>
      <c r="AO720" s="58"/>
      <c r="AP720" s="58"/>
      <c r="AQ720" s="58"/>
      <c r="AR720" s="58"/>
      <c r="AS720" s="58"/>
      <c r="AT720" s="58"/>
      <c r="AU720" s="58"/>
      <c r="AV720" s="58"/>
      <c r="AW720" s="58"/>
      <c r="AX720" s="58"/>
      <c r="AY720" s="58"/>
      <c r="AZ720" s="58"/>
      <c r="BA720" s="58"/>
      <c r="BB720" s="58"/>
      <c r="BC720" s="58"/>
      <c r="BD720" s="58"/>
      <c r="BE720" s="58"/>
      <c r="BF720" s="58"/>
      <c r="BG720" s="58"/>
      <c r="BH720" s="58"/>
      <c r="BI720" s="58"/>
      <c r="BJ720" s="58"/>
      <c r="BK720" s="58"/>
      <c r="BL720" s="58"/>
      <c r="BM720" s="58"/>
      <c r="BN720" s="58"/>
      <c r="BO720" s="58"/>
      <c r="BP720" s="58"/>
      <c r="BQ720" s="58"/>
      <c r="BR720" s="58"/>
      <c r="BS720" s="58"/>
      <c r="BT720" s="58"/>
      <c r="BU720" s="58"/>
      <c r="BV720" s="58"/>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58"/>
    </row>
    <row r="721" spans="2:96" ht="12.75">
      <c r="B721" s="1175" t="s">
        <v>170</v>
      </c>
      <c r="C721" s="1176"/>
      <c r="D721" s="1176"/>
      <c r="E721" s="1176"/>
      <c r="F721" s="1177"/>
      <c r="G721" s="1190">
        <v>1</v>
      </c>
      <c r="H721" s="1191"/>
      <c r="I721" s="1191"/>
      <c r="J721" s="1192"/>
      <c r="K721" s="1196">
        <v>1561</v>
      </c>
      <c r="L721" s="1196"/>
      <c r="M721" s="1196"/>
      <c r="N721" s="1196"/>
      <c r="O721" s="1196"/>
      <c r="P721" s="1129">
        <f t="shared" si="26"/>
        <v>1561</v>
      </c>
      <c r="Q721" s="1129"/>
      <c r="R721" s="1129"/>
      <c r="S721" s="1129"/>
      <c r="T721" s="1129"/>
      <c r="U721" s="1215">
        <v>42</v>
      </c>
      <c r="V721" s="1216"/>
      <c r="W721" s="1216"/>
      <c r="X721" s="1217"/>
      <c r="Y721" s="1129">
        <f t="shared" si="28"/>
        <v>1603</v>
      </c>
      <c r="Z721" s="1129"/>
      <c r="AA721" s="1129"/>
      <c r="AB721" s="1129"/>
      <c r="AC721" s="1129"/>
      <c r="AD721" s="1119">
        <v>0.6</v>
      </c>
      <c r="AE721" s="1120"/>
      <c r="AF721" s="1120"/>
      <c r="AG721" s="1120"/>
      <c r="AH721" s="1121"/>
      <c r="AI721" s="1135">
        <f t="shared" si="27"/>
        <v>0.59992514970059885</v>
      </c>
      <c r="AJ721" s="1136"/>
      <c r="AK721" s="1137"/>
      <c r="AL721" s="58"/>
      <c r="AM721" s="58"/>
      <c r="AN721" s="58"/>
      <c r="AO721" s="58"/>
      <c r="AP721" s="58"/>
      <c r="AQ721" s="58"/>
      <c r="AR721" s="58"/>
      <c r="AS721" s="58"/>
      <c r="AT721" s="58"/>
      <c r="AU721" s="58"/>
      <c r="AV721" s="58"/>
      <c r="AW721" s="58"/>
      <c r="AX721" s="58"/>
      <c r="AY721" s="58"/>
      <c r="AZ721" s="58"/>
      <c r="BA721" s="58"/>
      <c r="BB721" s="58"/>
      <c r="BC721" s="58"/>
      <c r="BD721" s="58"/>
      <c r="BE721" s="58"/>
      <c r="BF721" s="58"/>
      <c r="BG721" s="58"/>
      <c r="BH721" s="58"/>
      <c r="BI721" s="58"/>
      <c r="BJ721" s="58"/>
      <c r="BK721" s="58"/>
      <c r="BL721" s="58"/>
      <c r="BM721" s="58"/>
      <c r="BN721" s="58"/>
      <c r="BO721" s="58"/>
      <c r="BP721" s="58"/>
      <c r="BQ721" s="58"/>
      <c r="BR721" s="58"/>
      <c r="BS721" s="58"/>
      <c r="BT721" s="58"/>
      <c r="BU721" s="58"/>
      <c r="BV721" s="58"/>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58"/>
    </row>
    <row r="722" spans="2:96" ht="12.75">
      <c r="B722" s="1175" t="s">
        <v>170</v>
      </c>
      <c r="C722" s="1176"/>
      <c r="D722" s="1176"/>
      <c r="E722" s="1176"/>
      <c r="F722" s="1177"/>
      <c r="G722" s="1190">
        <v>3</v>
      </c>
      <c r="H722" s="1191"/>
      <c r="I722" s="1191"/>
      <c r="J722" s="1192"/>
      <c r="K722" s="1196">
        <v>1545</v>
      </c>
      <c r="L722" s="1196"/>
      <c r="M722" s="1196"/>
      <c r="N722" s="1196"/>
      <c r="O722" s="1196"/>
      <c r="P722" s="1129">
        <f t="shared" si="26"/>
        <v>4635</v>
      </c>
      <c r="Q722" s="1129"/>
      <c r="R722" s="1129"/>
      <c r="S722" s="1129"/>
      <c r="T722" s="1129"/>
      <c r="U722" s="1215">
        <v>58</v>
      </c>
      <c r="V722" s="1216"/>
      <c r="W722" s="1216"/>
      <c r="X722" s="1217"/>
      <c r="Y722" s="1129">
        <f t="shared" si="28"/>
        <v>1603</v>
      </c>
      <c r="Z722" s="1129"/>
      <c r="AA722" s="1129"/>
      <c r="AB722" s="1129"/>
      <c r="AC722" s="1129"/>
      <c r="AD722" s="1119">
        <v>0.6</v>
      </c>
      <c r="AE722" s="1120"/>
      <c r="AF722" s="1120"/>
      <c r="AG722" s="1120"/>
      <c r="AH722" s="1121"/>
      <c r="AI722" s="1135">
        <f t="shared" si="27"/>
        <v>0.59992514970059885</v>
      </c>
      <c r="AJ722" s="1136"/>
      <c r="AK722" s="1137"/>
      <c r="AL722" s="58"/>
      <c r="AM722" s="58"/>
      <c r="AN722" s="58"/>
      <c r="AO722" s="58"/>
      <c r="AP722" s="58"/>
      <c r="AQ722" s="58"/>
      <c r="AR722" s="58"/>
      <c r="AS722" s="58"/>
      <c r="AT722" s="58"/>
      <c r="AU722" s="58"/>
      <c r="AV722" s="58"/>
      <c r="AW722" s="58"/>
      <c r="AX722" s="58"/>
      <c r="AY722" s="58"/>
      <c r="AZ722" s="58"/>
      <c r="BA722" s="58"/>
      <c r="BB722" s="58"/>
      <c r="BC722" s="58"/>
      <c r="BD722" s="58"/>
      <c r="BE722" s="58"/>
      <c r="BF722" s="58"/>
      <c r="BG722" s="58"/>
      <c r="BH722" s="58"/>
      <c r="BI722" s="58"/>
      <c r="BJ722" s="58"/>
      <c r="BK722" s="58"/>
      <c r="BL722" s="58"/>
      <c r="BM722" s="58"/>
      <c r="BN722" s="58"/>
      <c r="BO722" s="58"/>
      <c r="BP722" s="58"/>
      <c r="BQ722" s="58"/>
      <c r="BR722" s="58"/>
      <c r="BS722" s="58"/>
      <c r="BT722" s="58"/>
      <c r="BU722" s="58"/>
      <c r="BV722" s="58"/>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58"/>
    </row>
    <row r="723" spans="2:96" ht="12.75">
      <c r="B723" s="1175" t="s">
        <v>171</v>
      </c>
      <c r="C723" s="1176"/>
      <c r="D723" s="1176"/>
      <c r="E723" s="1176"/>
      <c r="F723" s="1177"/>
      <c r="G723" s="1190">
        <v>3</v>
      </c>
      <c r="H723" s="1191"/>
      <c r="I723" s="1191"/>
      <c r="J723" s="1192"/>
      <c r="K723" s="1196">
        <v>883</v>
      </c>
      <c r="L723" s="1196"/>
      <c r="M723" s="1196"/>
      <c r="N723" s="1196"/>
      <c r="O723" s="1196"/>
      <c r="P723" s="1129">
        <f t="shared" si="26"/>
        <v>2649</v>
      </c>
      <c r="Q723" s="1129"/>
      <c r="R723" s="1129"/>
      <c r="S723" s="1129"/>
      <c r="T723" s="1129"/>
      <c r="U723" s="1215">
        <v>42</v>
      </c>
      <c r="V723" s="1216"/>
      <c r="W723" s="1216"/>
      <c r="X723" s="1217"/>
      <c r="Y723" s="1129">
        <f t="shared" si="28"/>
        <v>925</v>
      </c>
      <c r="Z723" s="1129"/>
      <c r="AA723" s="1129"/>
      <c r="AB723" s="1129"/>
      <c r="AC723" s="1129"/>
      <c r="AD723" s="1119">
        <v>0.3</v>
      </c>
      <c r="AE723" s="1120"/>
      <c r="AF723" s="1120"/>
      <c r="AG723" s="1120"/>
      <c r="AH723" s="1121"/>
      <c r="AI723" s="1135">
        <f t="shared" si="27"/>
        <v>0.29974076474400518</v>
      </c>
      <c r="AJ723" s="1136"/>
      <c r="AK723" s="1137"/>
      <c r="AL723" s="58"/>
      <c r="AM723" s="58"/>
      <c r="AN723" s="58"/>
      <c r="AO723" s="58"/>
      <c r="AP723" s="58"/>
      <c r="AQ723" s="58"/>
      <c r="AR723" s="58"/>
      <c r="AS723" s="58"/>
      <c r="AT723" s="58"/>
      <c r="AU723" s="58"/>
      <c r="AV723" s="58"/>
      <c r="AW723" s="58"/>
      <c r="AX723" s="58"/>
      <c r="AY723" s="58"/>
      <c r="AZ723" s="58"/>
      <c r="BA723" s="58"/>
      <c r="BB723" s="58"/>
      <c r="BC723" s="58"/>
      <c r="BD723" s="58"/>
      <c r="BE723" s="58"/>
      <c r="BF723" s="58"/>
      <c r="BG723" s="58"/>
      <c r="BH723" s="58"/>
      <c r="BI723" s="58"/>
      <c r="BJ723" s="58"/>
      <c r="BK723" s="58"/>
      <c r="BL723" s="58"/>
      <c r="BM723" s="58"/>
      <c r="BN723" s="58"/>
      <c r="BO723" s="58"/>
      <c r="BP723" s="58"/>
      <c r="BQ723" s="58"/>
      <c r="BR723" s="58"/>
      <c r="BS723" s="58"/>
      <c r="BT723" s="58"/>
      <c r="BU723" s="58"/>
      <c r="BV723" s="58"/>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58"/>
    </row>
    <row r="724" spans="2:96" ht="12.75">
      <c r="B724" s="1175" t="s">
        <v>171</v>
      </c>
      <c r="C724" s="1176"/>
      <c r="D724" s="1176"/>
      <c r="E724" s="1176"/>
      <c r="F724" s="1177"/>
      <c r="G724" s="1190">
        <v>1</v>
      </c>
      <c r="H724" s="1191"/>
      <c r="I724" s="1191"/>
      <c r="J724" s="1192"/>
      <c r="K724" s="1196">
        <v>865</v>
      </c>
      <c r="L724" s="1196"/>
      <c r="M724" s="1196"/>
      <c r="N724" s="1196"/>
      <c r="O724" s="1196"/>
      <c r="P724" s="1129">
        <f t="shared" si="26"/>
        <v>865</v>
      </c>
      <c r="Q724" s="1129"/>
      <c r="R724" s="1129"/>
      <c r="S724" s="1129"/>
      <c r="T724" s="1129"/>
      <c r="U724" s="1215">
        <v>60</v>
      </c>
      <c r="V724" s="1216"/>
      <c r="W724" s="1216"/>
      <c r="X724" s="1217"/>
      <c r="Y724" s="1129">
        <f>K724+U724</f>
        <v>925</v>
      </c>
      <c r="Z724" s="1129"/>
      <c r="AA724" s="1129"/>
      <c r="AB724" s="1129"/>
      <c r="AC724" s="1129"/>
      <c r="AD724" s="1119">
        <v>0.3</v>
      </c>
      <c r="AE724" s="1120"/>
      <c r="AF724" s="1120"/>
      <c r="AG724" s="1120"/>
      <c r="AH724" s="1121"/>
      <c r="AI724" s="1135">
        <f t="shared" si="27"/>
        <v>0.29974076474400518</v>
      </c>
      <c r="AJ724" s="1136"/>
      <c r="AK724" s="1137"/>
      <c r="AL724" s="58"/>
      <c r="AM724" s="58"/>
      <c r="AN724" s="58"/>
      <c r="AO724" s="58"/>
      <c r="AP724" s="58"/>
      <c r="AQ724" s="58"/>
      <c r="AR724" s="58"/>
      <c r="AS724" s="58"/>
      <c r="AT724" s="58"/>
      <c r="AU724" s="58"/>
      <c r="AV724" s="58"/>
      <c r="AW724" s="58"/>
      <c r="AX724" s="58"/>
      <c r="AY724" s="58"/>
      <c r="AZ724" s="58"/>
      <c r="BA724" s="58"/>
      <c r="BB724" s="58"/>
      <c r="BC724" s="58"/>
      <c r="BD724" s="58"/>
      <c r="BE724" s="58"/>
      <c r="BF724" s="58"/>
      <c r="BG724" s="58"/>
      <c r="BH724" s="58"/>
      <c r="BI724" s="58"/>
      <c r="BJ724" s="58"/>
      <c r="BK724" s="58"/>
      <c r="BL724" s="58"/>
      <c r="BM724" s="58"/>
      <c r="BN724" s="58"/>
      <c r="BO724" s="58"/>
      <c r="BP724" s="58"/>
      <c r="BQ724" s="58"/>
      <c r="BR724" s="58"/>
      <c r="BS724" s="58"/>
      <c r="BT724" s="58"/>
      <c r="BU724" s="58"/>
      <c r="BV724" s="58"/>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58"/>
    </row>
    <row r="725" spans="2:96" ht="12.75">
      <c r="B725" s="1175" t="s">
        <v>171</v>
      </c>
      <c r="C725" s="1176"/>
      <c r="D725" s="1176"/>
      <c r="E725" s="1176"/>
      <c r="F725" s="1177"/>
      <c r="G725" s="1190">
        <v>2</v>
      </c>
      <c r="H725" s="1191"/>
      <c r="I725" s="1191"/>
      <c r="J725" s="1192"/>
      <c r="K725" s="1196">
        <v>1192</v>
      </c>
      <c r="L725" s="1196"/>
      <c r="M725" s="1196"/>
      <c r="N725" s="1196"/>
      <c r="O725" s="1196"/>
      <c r="P725" s="1129">
        <f t="shared" si="26"/>
        <v>2384</v>
      </c>
      <c r="Q725" s="1129"/>
      <c r="R725" s="1129"/>
      <c r="S725" s="1129"/>
      <c r="T725" s="1129"/>
      <c r="U725" s="1215">
        <v>42</v>
      </c>
      <c r="V725" s="1216"/>
      <c r="W725" s="1216"/>
      <c r="X725" s="1217"/>
      <c r="Y725" s="1129">
        <f>K725+U725</f>
        <v>1234</v>
      </c>
      <c r="Z725" s="1129"/>
      <c r="AA725" s="1129"/>
      <c r="AB725" s="1129"/>
      <c r="AC725" s="1129"/>
      <c r="AD725" s="1119">
        <v>0.4</v>
      </c>
      <c r="AE725" s="1120"/>
      <c r="AF725" s="1120"/>
      <c r="AG725" s="1120"/>
      <c r="AH725" s="1121"/>
      <c r="AI725" s="1135">
        <f t="shared" si="27"/>
        <v>0.39987038237200262</v>
      </c>
      <c r="AJ725" s="1136"/>
      <c r="AK725" s="1137"/>
      <c r="AL725" s="58"/>
      <c r="AM725" s="58"/>
      <c r="AN725" s="58"/>
      <c r="AO725" s="58"/>
      <c r="AP725" s="58"/>
      <c r="AQ725" s="58"/>
      <c r="AR725" s="58"/>
      <c r="AS725" s="58"/>
      <c r="AT725" s="58"/>
      <c r="AU725" s="58"/>
      <c r="AV725" s="58"/>
      <c r="AW725" s="58"/>
      <c r="AX725" s="58"/>
      <c r="AY725" s="58"/>
      <c r="AZ725" s="58"/>
      <c r="BA725" s="58"/>
      <c r="BB725" s="58"/>
      <c r="BC725" s="58"/>
      <c r="BD725" s="58"/>
      <c r="BE725" s="58"/>
      <c r="BF725" s="58"/>
      <c r="BG725" s="58"/>
      <c r="BH725" s="58"/>
      <c r="BI725" s="58"/>
      <c r="BJ725" s="58"/>
      <c r="BK725" s="58"/>
      <c r="BL725" s="58"/>
      <c r="BM725" s="58"/>
      <c r="BN725" s="58"/>
      <c r="BO725" s="58"/>
      <c r="BP725" s="58"/>
      <c r="BQ725" s="58"/>
      <c r="BR725" s="58"/>
      <c r="BS725" s="58"/>
      <c r="BT725" s="58"/>
      <c r="BU725" s="58"/>
      <c r="BV725" s="58"/>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58"/>
    </row>
    <row r="726" spans="2:96" ht="12.75">
      <c r="B726" s="1175" t="s">
        <v>171</v>
      </c>
      <c r="C726" s="1176"/>
      <c r="D726" s="1176"/>
      <c r="E726" s="1176"/>
      <c r="F726" s="1177"/>
      <c r="G726" s="1190">
        <v>3</v>
      </c>
      <c r="H726" s="1191"/>
      <c r="I726" s="1191"/>
      <c r="J726" s="1192"/>
      <c r="K726" s="1196">
        <v>1174</v>
      </c>
      <c r="L726" s="1196"/>
      <c r="M726" s="1196"/>
      <c r="N726" s="1196"/>
      <c r="O726" s="1196"/>
      <c r="P726" s="1129">
        <f t="shared" si="26"/>
        <v>3522</v>
      </c>
      <c r="Q726" s="1129"/>
      <c r="R726" s="1129"/>
      <c r="S726" s="1129"/>
      <c r="T726" s="1129"/>
      <c r="U726" s="1215">
        <v>60</v>
      </c>
      <c r="V726" s="1216"/>
      <c r="W726" s="1216"/>
      <c r="X726" s="1217"/>
      <c r="Y726" s="1129">
        <f>K726+U726</f>
        <v>1234</v>
      </c>
      <c r="Z726" s="1129"/>
      <c r="AA726" s="1129"/>
      <c r="AB726" s="1129"/>
      <c r="AC726" s="1129"/>
      <c r="AD726" s="1119">
        <v>0.4</v>
      </c>
      <c r="AE726" s="1120"/>
      <c r="AF726" s="1120"/>
      <c r="AG726" s="1120"/>
      <c r="AH726" s="1121"/>
      <c r="AI726" s="1135">
        <f t="shared" si="27"/>
        <v>0.39987038237200262</v>
      </c>
      <c r="AJ726" s="1136"/>
      <c r="AK726" s="1137"/>
      <c r="AL726" s="58"/>
      <c r="AM726" s="58"/>
      <c r="AN726" s="58"/>
      <c r="AO726" s="58"/>
      <c r="AP726" s="58"/>
      <c r="AQ726" s="58"/>
      <c r="AR726" s="58"/>
      <c r="AS726" s="58"/>
      <c r="AT726" s="58"/>
      <c r="AU726" s="58"/>
      <c r="AV726" s="58"/>
      <c r="AW726" s="58"/>
      <c r="AX726" s="58"/>
      <c r="AY726" s="58"/>
      <c r="AZ726" s="58"/>
      <c r="BA726" s="58"/>
      <c r="BB726" s="58"/>
      <c r="BC726" s="58"/>
      <c r="BD726" s="58"/>
      <c r="BE726" s="58"/>
      <c r="BF726" s="58"/>
      <c r="BG726" s="58"/>
      <c r="BH726" s="58"/>
      <c r="BI726" s="58"/>
      <c r="BJ726" s="58"/>
      <c r="BK726" s="58"/>
      <c r="BL726" s="58"/>
      <c r="BM726" s="58"/>
      <c r="BN726" s="58"/>
      <c r="BO726" s="58"/>
      <c r="BP726" s="58"/>
      <c r="BQ726" s="58"/>
      <c r="BR726" s="58"/>
      <c r="BS726" s="58"/>
      <c r="BT726" s="58"/>
      <c r="BU726" s="58"/>
      <c r="BV726" s="58"/>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58"/>
    </row>
    <row r="727" spans="2:96" ht="12.75">
      <c r="B727" s="1175" t="s">
        <v>171</v>
      </c>
      <c r="C727" s="1176"/>
      <c r="D727" s="1176"/>
      <c r="E727" s="1176"/>
      <c r="F727" s="1177"/>
      <c r="G727" s="1190">
        <v>23</v>
      </c>
      <c r="H727" s="1191"/>
      <c r="I727" s="1191"/>
      <c r="J727" s="1192"/>
      <c r="K727" s="1196">
        <v>1501</v>
      </c>
      <c r="L727" s="1196"/>
      <c r="M727" s="1196"/>
      <c r="N727" s="1196"/>
      <c r="O727" s="1196"/>
      <c r="P727" s="1129">
        <f t="shared" si="26"/>
        <v>34523</v>
      </c>
      <c r="Q727" s="1129"/>
      <c r="R727" s="1129"/>
      <c r="S727" s="1129"/>
      <c r="T727" s="1129"/>
      <c r="U727" s="1215">
        <v>42</v>
      </c>
      <c r="V727" s="1216"/>
      <c r="W727" s="1216"/>
      <c r="X727" s="1217"/>
      <c r="Y727" s="1129">
        <f>K727+U727</f>
        <v>1543</v>
      </c>
      <c r="Z727" s="1129"/>
      <c r="AA727" s="1129"/>
      <c r="AB727" s="1129"/>
      <c r="AC727" s="1129"/>
      <c r="AD727" s="1119">
        <v>0.5</v>
      </c>
      <c r="AE727" s="1120"/>
      <c r="AF727" s="1120"/>
      <c r="AG727" s="1120"/>
      <c r="AH727" s="1121"/>
      <c r="AI727" s="1135">
        <f t="shared" si="27"/>
        <v>0.5</v>
      </c>
      <c r="AJ727" s="1136"/>
      <c r="AK727" s="1137"/>
      <c r="AL727" s="58"/>
      <c r="AM727" s="58"/>
      <c r="AN727" s="58"/>
      <c r="AO727" s="58"/>
      <c r="AP727" s="58"/>
      <c r="AQ727" s="58"/>
      <c r="AR727" s="58"/>
      <c r="AS727" s="58"/>
      <c r="AT727" s="58"/>
      <c r="AU727" s="58"/>
      <c r="AV727" s="58"/>
      <c r="AW727" s="58"/>
      <c r="AX727" s="58"/>
      <c r="AY727" s="58"/>
      <c r="AZ727" s="58"/>
      <c r="BA727" s="58"/>
      <c r="BB727" s="58"/>
      <c r="BC727" s="58"/>
      <c r="BD727" s="58"/>
      <c r="BE727" s="58"/>
      <c r="BF727" s="58"/>
      <c r="BG727" s="58"/>
      <c r="BH727" s="58"/>
      <c r="BI727" s="58"/>
      <c r="BJ727" s="58"/>
      <c r="BK727" s="58"/>
      <c r="BL727" s="58"/>
      <c r="BM727" s="58"/>
      <c r="BN727" s="58"/>
      <c r="BO727" s="58"/>
      <c r="BP727" s="58"/>
      <c r="BQ727" s="58"/>
      <c r="BR727" s="58"/>
      <c r="BS727" s="58"/>
      <c r="BT727" s="58"/>
      <c r="BU727" s="58"/>
      <c r="BV727" s="58"/>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58"/>
    </row>
    <row r="728" spans="2:96" ht="12.75">
      <c r="B728" s="1175" t="s">
        <v>171</v>
      </c>
      <c r="C728" s="1176"/>
      <c r="D728" s="1176"/>
      <c r="E728" s="1176"/>
      <c r="F728" s="1177"/>
      <c r="G728" s="1190">
        <v>6</v>
      </c>
      <c r="H728" s="1191"/>
      <c r="I728" s="1191"/>
      <c r="J728" s="1192"/>
      <c r="K728" s="1196">
        <v>1483</v>
      </c>
      <c r="L728" s="1196"/>
      <c r="M728" s="1196"/>
      <c r="N728" s="1196"/>
      <c r="O728" s="1196"/>
      <c r="P728" s="1129">
        <f t="shared" si="26"/>
        <v>8898</v>
      </c>
      <c r="Q728" s="1129"/>
      <c r="R728" s="1129"/>
      <c r="S728" s="1129"/>
      <c r="T728" s="1129"/>
      <c r="U728" s="1215">
        <v>60</v>
      </c>
      <c r="V728" s="1216"/>
      <c r="W728" s="1216"/>
      <c r="X728" s="1217"/>
      <c r="Y728" s="1129">
        <f>K728+U728</f>
        <v>1543</v>
      </c>
      <c r="Z728" s="1129"/>
      <c r="AA728" s="1129"/>
      <c r="AB728" s="1129"/>
      <c r="AC728" s="1129"/>
      <c r="AD728" s="1119">
        <v>0.5</v>
      </c>
      <c r="AE728" s="1120"/>
      <c r="AF728" s="1120"/>
      <c r="AG728" s="1120"/>
      <c r="AH728" s="1121"/>
      <c r="AI728" s="1135">
        <f t="shared" si="27"/>
        <v>0.5</v>
      </c>
      <c r="AJ728" s="1136"/>
      <c r="AK728" s="1137"/>
      <c r="AL728" s="58"/>
      <c r="AM728" s="58"/>
      <c r="AN728" s="58"/>
      <c r="AO728" s="58"/>
      <c r="AP728" s="58"/>
      <c r="AQ728" s="58"/>
      <c r="AR728" s="58"/>
      <c r="AS728" s="58"/>
      <c r="AT728" s="58"/>
      <c r="AU728" s="58"/>
      <c r="AV728" s="58"/>
      <c r="AW728" s="58"/>
      <c r="AX728" s="58"/>
      <c r="AY728" s="58"/>
      <c r="AZ728" s="58"/>
      <c r="BA728" s="58"/>
      <c r="BB728" s="58"/>
      <c r="BC728" s="58"/>
      <c r="BD728" s="58"/>
      <c r="BE728" s="58"/>
      <c r="BF728" s="58"/>
      <c r="BG728" s="58"/>
      <c r="BH728" s="58"/>
      <c r="BI728" s="58"/>
      <c r="BJ728" s="58"/>
      <c r="BK728" s="58"/>
      <c r="BL728" s="58"/>
      <c r="BM728" s="58"/>
      <c r="BN728" s="58"/>
      <c r="BO728" s="58"/>
      <c r="BP728" s="58"/>
      <c r="BQ728" s="58"/>
      <c r="BR728" s="58"/>
      <c r="BS728" s="58"/>
      <c r="BT728" s="58"/>
      <c r="BU728" s="58"/>
      <c r="BV728" s="58"/>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58"/>
    </row>
    <row r="729" spans="2:96" ht="12.75" customHeight="1">
      <c r="B729" s="1175" t="s">
        <v>171</v>
      </c>
      <c r="C729" s="1176"/>
      <c r="D729" s="1176"/>
      <c r="E729" s="1176"/>
      <c r="F729" s="1177"/>
      <c r="G729" s="1190">
        <v>3</v>
      </c>
      <c r="H729" s="1191"/>
      <c r="I729" s="1191"/>
      <c r="J729" s="1192"/>
      <c r="K729" s="1196">
        <v>1809</v>
      </c>
      <c r="L729" s="1196"/>
      <c r="M729" s="1196"/>
      <c r="N729" s="1196"/>
      <c r="O729" s="1196"/>
      <c r="P729" s="1129">
        <f t="shared" si="26"/>
        <v>5427</v>
      </c>
      <c r="Q729" s="1129"/>
      <c r="R729" s="1129"/>
      <c r="S729" s="1129"/>
      <c r="T729" s="1129"/>
      <c r="U729" s="1215">
        <v>42</v>
      </c>
      <c r="V729" s="1216"/>
      <c r="W729" s="1216"/>
      <c r="X729" s="1217"/>
      <c r="Y729" s="1129">
        <f t="shared" si="28"/>
        <v>1851</v>
      </c>
      <c r="Z729" s="1129"/>
      <c r="AA729" s="1129"/>
      <c r="AB729" s="1129"/>
      <c r="AC729" s="1129"/>
      <c r="AD729" s="1119">
        <v>0.6</v>
      </c>
      <c r="AE729" s="1120"/>
      <c r="AF729" s="1120"/>
      <c r="AG729" s="1120"/>
      <c r="AH729" s="1121"/>
      <c r="AI729" s="1135">
        <f t="shared" si="27"/>
        <v>0.5998055735580039</v>
      </c>
      <c r="AJ729" s="1136"/>
      <c r="AK729" s="1137"/>
      <c r="AL729" s="58"/>
      <c r="AM729" s="58"/>
      <c r="AN729" s="58"/>
      <c r="AO729" s="58"/>
      <c r="AP729" s="58"/>
      <c r="AQ729" s="58"/>
      <c r="AR729" s="58"/>
      <c r="AS729" s="58"/>
      <c r="AT729" s="58"/>
      <c r="AU729" s="58"/>
      <c r="AV729" s="58"/>
      <c r="AW729" s="58"/>
      <c r="AX729" s="58"/>
      <c r="AY729" s="58"/>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58"/>
    </row>
    <row r="730" spans="2:96" ht="13.7" customHeight="1">
      <c r="B730" s="1175" t="s">
        <v>171</v>
      </c>
      <c r="C730" s="1176"/>
      <c r="D730" s="1176"/>
      <c r="E730" s="1176"/>
      <c r="F730" s="1177"/>
      <c r="G730" s="1190">
        <v>2</v>
      </c>
      <c r="H730" s="1191"/>
      <c r="I730" s="1191"/>
      <c r="J730" s="1192"/>
      <c r="K730" s="1196">
        <v>1791</v>
      </c>
      <c r="L730" s="1196"/>
      <c r="M730" s="1196"/>
      <c r="N730" s="1196"/>
      <c r="O730" s="1196"/>
      <c r="P730" s="1129">
        <f t="shared" si="26"/>
        <v>3582</v>
      </c>
      <c r="Q730" s="1129"/>
      <c r="R730" s="1129"/>
      <c r="S730" s="1129"/>
      <c r="T730" s="1129"/>
      <c r="U730" s="1215">
        <v>60</v>
      </c>
      <c r="V730" s="1216"/>
      <c r="W730" s="1216"/>
      <c r="X730" s="1217"/>
      <c r="Y730" s="1129">
        <f t="shared" si="28"/>
        <v>1851</v>
      </c>
      <c r="Z730" s="1129"/>
      <c r="AA730" s="1129"/>
      <c r="AB730" s="1129"/>
      <c r="AC730" s="1129"/>
      <c r="AD730" s="1119">
        <v>0.6</v>
      </c>
      <c r="AE730" s="1120"/>
      <c r="AF730" s="1120"/>
      <c r="AG730" s="1120"/>
      <c r="AH730" s="1121"/>
      <c r="AI730" s="1135">
        <f t="shared" si="27"/>
        <v>0.5998055735580039</v>
      </c>
      <c r="AJ730" s="1136"/>
      <c r="AK730" s="1137"/>
      <c r="AL730" s="58"/>
      <c r="AM730" s="58"/>
      <c r="AN730" s="58"/>
      <c r="AO730" s="58"/>
      <c r="AP730" s="58"/>
      <c r="AQ730" s="58"/>
      <c r="AR730" s="58"/>
      <c r="AS730" s="58"/>
      <c r="AT730" s="58"/>
      <c r="AU730" s="58"/>
      <c r="AV730" s="58"/>
      <c r="AW730" s="58"/>
      <c r="AX730" s="58"/>
      <c r="AY730" s="58"/>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58"/>
    </row>
    <row r="731" spans="2:96" ht="12.75">
      <c r="B731" s="1175"/>
      <c r="C731" s="1176"/>
      <c r="D731" s="1176"/>
      <c r="E731" s="1176"/>
      <c r="F731" s="1177"/>
      <c r="G731" s="1190"/>
      <c r="H731" s="1191"/>
      <c r="I731" s="1191"/>
      <c r="J731" s="1192"/>
      <c r="K731" s="1196"/>
      <c r="L731" s="1196"/>
      <c r="M731" s="1196"/>
      <c r="N731" s="1196"/>
      <c r="O731" s="1196"/>
      <c r="P731" s="1129">
        <f t="shared" si="26"/>
        <v>0</v>
      </c>
      <c r="Q731" s="1129"/>
      <c r="R731" s="1129"/>
      <c r="S731" s="1129"/>
      <c r="T731" s="1129"/>
      <c r="U731" s="1215">
        <v>0</v>
      </c>
      <c r="V731" s="1216"/>
      <c r="W731" s="1216"/>
      <c r="X731" s="1217"/>
      <c r="Y731" s="1129">
        <f t="shared" si="28"/>
        <v>0</v>
      </c>
      <c r="Z731" s="1129"/>
      <c r="AA731" s="1129"/>
      <c r="AB731" s="1129"/>
      <c r="AC731" s="1129"/>
      <c r="AD731" s="1119">
        <v>0</v>
      </c>
      <c r="AE731" s="1120"/>
      <c r="AF731" s="1120"/>
      <c r="AG731" s="1120"/>
      <c r="AH731" s="1121"/>
      <c r="AI731" s="1135" t="str">
        <f t="shared" si="27"/>
        <v xml:space="preserve"> </v>
      </c>
      <c r="AJ731" s="1136"/>
      <c r="AK731" s="1137"/>
      <c r="AL731" s="58"/>
      <c r="AM731" s="58"/>
      <c r="AN731" s="58"/>
      <c r="AO731" s="58"/>
      <c r="AP731" s="58"/>
      <c r="AQ731" s="58"/>
      <c r="AR731" s="58"/>
      <c r="AS731" s="58"/>
      <c r="AT731" s="58"/>
      <c r="AU731" s="58"/>
      <c r="AV731" s="58"/>
      <c r="AW731" s="58"/>
      <c r="AX731" s="58"/>
      <c r="AY731" s="58"/>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58"/>
    </row>
    <row r="732" spans="2:96" ht="12.75">
      <c r="B732" s="1175"/>
      <c r="C732" s="1176"/>
      <c r="D732" s="1176"/>
      <c r="E732" s="1176"/>
      <c r="F732" s="1177"/>
      <c r="G732" s="1190"/>
      <c r="H732" s="1191"/>
      <c r="I732" s="1191"/>
      <c r="J732" s="1192"/>
      <c r="K732" s="1196"/>
      <c r="L732" s="1196"/>
      <c r="M732" s="1196"/>
      <c r="N732" s="1196"/>
      <c r="O732" s="1196"/>
      <c r="P732" s="1129">
        <f t="shared" si="26"/>
        <v>0</v>
      </c>
      <c r="Q732" s="1129"/>
      <c r="R732" s="1129"/>
      <c r="S732" s="1129"/>
      <c r="T732" s="1129"/>
      <c r="U732" s="1215">
        <v>0</v>
      </c>
      <c r="V732" s="1216"/>
      <c r="W732" s="1216"/>
      <c r="X732" s="1217"/>
      <c r="Y732" s="1129">
        <f t="shared" si="28"/>
        <v>0</v>
      </c>
      <c r="Z732" s="1129"/>
      <c r="AA732" s="1129"/>
      <c r="AB732" s="1129"/>
      <c r="AC732" s="1129"/>
      <c r="AD732" s="1119">
        <v>0</v>
      </c>
      <c r="AE732" s="1120"/>
      <c r="AF732" s="1120"/>
      <c r="AG732" s="1120"/>
      <c r="AH732" s="1121"/>
      <c r="AI732" s="1135" t="str">
        <f t="shared" si="27"/>
        <v xml:space="preserve"> </v>
      </c>
      <c r="AJ732" s="1136"/>
      <c r="AK732" s="1137"/>
      <c r="AL732" s="58"/>
      <c r="AM732" s="58"/>
      <c r="AN732" s="58"/>
      <c r="AO732" s="58"/>
      <c r="AP732" s="58"/>
      <c r="AQ732" s="58"/>
      <c r="AR732" s="58"/>
      <c r="AS732" s="58"/>
      <c r="AT732" s="58"/>
      <c r="AU732" s="58"/>
      <c r="AV732" s="58"/>
      <c r="AW732" s="58"/>
      <c r="AX732" s="58"/>
      <c r="AY732" s="58"/>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58"/>
    </row>
    <row r="733" spans="2:96" ht="12.75">
      <c r="B733" s="1175"/>
      <c r="C733" s="1176"/>
      <c r="D733" s="1176"/>
      <c r="E733" s="1176"/>
      <c r="F733" s="1177"/>
      <c r="G733" s="1190"/>
      <c r="H733" s="1191"/>
      <c r="I733" s="1191"/>
      <c r="J733" s="1192"/>
      <c r="K733" s="1196"/>
      <c r="L733" s="1196"/>
      <c r="M733" s="1196"/>
      <c r="N733" s="1196"/>
      <c r="O733" s="1196"/>
      <c r="P733" s="1129">
        <f t="shared" si="26"/>
        <v>0</v>
      </c>
      <c r="Q733" s="1129"/>
      <c r="R733" s="1129"/>
      <c r="S733" s="1129"/>
      <c r="T733" s="1129"/>
      <c r="U733" s="1215">
        <v>0</v>
      </c>
      <c r="V733" s="1216"/>
      <c r="W733" s="1216"/>
      <c r="X733" s="1217"/>
      <c r="Y733" s="1129">
        <f t="shared" si="28"/>
        <v>0</v>
      </c>
      <c r="Z733" s="1129"/>
      <c r="AA733" s="1129"/>
      <c r="AB733" s="1129"/>
      <c r="AC733" s="1129"/>
      <c r="AD733" s="1119">
        <v>0</v>
      </c>
      <c r="AE733" s="1120"/>
      <c r="AF733" s="1120"/>
      <c r="AG733" s="1120"/>
      <c r="AH733" s="1121"/>
      <c r="AI733" s="1551" t="str">
        <f t="shared" si="27"/>
        <v xml:space="preserve"> </v>
      </c>
      <c r="AJ733" s="1552"/>
      <c r="AK733" s="1553"/>
      <c r="AL733" s="58"/>
      <c r="AM733" s="58"/>
      <c r="AN733" s="58"/>
      <c r="AO733" s="58"/>
      <c r="AP733" s="58"/>
      <c r="AQ733" s="58"/>
      <c r="AR733" s="58"/>
      <c r="AS733" s="58"/>
      <c r="AT733" s="58"/>
      <c r="AU733" s="58"/>
      <c r="AV733" s="58"/>
      <c r="AW733" s="58"/>
      <c r="AX733" s="58"/>
      <c r="AY733" s="58"/>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58"/>
    </row>
    <row r="734" spans="2:96" ht="12.75">
      <c r="B734" s="1172" t="s">
        <v>132</v>
      </c>
      <c r="C734" s="1173"/>
      <c r="D734" s="1173"/>
      <c r="E734" s="1173"/>
      <c r="F734" s="1174"/>
      <c r="G734" s="1245">
        <f>SUM(G709:J733)</f>
        <v>111</v>
      </c>
      <c r="H734" s="1246"/>
      <c r="I734" s="1246"/>
      <c r="J734" s="1247"/>
      <c r="K734" s="1172" t="s">
        <v>131</v>
      </c>
      <c r="L734" s="1173"/>
      <c r="M734" s="1173"/>
      <c r="N734" s="1173"/>
      <c r="O734" s="1174"/>
      <c r="P734" s="1161">
        <f>SUM(P709:T733)</f>
        <v>139679</v>
      </c>
      <c r="Q734" s="1122"/>
      <c r="R734" s="1122"/>
      <c r="S734" s="1122"/>
      <c r="T734" s="1162"/>
      <c r="Y734" s="1254" t="s">
        <v>999</v>
      </c>
      <c r="Z734" s="1255"/>
      <c r="AA734" s="1255"/>
      <c r="AB734" s="1255"/>
      <c r="AC734" s="1256"/>
      <c r="AD734" s="1588">
        <f>AV675</f>
        <v>0.47027027027027024</v>
      </c>
      <c r="AE734" s="1589"/>
      <c r="AF734" s="1589"/>
      <c r="AG734" s="1589"/>
      <c r="AH734" s="1590"/>
      <c r="AL734" s="58"/>
      <c r="AM734" s="58"/>
      <c r="AN734" s="58"/>
      <c r="AO734" s="58"/>
      <c r="AP734" s="58"/>
      <c r="AQ734" s="58"/>
      <c r="AR734" s="58"/>
      <c r="AS734" s="58"/>
      <c r="AT734" s="58"/>
      <c r="AU734" s="58"/>
      <c r="AV734" s="58"/>
      <c r="AW734" s="58"/>
      <c r="AX734" s="58"/>
      <c r="AY734" s="58"/>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58"/>
    </row>
    <row r="735" spans="2:96" ht="12.75">
      <c r="B735" s="89"/>
      <c r="C735" s="89"/>
      <c r="D735" s="89"/>
      <c r="E735" s="89"/>
      <c r="F735" s="89"/>
      <c r="G735" s="510"/>
      <c r="H735" s="510"/>
      <c r="I735" s="510"/>
      <c r="J735" s="510"/>
      <c r="K735" s="89"/>
      <c r="L735" s="89"/>
      <c r="M735" s="89"/>
      <c r="N735" s="89"/>
      <c r="O735" s="89"/>
      <c r="P735" s="290"/>
      <c r="Q735" s="290"/>
      <c r="R735" s="290"/>
      <c r="S735" s="290"/>
      <c r="T735" s="290"/>
      <c r="Y735" s="511"/>
      <c r="Z735" s="511"/>
      <c r="AA735" s="511"/>
      <c r="AB735" s="511"/>
      <c r="AC735" s="511"/>
      <c r="AD735" s="512"/>
      <c r="AE735" s="513"/>
      <c r="AF735" s="513"/>
      <c r="AG735" s="513"/>
      <c r="AH735" s="513"/>
      <c r="AL735" s="58"/>
      <c r="AM735" s="58"/>
      <c r="AN735" s="58"/>
      <c r="AO735" s="58"/>
      <c r="AP735" s="58"/>
      <c r="AQ735" s="58"/>
      <c r="AR735" s="58"/>
      <c r="AS735" s="58"/>
      <c r="AT735" s="58"/>
      <c r="AU735" s="58"/>
      <c r="AV735" s="58"/>
      <c r="AW735" s="58"/>
      <c r="AX735" s="58"/>
      <c r="AY735" s="58"/>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58"/>
    </row>
    <row r="736" spans="2:96" ht="12.75" customHeight="1">
      <c r="B736" s="93" t="s">
        <v>1101</v>
      </c>
      <c r="C736" s="89"/>
      <c r="D736" s="89"/>
      <c r="E736" s="89"/>
      <c r="F736" s="89"/>
      <c r="G736" s="510"/>
      <c r="H736" s="510"/>
      <c r="I736" s="510"/>
      <c r="J736" s="510"/>
      <c r="K736" s="89"/>
      <c r="L736" s="89"/>
      <c r="M736" s="89"/>
      <c r="N736" s="89"/>
      <c r="O736" s="89"/>
      <c r="P736" s="290"/>
      <c r="Q736" s="290"/>
      <c r="R736" s="290"/>
      <c r="S736" s="290"/>
      <c r="T736" s="290"/>
      <c r="Y736" s="511"/>
      <c r="Z736" s="511"/>
      <c r="AA736" s="511"/>
      <c r="AB736" s="511"/>
      <c r="AC736" s="511"/>
      <c r="AD736" s="512"/>
      <c r="AE736" s="513"/>
      <c r="AF736" s="1580" t="s">
        <v>642</v>
      </c>
      <c r="AG736" s="1580"/>
      <c r="AH736" s="1580"/>
      <c r="AL736" s="58"/>
      <c r="AM736" s="58"/>
      <c r="AN736" s="58"/>
      <c r="AO736" s="58"/>
      <c r="AP736" s="58"/>
      <c r="AQ736" s="58"/>
      <c r="AR736" s="58"/>
      <c r="AS736" s="58"/>
      <c r="AT736" s="58"/>
      <c r="AU736" s="58"/>
      <c r="AV736" s="58"/>
      <c r="AW736" s="58"/>
      <c r="AX736" s="58"/>
      <c r="AY736" s="58"/>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58"/>
    </row>
    <row r="737" spans="1:16384" ht="12.75" customHeight="1">
      <c r="B737" s="92" t="s">
        <v>1099</v>
      </c>
      <c r="C737" s="89"/>
      <c r="D737" s="89"/>
      <c r="E737" s="89"/>
      <c r="F737" s="89"/>
      <c r="G737" s="510"/>
      <c r="H737" s="510"/>
      <c r="I737" s="510"/>
      <c r="J737" s="510"/>
      <c r="K737" s="89"/>
      <c r="L737" s="89"/>
      <c r="M737" s="89"/>
      <c r="N737" s="89"/>
      <c r="O737" s="89"/>
      <c r="P737" s="290"/>
      <c r="Q737" s="290"/>
      <c r="R737" s="290"/>
      <c r="S737" s="290"/>
      <c r="T737" s="290"/>
      <c r="Y737" s="511"/>
      <c r="Z737" s="511"/>
      <c r="AA737" s="511"/>
      <c r="AB737" s="511"/>
      <c r="AC737" s="511"/>
      <c r="AD737" s="512"/>
      <c r="AE737" s="513"/>
      <c r="AF737" s="513"/>
      <c r="AG737" s="513"/>
      <c r="AH737" s="513"/>
      <c r="AL737" s="58"/>
      <c r="AM737" s="58"/>
      <c r="AN737" s="58"/>
      <c r="AO737" s="58"/>
      <c r="AP737" s="58"/>
      <c r="AQ737" s="58"/>
      <c r="AR737" s="58"/>
      <c r="AS737" s="58"/>
      <c r="AT737" s="58"/>
      <c r="AU737" s="58"/>
      <c r="AV737" s="58"/>
      <c r="AW737" s="58"/>
      <c r="AX737" s="58"/>
      <c r="AY737" s="58"/>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58"/>
    </row>
    <row r="738" spans="1:16384" ht="12.75" customHeight="1">
      <c r="B738" s="92" t="s">
        <v>1100</v>
      </c>
      <c r="C738" s="89"/>
      <c r="D738" s="89"/>
      <c r="E738" s="89"/>
      <c r="F738" s="89"/>
      <c r="G738" s="510"/>
      <c r="H738" s="510"/>
      <c r="I738" s="510"/>
      <c r="J738" s="510"/>
      <c r="K738" s="89"/>
      <c r="L738" s="89"/>
      <c r="M738" s="89"/>
      <c r="N738" s="89"/>
      <c r="O738" s="89"/>
      <c r="P738" s="290"/>
      <c r="Q738" s="290"/>
      <c r="R738" s="290"/>
      <c r="S738" s="290"/>
      <c r="T738" s="290"/>
      <c r="Y738" s="511"/>
      <c r="Z738" s="511"/>
      <c r="AA738" s="511"/>
      <c r="AB738" s="511"/>
      <c r="AC738" s="511"/>
      <c r="AD738" s="511"/>
      <c r="AE738" s="511"/>
      <c r="AF738" s="511"/>
      <c r="AG738" s="511"/>
      <c r="AH738" s="511"/>
      <c r="AI738" s="511"/>
      <c r="AJ738" s="511"/>
      <c r="AK738" s="511"/>
      <c r="AL738" s="511"/>
      <c r="AM738" s="511"/>
      <c r="AN738" s="511"/>
      <c r="AO738" s="511"/>
      <c r="AP738" s="511"/>
      <c r="AQ738" s="511"/>
      <c r="AR738" s="511"/>
      <c r="AS738" s="511"/>
      <c r="AT738" s="511"/>
      <c r="AU738" s="511"/>
      <c r="AV738" s="511"/>
      <c r="AW738" s="511"/>
      <c r="AX738" s="511"/>
      <c r="AY738" s="511"/>
      <c r="AZ738" s="511"/>
      <c r="BA738" s="511"/>
      <c r="BB738" s="511"/>
      <c r="BC738" s="511"/>
      <c r="BD738" s="511"/>
      <c r="BE738" s="511"/>
      <c r="BF738" s="511"/>
      <c r="BG738" s="511"/>
      <c r="BH738" s="511"/>
      <c r="BI738" s="511"/>
      <c r="BJ738" s="511"/>
      <c r="BK738" s="511"/>
      <c r="BL738" s="511"/>
      <c r="BM738" s="511"/>
      <c r="BN738" s="511"/>
      <c r="BO738" s="511"/>
      <c r="BP738" s="511"/>
      <c r="BQ738" s="511"/>
      <c r="BR738" s="511"/>
      <c r="BS738" s="511"/>
      <c r="BT738" s="511"/>
      <c r="BU738" s="511"/>
      <c r="BV738" s="511"/>
      <c r="BW738" s="511"/>
      <c r="BX738" s="511"/>
      <c r="BY738" s="511"/>
      <c r="BZ738" s="511"/>
      <c r="CA738" s="511"/>
      <c r="CB738" s="511"/>
      <c r="CC738" s="511"/>
      <c r="CD738" s="511"/>
      <c r="CE738" s="511"/>
      <c r="CF738" s="511"/>
      <c r="CG738" s="511"/>
      <c r="CH738" s="511"/>
      <c r="CI738" s="511"/>
      <c r="CJ738" s="511"/>
      <c r="CK738" s="511"/>
      <c r="CL738" s="511"/>
      <c r="CM738" s="511"/>
      <c r="CN738" s="511"/>
      <c r="CO738" s="511"/>
      <c r="CP738" s="511"/>
      <c r="CQ738" s="511"/>
      <c r="CR738" s="511"/>
      <c r="CS738" s="511"/>
      <c r="CT738" s="511"/>
      <c r="CU738" s="511"/>
      <c r="CV738" s="511"/>
      <c r="CW738" s="511"/>
      <c r="CX738" s="511"/>
      <c r="CY738" s="511"/>
      <c r="CZ738" s="511"/>
      <c r="DA738" s="511"/>
      <c r="DB738" s="511"/>
      <c r="DC738" s="511"/>
      <c r="DD738" s="511"/>
      <c r="DE738" s="511"/>
      <c r="DF738" s="511"/>
      <c r="DG738" s="511"/>
      <c r="DH738" s="511"/>
      <c r="DI738" s="511"/>
      <c r="DJ738" s="511"/>
      <c r="DK738" s="511"/>
      <c r="DL738" s="511"/>
      <c r="DM738" s="511"/>
      <c r="DN738" s="511"/>
      <c r="DO738" s="511"/>
      <c r="DP738" s="511"/>
      <c r="DQ738" s="511"/>
      <c r="DR738" s="511"/>
      <c r="DS738" s="511"/>
      <c r="DT738" s="511"/>
      <c r="DU738" s="511"/>
      <c r="DV738" s="511"/>
      <c r="DW738" s="511"/>
      <c r="DX738" s="511"/>
      <c r="DY738" s="511"/>
      <c r="DZ738" s="511"/>
      <c r="EA738" s="511"/>
      <c r="EB738" s="511"/>
      <c r="EC738" s="511"/>
      <c r="ED738" s="511"/>
      <c r="EE738" s="511"/>
      <c r="EF738" s="511"/>
      <c r="EG738" s="511"/>
      <c r="EH738" s="511"/>
      <c r="EI738" s="511"/>
      <c r="EJ738" s="511"/>
      <c r="EK738" s="511"/>
      <c r="EL738" s="511"/>
      <c r="EM738" s="511"/>
      <c r="EN738" s="511"/>
      <c r="EO738" s="511"/>
      <c r="EP738" s="511"/>
      <c r="EQ738" s="511"/>
      <c r="ER738" s="511"/>
      <c r="ES738" s="511"/>
      <c r="ET738" s="511"/>
      <c r="EU738" s="511"/>
      <c r="EV738" s="511"/>
      <c r="EW738" s="511"/>
      <c r="EX738" s="511"/>
      <c r="EY738" s="511"/>
      <c r="EZ738" s="511"/>
      <c r="FA738" s="511"/>
      <c r="FB738" s="511"/>
      <c r="FC738" s="511"/>
      <c r="FD738" s="511"/>
      <c r="FE738" s="511"/>
      <c r="FF738" s="511"/>
      <c r="FG738" s="511"/>
      <c r="FH738" s="511"/>
      <c r="FI738" s="511"/>
      <c r="FJ738" s="511"/>
      <c r="FK738" s="511"/>
      <c r="FL738" s="511"/>
      <c r="FM738" s="511"/>
      <c r="FN738" s="511"/>
      <c r="FO738" s="511"/>
      <c r="FP738" s="511"/>
      <c r="FQ738" s="511"/>
      <c r="FR738" s="511"/>
      <c r="FS738" s="511"/>
      <c r="FT738" s="511"/>
      <c r="FU738" s="511"/>
      <c r="FV738" s="511"/>
      <c r="FW738" s="511"/>
      <c r="FX738" s="511"/>
      <c r="FY738" s="511"/>
      <c r="FZ738" s="511"/>
      <c r="GA738" s="511"/>
      <c r="GB738" s="511"/>
      <c r="GC738" s="511"/>
      <c r="GD738" s="511"/>
      <c r="GE738" s="511"/>
      <c r="GF738" s="511"/>
      <c r="GG738" s="511"/>
      <c r="GH738" s="511"/>
      <c r="GI738" s="511"/>
      <c r="GJ738" s="511"/>
      <c r="GK738" s="511"/>
      <c r="GL738" s="511"/>
      <c r="GM738" s="511"/>
      <c r="GN738" s="511"/>
      <c r="GO738" s="511"/>
      <c r="GP738" s="511"/>
      <c r="GQ738" s="511"/>
      <c r="GR738" s="511"/>
      <c r="GS738" s="511"/>
      <c r="GT738" s="511"/>
      <c r="GU738" s="511"/>
      <c r="GV738" s="511"/>
      <c r="GW738" s="511"/>
      <c r="GX738" s="511"/>
      <c r="GY738" s="511"/>
      <c r="GZ738" s="511"/>
      <c r="HA738" s="511"/>
      <c r="HB738" s="511"/>
      <c r="HC738" s="511"/>
      <c r="HD738" s="511"/>
      <c r="HE738" s="511"/>
      <c r="HF738" s="511"/>
      <c r="HG738" s="511"/>
      <c r="HH738" s="511"/>
      <c r="HI738" s="511"/>
      <c r="HJ738" s="511"/>
      <c r="HK738" s="511"/>
      <c r="HL738" s="511"/>
      <c r="HM738" s="511"/>
      <c r="HN738" s="511"/>
      <c r="HO738" s="511"/>
      <c r="HP738" s="511"/>
      <c r="HQ738" s="511"/>
      <c r="HR738" s="511"/>
      <c r="HS738" s="511"/>
      <c r="HT738" s="511"/>
      <c r="HU738" s="511"/>
      <c r="HV738" s="511"/>
      <c r="HW738" s="511"/>
      <c r="HX738" s="511"/>
      <c r="HY738" s="511"/>
      <c r="HZ738" s="511"/>
      <c r="IA738" s="511"/>
      <c r="IB738" s="511"/>
      <c r="IC738" s="511"/>
      <c r="ID738" s="511"/>
      <c r="IE738" s="511"/>
      <c r="IF738" s="511"/>
      <c r="IG738" s="511"/>
      <c r="IH738" s="511"/>
      <c r="II738" s="511"/>
      <c r="IJ738" s="511"/>
      <c r="IK738" s="511"/>
      <c r="IL738" s="511"/>
      <c r="IM738" s="511"/>
      <c r="IN738" s="511"/>
      <c r="IO738" s="511"/>
      <c r="IP738" s="511"/>
      <c r="IQ738" s="511"/>
      <c r="IR738" s="511"/>
      <c r="IS738" s="511"/>
      <c r="IT738" s="511"/>
      <c r="IU738" s="511"/>
      <c r="IV738" s="511"/>
      <c r="IW738" s="511"/>
      <c r="IX738" s="511"/>
      <c r="IY738" s="511"/>
      <c r="IZ738" s="511"/>
      <c r="JA738" s="511"/>
      <c r="JB738" s="511"/>
      <c r="JC738" s="511"/>
      <c r="JD738" s="511"/>
      <c r="JE738" s="511"/>
      <c r="JF738" s="511"/>
      <c r="JG738" s="511"/>
      <c r="JH738" s="511"/>
      <c r="JI738" s="511"/>
      <c r="JJ738" s="511"/>
      <c r="JK738" s="511"/>
      <c r="JL738" s="511"/>
      <c r="JM738" s="511"/>
      <c r="JN738" s="511"/>
      <c r="JO738" s="511"/>
      <c r="JP738" s="511"/>
      <c r="JQ738" s="511"/>
      <c r="JR738" s="511"/>
      <c r="JS738" s="511"/>
      <c r="JT738" s="511"/>
      <c r="JU738" s="511"/>
      <c r="JV738" s="511"/>
      <c r="JW738" s="511"/>
      <c r="JX738" s="511"/>
      <c r="JY738" s="511"/>
      <c r="JZ738" s="511"/>
      <c r="KA738" s="511"/>
      <c r="KB738" s="511"/>
      <c r="KC738" s="511"/>
      <c r="KD738" s="511"/>
      <c r="KE738" s="511"/>
      <c r="KF738" s="511"/>
      <c r="KG738" s="511"/>
      <c r="KH738" s="511"/>
      <c r="KI738" s="511"/>
      <c r="KJ738" s="511"/>
      <c r="KK738" s="511"/>
      <c r="KL738" s="511"/>
      <c r="KM738" s="511"/>
      <c r="KN738" s="511"/>
      <c r="KO738" s="511"/>
      <c r="KP738" s="511"/>
      <c r="KQ738" s="511"/>
      <c r="KR738" s="511"/>
      <c r="KS738" s="511"/>
      <c r="KT738" s="511"/>
      <c r="KU738" s="511"/>
      <c r="KV738" s="511"/>
      <c r="KW738" s="511"/>
      <c r="KX738" s="511"/>
      <c r="KY738" s="511"/>
      <c r="KZ738" s="511"/>
      <c r="LA738" s="511"/>
      <c r="LB738" s="511"/>
      <c r="LC738" s="511"/>
      <c r="LD738" s="511"/>
      <c r="LE738" s="511"/>
      <c r="LF738" s="511"/>
      <c r="LG738" s="511"/>
      <c r="LH738" s="511"/>
      <c r="LI738" s="511"/>
      <c r="LJ738" s="511"/>
      <c r="LK738" s="511"/>
      <c r="LL738" s="511"/>
      <c r="LM738" s="511"/>
      <c r="LN738" s="511"/>
      <c r="LO738" s="511"/>
      <c r="LP738" s="511"/>
      <c r="LQ738" s="511"/>
      <c r="LR738" s="511"/>
      <c r="LS738" s="511"/>
      <c r="LT738" s="511"/>
      <c r="LU738" s="511"/>
      <c r="LV738" s="511"/>
      <c r="LW738" s="511"/>
      <c r="LX738" s="511"/>
      <c r="LY738" s="511"/>
      <c r="LZ738" s="511"/>
      <c r="MA738" s="511"/>
      <c r="MB738" s="511"/>
      <c r="MC738" s="511"/>
      <c r="MD738" s="511"/>
      <c r="ME738" s="511"/>
      <c r="MF738" s="511"/>
      <c r="MG738" s="511"/>
      <c r="MH738" s="511"/>
      <c r="MI738" s="511"/>
      <c r="MJ738" s="511"/>
      <c r="MK738" s="511"/>
      <c r="ML738" s="511"/>
      <c r="MM738" s="511"/>
      <c r="MN738" s="511"/>
      <c r="MO738" s="511"/>
      <c r="MP738" s="511"/>
      <c r="MQ738" s="511"/>
      <c r="MR738" s="511"/>
      <c r="MS738" s="511"/>
      <c r="MT738" s="511"/>
      <c r="MU738" s="511"/>
      <c r="MV738" s="511"/>
      <c r="MW738" s="511"/>
      <c r="MX738" s="511"/>
      <c r="MY738" s="511"/>
      <c r="MZ738" s="511"/>
      <c r="NA738" s="511"/>
      <c r="NB738" s="511"/>
      <c r="NC738" s="511"/>
      <c r="ND738" s="511"/>
      <c r="NE738" s="511"/>
      <c r="NF738" s="511"/>
      <c r="NG738" s="511"/>
      <c r="NH738" s="511"/>
      <c r="NI738" s="511"/>
      <c r="NJ738" s="511"/>
      <c r="NK738" s="511"/>
      <c r="NL738" s="511"/>
      <c r="NM738" s="511"/>
      <c r="NN738" s="511"/>
      <c r="NO738" s="511"/>
      <c r="NP738" s="511"/>
      <c r="NQ738" s="511"/>
      <c r="NR738" s="511"/>
      <c r="NS738" s="511"/>
      <c r="NT738" s="511"/>
      <c r="NU738" s="511"/>
      <c r="NV738" s="511"/>
      <c r="NW738" s="511"/>
      <c r="NX738" s="511"/>
      <c r="NY738" s="511"/>
      <c r="NZ738" s="511"/>
      <c r="OA738" s="511"/>
      <c r="OB738" s="511"/>
      <c r="OC738" s="511"/>
      <c r="OD738" s="511"/>
      <c r="OE738" s="511"/>
      <c r="OF738" s="511"/>
      <c r="OG738" s="511"/>
      <c r="OH738" s="511"/>
      <c r="OI738" s="511"/>
      <c r="OJ738" s="511"/>
      <c r="OK738" s="511"/>
      <c r="OL738" s="511"/>
      <c r="OM738" s="511"/>
      <c r="ON738" s="511"/>
      <c r="OO738" s="511"/>
      <c r="OP738" s="511"/>
      <c r="OQ738" s="511"/>
      <c r="OR738" s="511"/>
      <c r="OS738" s="511"/>
      <c r="OT738" s="511"/>
      <c r="OU738" s="511"/>
      <c r="OV738" s="511"/>
      <c r="OW738" s="511"/>
      <c r="OX738" s="511"/>
      <c r="OY738" s="511"/>
      <c r="OZ738" s="511"/>
      <c r="PA738" s="511"/>
      <c r="PB738" s="511"/>
      <c r="PC738" s="511"/>
      <c r="PD738" s="511"/>
      <c r="PE738" s="511"/>
      <c r="PF738" s="511"/>
      <c r="PG738" s="511"/>
      <c r="PH738" s="511"/>
      <c r="PI738" s="511"/>
      <c r="PJ738" s="511"/>
      <c r="PK738" s="511"/>
      <c r="PL738" s="511"/>
      <c r="PM738" s="511"/>
      <c r="PN738" s="511"/>
      <c r="PO738" s="511"/>
      <c r="PP738" s="511"/>
      <c r="PQ738" s="511"/>
      <c r="PR738" s="511"/>
      <c r="PS738" s="511"/>
      <c r="PT738" s="511"/>
      <c r="PU738" s="511"/>
      <c r="PV738" s="511"/>
      <c r="PW738" s="511"/>
      <c r="PX738" s="511"/>
      <c r="PY738" s="511"/>
      <c r="PZ738" s="511"/>
      <c r="QA738" s="511"/>
      <c r="QB738" s="511"/>
      <c r="QC738" s="511"/>
      <c r="QD738" s="511"/>
      <c r="QE738" s="511"/>
      <c r="QF738" s="511"/>
      <c r="QG738" s="511"/>
      <c r="QH738" s="511"/>
      <c r="QI738" s="511"/>
      <c r="QJ738" s="511"/>
      <c r="QK738" s="511"/>
      <c r="QL738" s="511"/>
      <c r="QM738" s="511"/>
      <c r="QN738" s="511"/>
      <c r="QO738" s="511"/>
      <c r="QP738" s="511"/>
      <c r="QQ738" s="511"/>
      <c r="QR738" s="511"/>
      <c r="QS738" s="511"/>
      <c r="QT738" s="511"/>
      <c r="QU738" s="511"/>
      <c r="QV738" s="511"/>
      <c r="QW738" s="511"/>
      <c r="QX738" s="511"/>
      <c r="QY738" s="511"/>
      <c r="QZ738" s="511"/>
      <c r="RA738" s="511"/>
      <c r="RB738" s="511"/>
      <c r="RC738" s="511"/>
      <c r="RD738" s="511"/>
      <c r="RE738" s="511"/>
      <c r="RF738" s="511"/>
      <c r="RG738" s="511"/>
      <c r="RH738" s="511"/>
      <c r="RI738" s="511"/>
      <c r="RJ738" s="511"/>
      <c r="RK738" s="511"/>
      <c r="RL738" s="511"/>
      <c r="RM738" s="511"/>
      <c r="RN738" s="511"/>
      <c r="RO738" s="511"/>
      <c r="RP738" s="511"/>
      <c r="RQ738" s="511"/>
      <c r="RR738" s="511"/>
      <c r="RS738" s="511"/>
      <c r="RT738" s="511"/>
      <c r="RU738" s="511"/>
      <c r="RV738" s="511"/>
      <c r="RW738" s="511"/>
      <c r="RX738" s="511"/>
      <c r="RY738" s="511"/>
      <c r="RZ738" s="511"/>
      <c r="SA738" s="511"/>
      <c r="SB738" s="511"/>
      <c r="SC738" s="511"/>
      <c r="SD738" s="511"/>
      <c r="SE738" s="511"/>
      <c r="SF738" s="511"/>
      <c r="SG738" s="511"/>
      <c r="SH738" s="511"/>
      <c r="SI738" s="511"/>
      <c r="SJ738" s="511"/>
      <c r="SK738" s="511"/>
      <c r="SL738" s="511"/>
      <c r="SM738" s="511"/>
      <c r="SN738" s="511"/>
      <c r="SO738" s="511"/>
      <c r="SP738" s="511"/>
      <c r="SQ738" s="511"/>
      <c r="SR738" s="511"/>
      <c r="SS738" s="511"/>
      <c r="ST738" s="511"/>
      <c r="SU738" s="511"/>
      <c r="SV738" s="511"/>
      <c r="SW738" s="511"/>
      <c r="SX738" s="511"/>
      <c r="SY738" s="511"/>
      <c r="SZ738" s="511"/>
      <c r="TA738" s="511"/>
      <c r="TB738" s="511"/>
      <c r="TC738" s="511"/>
      <c r="TD738" s="511"/>
      <c r="TE738" s="511"/>
      <c r="TF738" s="511"/>
      <c r="TG738" s="511"/>
      <c r="TH738" s="511"/>
      <c r="TI738" s="511"/>
      <c r="TJ738" s="511"/>
      <c r="TK738" s="511"/>
      <c r="TL738" s="511"/>
      <c r="TM738" s="511"/>
      <c r="TN738" s="511"/>
      <c r="TO738" s="511"/>
      <c r="TP738" s="511"/>
      <c r="TQ738" s="511"/>
      <c r="TR738" s="511"/>
      <c r="TS738" s="511"/>
      <c r="TT738" s="511"/>
      <c r="TU738" s="511"/>
      <c r="TV738" s="511"/>
      <c r="TW738" s="511"/>
      <c r="TX738" s="511"/>
      <c r="TY738" s="511"/>
      <c r="TZ738" s="511"/>
      <c r="UA738" s="511"/>
      <c r="UB738" s="511"/>
      <c r="UC738" s="511"/>
      <c r="UD738" s="511"/>
      <c r="UE738" s="511"/>
      <c r="UF738" s="511"/>
      <c r="UG738" s="511"/>
      <c r="UH738" s="511"/>
      <c r="UI738" s="511"/>
      <c r="UJ738" s="511"/>
      <c r="UK738" s="511"/>
      <c r="UL738" s="511"/>
      <c r="UM738" s="511"/>
      <c r="UN738" s="511"/>
      <c r="UO738" s="511"/>
      <c r="UP738" s="511"/>
      <c r="UQ738" s="511"/>
      <c r="UR738" s="511"/>
      <c r="US738" s="511"/>
      <c r="UT738" s="511"/>
      <c r="UU738" s="511"/>
      <c r="UV738" s="511"/>
      <c r="UW738" s="511"/>
      <c r="UX738" s="511"/>
      <c r="UY738" s="511"/>
      <c r="UZ738" s="511"/>
      <c r="VA738" s="511"/>
      <c r="VB738" s="511"/>
      <c r="VC738" s="511"/>
      <c r="VD738" s="511"/>
      <c r="VE738" s="511"/>
      <c r="VF738" s="511"/>
      <c r="VG738" s="511"/>
      <c r="VH738" s="511"/>
      <c r="VI738" s="511"/>
      <c r="VJ738" s="511"/>
      <c r="VK738" s="511"/>
      <c r="VL738" s="511"/>
      <c r="VM738" s="511"/>
      <c r="VN738" s="511"/>
      <c r="VO738" s="511"/>
      <c r="VP738" s="511"/>
      <c r="VQ738" s="511"/>
      <c r="VR738" s="511"/>
      <c r="VS738" s="511"/>
      <c r="VT738" s="511"/>
      <c r="VU738" s="511"/>
      <c r="VV738" s="511"/>
      <c r="VW738" s="511"/>
      <c r="VX738" s="511"/>
      <c r="VY738" s="511"/>
      <c r="VZ738" s="511"/>
      <c r="WA738" s="511"/>
      <c r="WB738" s="511"/>
      <c r="WC738" s="511"/>
      <c r="WD738" s="511"/>
      <c r="WE738" s="511"/>
      <c r="WF738" s="511"/>
      <c r="WG738" s="511"/>
      <c r="WH738" s="511"/>
      <c r="WI738" s="511"/>
      <c r="WJ738" s="511"/>
      <c r="WK738" s="511"/>
      <c r="WL738" s="511"/>
      <c r="WM738" s="511"/>
      <c r="WN738" s="511"/>
      <c r="WO738" s="511"/>
      <c r="WP738" s="511"/>
      <c r="WQ738" s="511"/>
      <c r="WR738" s="511"/>
      <c r="WS738" s="511"/>
      <c r="WT738" s="511"/>
      <c r="WU738" s="511"/>
      <c r="WV738" s="511"/>
      <c r="WW738" s="511"/>
      <c r="WX738" s="511"/>
      <c r="WY738" s="511"/>
      <c r="WZ738" s="511"/>
      <c r="XA738" s="511"/>
      <c r="XB738" s="511"/>
      <c r="XC738" s="511"/>
      <c r="XD738" s="511"/>
      <c r="XE738" s="511"/>
      <c r="XF738" s="511"/>
      <c r="XG738" s="511"/>
      <c r="XH738" s="511"/>
      <c r="XI738" s="511"/>
      <c r="XJ738" s="511"/>
      <c r="XK738" s="511"/>
      <c r="XL738" s="511"/>
      <c r="XM738" s="511"/>
      <c r="XN738" s="511"/>
      <c r="XO738" s="511"/>
      <c r="XP738" s="511"/>
      <c r="XQ738" s="511"/>
      <c r="XR738" s="511"/>
      <c r="XS738" s="511"/>
      <c r="XT738" s="511"/>
      <c r="XU738" s="511"/>
      <c r="XV738" s="511"/>
      <c r="XW738" s="511"/>
      <c r="XX738" s="511"/>
      <c r="XY738" s="511"/>
      <c r="XZ738" s="511"/>
      <c r="YA738" s="511"/>
      <c r="YB738" s="511"/>
      <c r="YC738" s="511"/>
      <c r="YD738" s="511"/>
      <c r="YE738" s="511"/>
      <c r="YF738" s="511"/>
      <c r="YG738" s="511"/>
      <c r="YH738" s="511"/>
      <c r="YI738" s="511"/>
      <c r="YJ738" s="511"/>
      <c r="YK738" s="511"/>
      <c r="YL738" s="511"/>
      <c r="YM738" s="511"/>
      <c r="YN738" s="511"/>
      <c r="YO738" s="511"/>
      <c r="YP738" s="511"/>
      <c r="YQ738" s="511"/>
      <c r="YR738" s="511"/>
      <c r="YS738" s="511"/>
      <c r="YT738" s="511"/>
      <c r="YU738" s="511"/>
      <c r="YV738" s="511"/>
      <c r="YW738" s="511"/>
      <c r="YX738" s="511"/>
      <c r="YY738" s="511"/>
      <c r="YZ738" s="511"/>
      <c r="ZA738" s="511"/>
      <c r="ZB738" s="511"/>
      <c r="ZC738" s="511"/>
      <c r="ZD738" s="511"/>
      <c r="ZE738" s="511"/>
      <c r="ZF738" s="511"/>
      <c r="ZG738" s="511"/>
      <c r="ZH738" s="511"/>
      <c r="ZI738" s="511"/>
      <c r="ZJ738" s="511"/>
      <c r="ZK738" s="511"/>
      <c r="ZL738" s="511"/>
      <c r="ZM738" s="511"/>
      <c r="ZN738" s="511"/>
      <c r="ZO738" s="511"/>
      <c r="ZP738" s="511"/>
      <c r="ZQ738" s="511"/>
      <c r="ZR738" s="511"/>
      <c r="ZS738" s="511"/>
      <c r="ZT738" s="511"/>
      <c r="ZU738" s="511"/>
      <c r="ZV738" s="511"/>
      <c r="ZW738" s="511"/>
      <c r="ZX738" s="511"/>
      <c r="ZY738" s="511"/>
      <c r="ZZ738" s="511"/>
      <c r="AAA738" s="511"/>
      <c r="AAB738" s="511"/>
      <c r="AAC738" s="511"/>
      <c r="AAD738" s="511"/>
      <c r="AAE738" s="511"/>
      <c r="AAF738" s="511"/>
      <c r="AAG738" s="511"/>
      <c r="AAH738" s="511"/>
      <c r="AAI738" s="511"/>
      <c r="AAJ738" s="511"/>
      <c r="AAK738" s="511"/>
      <c r="AAL738" s="511"/>
      <c r="AAM738" s="511"/>
      <c r="AAN738" s="511"/>
      <c r="AAO738" s="511"/>
      <c r="AAP738" s="511"/>
      <c r="AAQ738" s="511"/>
      <c r="AAR738" s="511"/>
      <c r="AAS738" s="511"/>
      <c r="AAT738" s="511"/>
      <c r="AAU738" s="511"/>
      <c r="AAV738" s="511"/>
      <c r="AAW738" s="511"/>
      <c r="AAX738" s="511"/>
      <c r="AAY738" s="511"/>
      <c r="AAZ738" s="511"/>
      <c r="ABA738" s="511"/>
      <c r="ABB738" s="511"/>
      <c r="ABC738" s="511"/>
      <c r="ABD738" s="511"/>
      <c r="ABE738" s="511"/>
      <c r="ABF738" s="511"/>
      <c r="ABG738" s="511"/>
      <c r="ABH738" s="511"/>
      <c r="ABI738" s="511"/>
      <c r="ABJ738" s="511"/>
      <c r="ABK738" s="511"/>
      <c r="ABL738" s="511"/>
      <c r="ABM738" s="511"/>
      <c r="ABN738" s="511"/>
      <c r="ABO738" s="511"/>
      <c r="ABP738" s="511"/>
      <c r="ABQ738" s="511"/>
      <c r="ABR738" s="511"/>
      <c r="ABS738" s="511"/>
      <c r="ABT738" s="511"/>
      <c r="ABU738" s="511"/>
      <c r="ABV738" s="511"/>
      <c r="ABW738" s="511"/>
      <c r="ABX738" s="511"/>
      <c r="ABY738" s="511"/>
      <c r="ABZ738" s="511"/>
      <c r="ACA738" s="511"/>
      <c r="ACB738" s="511"/>
      <c r="ACC738" s="511"/>
      <c r="ACD738" s="511"/>
      <c r="ACE738" s="511"/>
      <c r="ACF738" s="511"/>
      <c r="ACG738" s="511"/>
      <c r="ACH738" s="511"/>
      <c r="ACI738" s="511"/>
      <c r="ACJ738" s="511"/>
      <c r="ACK738" s="511"/>
      <c r="ACL738" s="511"/>
      <c r="ACM738" s="511"/>
      <c r="ACN738" s="511"/>
      <c r="ACO738" s="511"/>
      <c r="ACP738" s="511"/>
      <c r="ACQ738" s="511"/>
      <c r="ACR738" s="511"/>
      <c r="ACS738" s="511"/>
      <c r="ACT738" s="511"/>
      <c r="ACU738" s="511"/>
      <c r="ACV738" s="511"/>
      <c r="ACW738" s="511"/>
      <c r="ACX738" s="511"/>
      <c r="ACY738" s="511"/>
      <c r="ACZ738" s="511"/>
      <c r="ADA738" s="511"/>
      <c r="ADB738" s="511"/>
      <c r="ADC738" s="511"/>
      <c r="ADD738" s="511"/>
      <c r="ADE738" s="511"/>
      <c r="ADF738" s="511"/>
      <c r="ADG738" s="511"/>
      <c r="ADH738" s="511"/>
      <c r="ADI738" s="511"/>
      <c r="ADJ738" s="511"/>
      <c r="ADK738" s="511"/>
      <c r="ADL738" s="511"/>
      <c r="ADM738" s="511"/>
      <c r="ADN738" s="511"/>
      <c r="ADO738" s="511"/>
      <c r="ADP738" s="511"/>
      <c r="ADQ738" s="511"/>
      <c r="ADR738" s="511"/>
      <c r="ADS738" s="511"/>
      <c r="ADT738" s="511"/>
      <c r="ADU738" s="511"/>
      <c r="ADV738" s="511"/>
      <c r="ADW738" s="511"/>
      <c r="ADX738" s="511"/>
      <c r="ADY738" s="511"/>
      <c r="ADZ738" s="511"/>
      <c r="AEA738" s="511"/>
      <c r="AEB738" s="511"/>
      <c r="AEC738" s="511"/>
      <c r="AED738" s="511"/>
      <c r="AEE738" s="511"/>
      <c r="AEF738" s="511"/>
      <c r="AEG738" s="511"/>
      <c r="AEH738" s="511"/>
      <c r="AEI738" s="511"/>
      <c r="AEJ738" s="511"/>
      <c r="AEK738" s="511"/>
      <c r="AEL738" s="511"/>
      <c r="AEM738" s="511"/>
      <c r="AEN738" s="511"/>
      <c r="AEO738" s="511"/>
      <c r="AEP738" s="511"/>
      <c r="AEQ738" s="511"/>
      <c r="AER738" s="511"/>
      <c r="AES738" s="511"/>
      <c r="AET738" s="511"/>
      <c r="AEU738" s="511"/>
      <c r="AEV738" s="511"/>
      <c r="AEW738" s="511"/>
      <c r="AEX738" s="511"/>
      <c r="AEY738" s="511"/>
      <c r="AEZ738" s="511"/>
      <c r="AFA738" s="511"/>
      <c r="AFB738" s="511"/>
      <c r="AFC738" s="511"/>
      <c r="AFD738" s="511"/>
      <c r="AFE738" s="511"/>
      <c r="AFF738" s="511"/>
      <c r="AFG738" s="511"/>
      <c r="AFH738" s="511"/>
      <c r="AFI738" s="511"/>
      <c r="AFJ738" s="511"/>
      <c r="AFK738" s="511"/>
      <c r="AFL738" s="511"/>
      <c r="AFM738" s="511"/>
      <c r="AFN738" s="511"/>
      <c r="AFO738" s="511"/>
      <c r="AFP738" s="511"/>
      <c r="AFQ738" s="511"/>
      <c r="AFR738" s="511"/>
      <c r="AFS738" s="511"/>
      <c r="AFT738" s="511"/>
      <c r="AFU738" s="511"/>
      <c r="AFV738" s="511"/>
      <c r="AFW738" s="511"/>
      <c r="AFX738" s="511"/>
      <c r="AFY738" s="511"/>
      <c r="AFZ738" s="511"/>
      <c r="AGA738" s="511"/>
      <c r="AGB738" s="511"/>
      <c r="AGC738" s="511"/>
      <c r="AGD738" s="511"/>
      <c r="AGE738" s="511"/>
      <c r="AGF738" s="511"/>
      <c r="AGG738" s="511"/>
      <c r="AGH738" s="511"/>
      <c r="AGI738" s="511"/>
      <c r="AGJ738" s="511"/>
      <c r="AGK738" s="511"/>
      <c r="AGL738" s="511"/>
      <c r="AGM738" s="511"/>
      <c r="AGN738" s="511"/>
      <c r="AGO738" s="511"/>
      <c r="AGP738" s="511"/>
      <c r="AGQ738" s="511"/>
      <c r="AGR738" s="511"/>
      <c r="AGS738" s="511"/>
      <c r="AGT738" s="511"/>
      <c r="AGU738" s="511"/>
      <c r="AGV738" s="511"/>
      <c r="AGW738" s="511"/>
      <c r="AGX738" s="511"/>
      <c r="AGY738" s="511"/>
      <c r="AGZ738" s="511"/>
      <c r="AHA738" s="511"/>
      <c r="AHB738" s="511"/>
      <c r="AHC738" s="511"/>
      <c r="AHD738" s="511"/>
      <c r="AHE738" s="511"/>
      <c r="AHF738" s="511"/>
      <c r="AHG738" s="511"/>
      <c r="AHH738" s="511"/>
      <c r="AHI738" s="511"/>
      <c r="AHJ738" s="511"/>
      <c r="AHK738" s="511"/>
      <c r="AHL738" s="511"/>
      <c r="AHM738" s="511"/>
      <c r="AHN738" s="511"/>
      <c r="AHO738" s="511"/>
      <c r="AHP738" s="511"/>
      <c r="AHQ738" s="511"/>
      <c r="AHR738" s="511"/>
      <c r="AHS738" s="511"/>
      <c r="AHT738" s="511"/>
      <c r="AHU738" s="511"/>
      <c r="AHV738" s="511"/>
      <c r="AHW738" s="511"/>
      <c r="AHX738" s="511"/>
      <c r="AHY738" s="511"/>
      <c r="AHZ738" s="511"/>
      <c r="AIA738" s="511"/>
      <c r="AIB738" s="511"/>
      <c r="AIC738" s="511"/>
      <c r="AID738" s="511"/>
      <c r="AIE738" s="511"/>
      <c r="AIF738" s="511"/>
      <c r="AIG738" s="511"/>
      <c r="AIH738" s="511"/>
      <c r="AII738" s="511"/>
      <c r="AIJ738" s="511"/>
      <c r="AIK738" s="511"/>
      <c r="AIL738" s="511"/>
      <c r="AIM738" s="511"/>
      <c r="AIN738" s="511"/>
      <c r="AIO738" s="511"/>
      <c r="AIP738" s="511"/>
      <c r="AIQ738" s="511"/>
      <c r="AIR738" s="511"/>
      <c r="AIS738" s="511"/>
      <c r="AIT738" s="511"/>
      <c r="AIU738" s="511"/>
      <c r="AIV738" s="511"/>
      <c r="AIW738" s="511"/>
      <c r="AIX738" s="511"/>
      <c r="AIY738" s="511"/>
      <c r="AIZ738" s="511"/>
      <c r="AJA738" s="511"/>
      <c r="AJB738" s="511"/>
      <c r="AJC738" s="511"/>
      <c r="AJD738" s="511"/>
      <c r="AJE738" s="511"/>
      <c r="AJF738" s="511"/>
      <c r="AJG738" s="511"/>
      <c r="AJH738" s="511"/>
      <c r="AJI738" s="511"/>
      <c r="AJJ738" s="511"/>
      <c r="AJK738" s="511"/>
      <c r="AJL738" s="511"/>
      <c r="AJM738" s="511"/>
      <c r="AJN738" s="511"/>
      <c r="AJO738" s="511"/>
      <c r="AJP738" s="511"/>
      <c r="AJQ738" s="511"/>
      <c r="AJR738" s="511"/>
      <c r="AJS738" s="511"/>
      <c r="AJT738" s="511"/>
      <c r="AJU738" s="511"/>
      <c r="AJV738" s="511"/>
      <c r="AJW738" s="511"/>
      <c r="AJX738" s="511"/>
      <c r="AJY738" s="511"/>
      <c r="AJZ738" s="511"/>
      <c r="AKA738" s="511"/>
      <c r="AKB738" s="511"/>
      <c r="AKC738" s="511"/>
      <c r="AKD738" s="511"/>
      <c r="AKE738" s="511"/>
      <c r="AKF738" s="511"/>
      <c r="AKG738" s="511"/>
      <c r="AKH738" s="511"/>
      <c r="AKI738" s="511"/>
      <c r="AKJ738" s="511"/>
      <c r="AKK738" s="511"/>
      <c r="AKL738" s="511"/>
      <c r="AKM738" s="511"/>
      <c r="AKN738" s="511"/>
      <c r="AKO738" s="511"/>
      <c r="AKP738" s="511"/>
      <c r="AKQ738" s="511"/>
      <c r="AKR738" s="511"/>
      <c r="AKS738" s="511"/>
      <c r="AKT738" s="511"/>
      <c r="AKU738" s="511"/>
      <c r="AKV738" s="511"/>
      <c r="AKW738" s="511"/>
      <c r="AKX738" s="511"/>
      <c r="AKY738" s="511"/>
      <c r="AKZ738" s="511"/>
      <c r="ALA738" s="511"/>
      <c r="ALB738" s="511"/>
      <c r="ALC738" s="511"/>
      <c r="ALD738" s="511"/>
      <c r="ALE738" s="511"/>
      <c r="ALF738" s="511"/>
      <c r="ALG738" s="511"/>
      <c r="ALH738" s="511"/>
      <c r="ALI738" s="511"/>
      <c r="ALJ738" s="511"/>
      <c r="ALK738" s="511"/>
      <c r="ALL738" s="511"/>
      <c r="ALM738" s="511"/>
      <c r="ALN738" s="511"/>
      <c r="ALO738" s="511"/>
      <c r="ALP738" s="511"/>
      <c r="ALQ738" s="511"/>
      <c r="ALR738" s="511"/>
      <c r="ALS738" s="511"/>
      <c r="ALT738" s="511"/>
      <c r="ALU738" s="511"/>
      <c r="ALV738" s="511"/>
      <c r="ALW738" s="511"/>
      <c r="ALX738" s="511"/>
      <c r="ALY738" s="511"/>
      <c r="ALZ738" s="511"/>
      <c r="AMA738" s="511"/>
      <c r="AMB738" s="511"/>
      <c r="AMC738" s="511"/>
      <c r="AMD738" s="511"/>
      <c r="AME738" s="511"/>
      <c r="AMF738" s="511"/>
      <c r="AMG738" s="511"/>
      <c r="AMH738" s="511"/>
      <c r="AMI738" s="511"/>
      <c r="AMJ738" s="511"/>
      <c r="AMK738" s="511"/>
      <c r="AML738" s="511"/>
      <c r="AMM738" s="511"/>
      <c r="AMN738" s="511"/>
      <c r="AMO738" s="511"/>
      <c r="AMP738" s="511"/>
      <c r="AMQ738" s="511"/>
      <c r="AMR738" s="511"/>
      <c r="AMS738" s="511"/>
      <c r="AMT738" s="511"/>
      <c r="AMU738" s="511"/>
      <c r="AMV738" s="511"/>
      <c r="AMW738" s="511"/>
      <c r="AMX738" s="511"/>
      <c r="AMY738" s="511"/>
      <c r="AMZ738" s="511"/>
      <c r="ANA738" s="511"/>
      <c r="ANB738" s="511"/>
      <c r="ANC738" s="511"/>
      <c r="AND738" s="511"/>
      <c r="ANE738" s="511"/>
      <c r="ANF738" s="511"/>
      <c r="ANG738" s="511"/>
      <c r="ANH738" s="511"/>
      <c r="ANI738" s="511"/>
      <c r="ANJ738" s="511"/>
      <c r="ANK738" s="511"/>
      <c r="ANL738" s="511"/>
      <c r="ANM738" s="511"/>
      <c r="ANN738" s="511"/>
      <c r="ANO738" s="511"/>
      <c r="ANP738" s="511"/>
      <c r="ANQ738" s="511"/>
      <c r="ANR738" s="511"/>
      <c r="ANS738" s="511"/>
      <c r="ANT738" s="511"/>
      <c r="ANU738" s="511"/>
      <c r="ANV738" s="511"/>
      <c r="ANW738" s="511"/>
      <c r="ANX738" s="511"/>
      <c r="ANY738" s="511"/>
      <c r="ANZ738" s="511"/>
      <c r="AOA738" s="511"/>
      <c r="AOB738" s="511"/>
      <c r="AOC738" s="511"/>
      <c r="AOD738" s="511"/>
      <c r="AOE738" s="511"/>
      <c r="AOF738" s="511"/>
      <c r="AOG738" s="511"/>
      <c r="AOH738" s="511"/>
      <c r="AOI738" s="511"/>
      <c r="AOJ738" s="511"/>
      <c r="AOK738" s="511"/>
      <c r="AOL738" s="511"/>
      <c r="AOM738" s="511"/>
      <c r="AON738" s="511"/>
      <c r="AOO738" s="511"/>
      <c r="AOP738" s="511"/>
      <c r="AOQ738" s="511"/>
      <c r="AOR738" s="511"/>
      <c r="AOS738" s="511"/>
      <c r="AOT738" s="511"/>
      <c r="AOU738" s="511"/>
      <c r="AOV738" s="511"/>
      <c r="AOW738" s="511"/>
      <c r="AOX738" s="511"/>
      <c r="AOY738" s="511"/>
      <c r="AOZ738" s="511"/>
      <c r="APA738" s="511"/>
      <c r="APB738" s="511"/>
      <c r="APC738" s="511"/>
      <c r="APD738" s="511"/>
      <c r="APE738" s="511"/>
      <c r="APF738" s="511"/>
      <c r="APG738" s="511"/>
      <c r="APH738" s="511"/>
      <c r="API738" s="511"/>
      <c r="APJ738" s="511"/>
      <c r="APK738" s="511"/>
      <c r="APL738" s="511"/>
      <c r="APM738" s="511"/>
      <c r="APN738" s="511"/>
      <c r="APO738" s="511"/>
      <c r="APP738" s="511"/>
      <c r="APQ738" s="511"/>
      <c r="APR738" s="511"/>
      <c r="APS738" s="511"/>
      <c r="APT738" s="511"/>
      <c r="APU738" s="511"/>
      <c r="APV738" s="511"/>
      <c r="APW738" s="511"/>
      <c r="APX738" s="511"/>
      <c r="APY738" s="511"/>
      <c r="APZ738" s="511"/>
      <c r="AQA738" s="511"/>
      <c r="AQB738" s="511"/>
      <c r="AQC738" s="511"/>
      <c r="AQD738" s="511"/>
      <c r="AQE738" s="511"/>
      <c r="AQF738" s="511"/>
      <c r="AQG738" s="511"/>
      <c r="AQH738" s="511"/>
      <c r="AQI738" s="511"/>
      <c r="AQJ738" s="511"/>
      <c r="AQK738" s="511"/>
      <c r="AQL738" s="511"/>
      <c r="AQM738" s="511"/>
      <c r="AQN738" s="511"/>
      <c r="AQO738" s="511"/>
      <c r="AQP738" s="511"/>
      <c r="AQQ738" s="511"/>
      <c r="AQR738" s="511"/>
      <c r="AQS738" s="511"/>
      <c r="AQT738" s="511"/>
      <c r="AQU738" s="511"/>
      <c r="AQV738" s="511"/>
      <c r="AQW738" s="511"/>
      <c r="AQX738" s="511"/>
      <c r="AQY738" s="511"/>
      <c r="AQZ738" s="511"/>
      <c r="ARA738" s="511"/>
      <c r="ARB738" s="511"/>
      <c r="ARC738" s="511"/>
      <c r="ARD738" s="511"/>
      <c r="ARE738" s="511"/>
      <c r="ARF738" s="511"/>
      <c r="ARG738" s="511"/>
      <c r="ARH738" s="511"/>
      <c r="ARI738" s="511"/>
      <c r="ARJ738" s="511"/>
      <c r="ARK738" s="511"/>
      <c r="ARL738" s="511"/>
      <c r="ARM738" s="511"/>
      <c r="ARN738" s="511"/>
      <c r="ARO738" s="511"/>
      <c r="ARP738" s="511"/>
      <c r="ARQ738" s="511"/>
      <c r="ARR738" s="511"/>
      <c r="ARS738" s="511"/>
      <c r="ART738" s="511"/>
      <c r="ARU738" s="511"/>
      <c r="ARV738" s="511"/>
      <c r="ARW738" s="511"/>
      <c r="ARX738" s="511"/>
      <c r="ARY738" s="511"/>
      <c r="ARZ738" s="511"/>
      <c r="ASA738" s="511"/>
      <c r="ASB738" s="511"/>
      <c r="ASC738" s="511"/>
      <c r="ASD738" s="511"/>
      <c r="ASE738" s="511"/>
      <c r="ASF738" s="511"/>
      <c r="ASG738" s="511"/>
      <c r="ASH738" s="511"/>
      <c r="ASI738" s="511"/>
      <c r="ASJ738" s="511"/>
      <c r="ASK738" s="511"/>
      <c r="ASL738" s="511"/>
      <c r="ASM738" s="511"/>
      <c r="ASN738" s="511"/>
      <c r="ASO738" s="511"/>
      <c r="ASP738" s="511"/>
      <c r="ASQ738" s="511"/>
      <c r="ASR738" s="511"/>
      <c r="ASS738" s="511"/>
      <c r="AST738" s="511"/>
      <c r="ASU738" s="511"/>
      <c r="ASV738" s="511"/>
      <c r="ASW738" s="511"/>
      <c r="ASX738" s="511"/>
      <c r="ASY738" s="511"/>
      <c r="ASZ738" s="511"/>
      <c r="ATA738" s="511"/>
      <c r="ATB738" s="511"/>
      <c r="ATC738" s="511"/>
      <c r="ATD738" s="511"/>
      <c r="ATE738" s="511"/>
      <c r="ATF738" s="511"/>
      <c r="ATG738" s="511"/>
      <c r="ATH738" s="511"/>
      <c r="ATI738" s="511"/>
      <c r="ATJ738" s="511"/>
      <c r="ATK738" s="511"/>
      <c r="ATL738" s="511"/>
      <c r="ATM738" s="511"/>
      <c r="ATN738" s="511"/>
      <c r="ATO738" s="511"/>
      <c r="ATP738" s="511"/>
      <c r="ATQ738" s="511"/>
      <c r="ATR738" s="511"/>
      <c r="ATS738" s="511"/>
      <c r="ATT738" s="511"/>
      <c r="ATU738" s="511"/>
      <c r="ATV738" s="511"/>
      <c r="ATW738" s="511"/>
      <c r="ATX738" s="511"/>
      <c r="ATY738" s="511"/>
      <c r="ATZ738" s="511"/>
      <c r="AUA738" s="511"/>
      <c r="AUB738" s="511"/>
      <c r="AUC738" s="511"/>
      <c r="AUD738" s="511"/>
      <c r="AUE738" s="511"/>
      <c r="AUF738" s="511"/>
      <c r="AUG738" s="511"/>
      <c r="AUH738" s="511"/>
      <c r="AUI738" s="511"/>
      <c r="AUJ738" s="511"/>
      <c r="AUK738" s="511"/>
      <c r="AUL738" s="511"/>
      <c r="AUM738" s="511"/>
      <c r="AUN738" s="511"/>
      <c r="AUO738" s="511"/>
      <c r="AUP738" s="511"/>
      <c r="AUQ738" s="511"/>
      <c r="AUR738" s="511"/>
      <c r="AUS738" s="511"/>
      <c r="AUT738" s="511"/>
      <c r="AUU738" s="511"/>
      <c r="AUV738" s="511"/>
      <c r="AUW738" s="511"/>
      <c r="AUX738" s="511"/>
      <c r="AUY738" s="511"/>
      <c r="AUZ738" s="511"/>
      <c r="AVA738" s="511"/>
      <c r="AVB738" s="511"/>
      <c r="AVC738" s="511"/>
      <c r="AVD738" s="511"/>
      <c r="AVE738" s="511"/>
      <c r="AVF738" s="511"/>
      <c r="AVG738" s="511"/>
      <c r="AVH738" s="511"/>
      <c r="AVI738" s="511"/>
      <c r="AVJ738" s="511"/>
      <c r="AVK738" s="511"/>
      <c r="AVL738" s="511"/>
      <c r="AVM738" s="511"/>
      <c r="AVN738" s="511"/>
      <c r="AVO738" s="511"/>
      <c r="AVP738" s="511"/>
      <c r="AVQ738" s="511"/>
      <c r="AVR738" s="511"/>
      <c r="AVS738" s="511"/>
      <c r="AVT738" s="511"/>
      <c r="AVU738" s="511"/>
      <c r="AVV738" s="511"/>
      <c r="AVW738" s="511"/>
      <c r="AVX738" s="511"/>
      <c r="AVY738" s="511"/>
      <c r="AVZ738" s="511"/>
      <c r="AWA738" s="511"/>
      <c r="AWB738" s="511"/>
      <c r="AWC738" s="511"/>
      <c r="AWD738" s="511"/>
      <c r="AWE738" s="511"/>
      <c r="AWF738" s="511"/>
      <c r="AWG738" s="511"/>
      <c r="AWH738" s="511"/>
      <c r="AWI738" s="511"/>
      <c r="AWJ738" s="511"/>
      <c r="AWK738" s="511"/>
      <c r="AWL738" s="511"/>
      <c r="AWM738" s="511"/>
      <c r="AWN738" s="511"/>
      <c r="AWO738" s="511"/>
      <c r="AWP738" s="511"/>
      <c r="AWQ738" s="511"/>
      <c r="AWR738" s="511"/>
      <c r="AWS738" s="511"/>
      <c r="AWT738" s="511"/>
      <c r="AWU738" s="511"/>
      <c r="AWV738" s="511"/>
      <c r="AWW738" s="511"/>
      <c r="AWX738" s="511"/>
      <c r="AWY738" s="511"/>
      <c r="AWZ738" s="511"/>
      <c r="AXA738" s="511"/>
      <c r="AXB738" s="511"/>
      <c r="AXC738" s="511"/>
      <c r="AXD738" s="511"/>
      <c r="AXE738" s="511"/>
      <c r="AXF738" s="511"/>
      <c r="AXG738" s="511"/>
      <c r="AXH738" s="511"/>
      <c r="AXI738" s="511"/>
      <c r="AXJ738" s="511"/>
      <c r="AXK738" s="511"/>
      <c r="AXL738" s="511"/>
      <c r="AXM738" s="511"/>
      <c r="AXN738" s="511"/>
      <c r="AXO738" s="511"/>
      <c r="AXP738" s="511"/>
      <c r="AXQ738" s="511"/>
      <c r="AXR738" s="511"/>
      <c r="AXS738" s="511"/>
      <c r="AXT738" s="511"/>
      <c r="AXU738" s="511"/>
      <c r="AXV738" s="511"/>
      <c r="AXW738" s="511"/>
      <c r="AXX738" s="511"/>
      <c r="AXY738" s="511"/>
      <c r="AXZ738" s="511"/>
      <c r="AYA738" s="511"/>
      <c r="AYB738" s="511"/>
      <c r="AYC738" s="511"/>
      <c r="AYD738" s="511"/>
      <c r="AYE738" s="511"/>
      <c r="AYF738" s="511"/>
      <c r="AYG738" s="511"/>
      <c r="AYH738" s="511"/>
      <c r="AYI738" s="511"/>
      <c r="AYJ738" s="511"/>
      <c r="AYK738" s="511"/>
      <c r="AYL738" s="511"/>
      <c r="AYM738" s="511"/>
      <c r="AYN738" s="511"/>
      <c r="AYO738" s="511"/>
      <c r="AYP738" s="511"/>
      <c r="AYQ738" s="511"/>
      <c r="AYR738" s="511"/>
      <c r="AYS738" s="511"/>
      <c r="AYT738" s="511"/>
      <c r="AYU738" s="511"/>
      <c r="AYV738" s="511"/>
      <c r="AYW738" s="511"/>
      <c r="AYX738" s="511"/>
      <c r="AYY738" s="511"/>
      <c r="AYZ738" s="511"/>
      <c r="AZA738" s="511"/>
      <c r="AZB738" s="511"/>
      <c r="AZC738" s="511"/>
      <c r="AZD738" s="511"/>
      <c r="AZE738" s="511"/>
      <c r="AZF738" s="511"/>
      <c r="AZG738" s="511"/>
      <c r="AZH738" s="511"/>
      <c r="AZI738" s="511"/>
      <c r="AZJ738" s="511"/>
      <c r="AZK738" s="511"/>
      <c r="AZL738" s="511"/>
      <c r="AZM738" s="511"/>
      <c r="AZN738" s="511"/>
      <c r="AZO738" s="511"/>
      <c r="AZP738" s="511"/>
      <c r="AZQ738" s="511"/>
      <c r="AZR738" s="511"/>
      <c r="AZS738" s="511"/>
      <c r="AZT738" s="511"/>
      <c r="AZU738" s="511"/>
      <c r="AZV738" s="511"/>
      <c r="AZW738" s="511"/>
      <c r="AZX738" s="511"/>
      <c r="AZY738" s="511"/>
      <c r="AZZ738" s="511"/>
      <c r="BAA738" s="511"/>
      <c r="BAB738" s="511"/>
      <c r="BAC738" s="511"/>
      <c r="BAD738" s="511"/>
      <c r="BAE738" s="511"/>
      <c r="BAF738" s="511"/>
      <c r="BAG738" s="511"/>
      <c r="BAH738" s="511"/>
      <c r="BAI738" s="511"/>
      <c r="BAJ738" s="511"/>
      <c r="BAK738" s="511"/>
      <c r="BAL738" s="511"/>
      <c r="BAM738" s="511"/>
      <c r="BAN738" s="511"/>
      <c r="BAO738" s="511"/>
      <c r="BAP738" s="511"/>
      <c r="BAQ738" s="511"/>
      <c r="BAR738" s="511"/>
      <c r="BAS738" s="511"/>
      <c r="BAT738" s="511"/>
      <c r="BAU738" s="511"/>
      <c r="BAV738" s="511"/>
      <c r="BAW738" s="511"/>
      <c r="BAX738" s="511"/>
      <c r="BAY738" s="511"/>
      <c r="BAZ738" s="511"/>
      <c r="BBA738" s="511"/>
      <c r="BBB738" s="511"/>
      <c r="BBC738" s="511"/>
      <c r="BBD738" s="511"/>
      <c r="BBE738" s="511"/>
      <c r="BBF738" s="511"/>
      <c r="BBG738" s="511"/>
      <c r="BBH738" s="511"/>
      <c r="BBI738" s="511"/>
      <c r="BBJ738" s="511"/>
      <c r="BBK738" s="511"/>
      <c r="BBL738" s="511"/>
      <c r="BBM738" s="511"/>
      <c r="BBN738" s="511"/>
      <c r="BBO738" s="511"/>
      <c r="BBP738" s="511"/>
      <c r="BBQ738" s="511"/>
      <c r="BBR738" s="511"/>
      <c r="BBS738" s="511"/>
      <c r="BBT738" s="511"/>
      <c r="BBU738" s="511"/>
      <c r="BBV738" s="511"/>
      <c r="BBW738" s="511"/>
      <c r="BBX738" s="511"/>
      <c r="BBY738" s="511"/>
      <c r="BBZ738" s="511"/>
      <c r="BCA738" s="511"/>
      <c r="BCB738" s="511"/>
      <c r="BCC738" s="511"/>
      <c r="BCD738" s="511"/>
      <c r="BCE738" s="511"/>
      <c r="BCF738" s="511"/>
      <c r="BCG738" s="511"/>
      <c r="BCH738" s="511"/>
      <c r="BCI738" s="511"/>
      <c r="BCJ738" s="511"/>
      <c r="BCK738" s="511"/>
      <c r="BCL738" s="511"/>
      <c r="BCM738" s="511"/>
      <c r="BCN738" s="511"/>
      <c r="BCO738" s="511"/>
      <c r="BCP738" s="511"/>
      <c r="BCQ738" s="511"/>
      <c r="BCR738" s="511"/>
      <c r="BCS738" s="511"/>
      <c r="BCT738" s="511"/>
      <c r="BCU738" s="511"/>
      <c r="BCV738" s="511"/>
      <c r="BCW738" s="511"/>
      <c r="BCX738" s="511"/>
      <c r="BCY738" s="511"/>
      <c r="BCZ738" s="511"/>
      <c r="BDA738" s="511"/>
      <c r="BDB738" s="511"/>
      <c r="BDC738" s="511"/>
      <c r="BDD738" s="511"/>
      <c r="BDE738" s="511"/>
      <c r="BDF738" s="511"/>
      <c r="BDG738" s="511"/>
      <c r="BDH738" s="511"/>
      <c r="BDI738" s="511"/>
      <c r="BDJ738" s="511"/>
      <c r="BDK738" s="511"/>
      <c r="BDL738" s="511"/>
      <c r="BDM738" s="511"/>
      <c r="BDN738" s="511"/>
      <c r="BDO738" s="511"/>
      <c r="BDP738" s="511"/>
      <c r="BDQ738" s="511"/>
      <c r="BDR738" s="511"/>
      <c r="BDS738" s="511"/>
      <c r="BDT738" s="511"/>
      <c r="BDU738" s="511"/>
      <c r="BDV738" s="511"/>
      <c r="BDW738" s="511"/>
      <c r="BDX738" s="511"/>
      <c r="BDY738" s="511"/>
      <c r="BDZ738" s="511"/>
      <c r="BEA738" s="511"/>
      <c r="BEB738" s="511"/>
      <c r="BEC738" s="511"/>
      <c r="BED738" s="511"/>
      <c r="BEE738" s="511"/>
      <c r="BEF738" s="511"/>
      <c r="BEG738" s="511"/>
      <c r="BEH738" s="511"/>
      <c r="BEI738" s="511"/>
      <c r="BEJ738" s="511"/>
      <c r="BEK738" s="511"/>
      <c r="BEL738" s="511"/>
      <c r="BEM738" s="511"/>
      <c r="BEN738" s="511"/>
      <c r="BEO738" s="511"/>
      <c r="BEP738" s="511"/>
      <c r="BEQ738" s="511"/>
      <c r="BER738" s="511"/>
      <c r="BES738" s="511"/>
      <c r="BET738" s="511"/>
      <c r="BEU738" s="511"/>
      <c r="BEV738" s="511"/>
      <c r="BEW738" s="511"/>
      <c r="BEX738" s="511"/>
      <c r="BEY738" s="511"/>
      <c r="BEZ738" s="511"/>
      <c r="BFA738" s="511"/>
      <c r="BFB738" s="511"/>
      <c r="BFC738" s="511"/>
      <c r="BFD738" s="511"/>
      <c r="BFE738" s="511"/>
      <c r="BFF738" s="511"/>
      <c r="BFG738" s="511"/>
      <c r="BFH738" s="511"/>
      <c r="BFI738" s="511"/>
      <c r="BFJ738" s="511"/>
      <c r="BFK738" s="511"/>
      <c r="BFL738" s="511"/>
      <c r="BFM738" s="511"/>
      <c r="BFN738" s="511"/>
      <c r="BFO738" s="511"/>
      <c r="BFP738" s="511"/>
      <c r="BFQ738" s="511"/>
      <c r="BFR738" s="511"/>
      <c r="BFS738" s="511"/>
      <c r="BFT738" s="511"/>
      <c r="BFU738" s="511"/>
      <c r="BFV738" s="511"/>
      <c r="BFW738" s="511"/>
      <c r="BFX738" s="511"/>
      <c r="BFY738" s="511"/>
      <c r="BFZ738" s="511"/>
      <c r="BGA738" s="511"/>
      <c r="BGB738" s="511"/>
      <c r="BGC738" s="511"/>
      <c r="BGD738" s="511"/>
      <c r="BGE738" s="511"/>
      <c r="BGF738" s="511"/>
      <c r="BGG738" s="511"/>
      <c r="BGH738" s="511"/>
      <c r="BGI738" s="511"/>
      <c r="BGJ738" s="511"/>
      <c r="BGK738" s="511"/>
      <c r="BGL738" s="511"/>
      <c r="BGM738" s="511"/>
      <c r="BGN738" s="511"/>
      <c r="BGO738" s="511"/>
      <c r="BGP738" s="511"/>
      <c r="BGQ738" s="511"/>
      <c r="BGR738" s="511"/>
      <c r="BGS738" s="511"/>
      <c r="BGT738" s="511"/>
      <c r="BGU738" s="511"/>
      <c r="BGV738" s="511"/>
      <c r="BGW738" s="511"/>
      <c r="BGX738" s="511"/>
      <c r="BGY738" s="511"/>
      <c r="BGZ738" s="511"/>
      <c r="BHA738" s="511"/>
      <c r="BHB738" s="511"/>
      <c r="BHC738" s="511"/>
      <c r="BHD738" s="511"/>
      <c r="BHE738" s="511"/>
      <c r="BHF738" s="511"/>
      <c r="BHG738" s="511"/>
      <c r="BHH738" s="511"/>
      <c r="BHI738" s="511"/>
      <c r="BHJ738" s="511"/>
      <c r="BHK738" s="511"/>
      <c r="BHL738" s="511"/>
      <c r="BHM738" s="511"/>
      <c r="BHN738" s="511"/>
      <c r="BHO738" s="511"/>
      <c r="BHP738" s="511"/>
      <c r="BHQ738" s="511"/>
      <c r="BHR738" s="511"/>
      <c r="BHS738" s="511"/>
      <c r="BHT738" s="511"/>
      <c r="BHU738" s="511"/>
      <c r="BHV738" s="511"/>
      <c r="BHW738" s="511"/>
      <c r="BHX738" s="511"/>
      <c r="BHY738" s="511"/>
      <c r="BHZ738" s="511"/>
      <c r="BIA738" s="511"/>
      <c r="BIB738" s="511"/>
      <c r="BIC738" s="511"/>
      <c r="BID738" s="511"/>
      <c r="BIE738" s="511"/>
      <c r="BIF738" s="511"/>
      <c r="BIG738" s="511"/>
      <c r="BIH738" s="511"/>
      <c r="BII738" s="511"/>
      <c r="BIJ738" s="511"/>
      <c r="BIK738" s="511"/>
      <c r="BIL738" s="511"/>
      <c r="BIM738" s="511"/>
      <c r="BIN738" s="511"/>
      <c r="BIO738" s="511"/>
      <c r="BIP738" s="511"/>
      <c r="BIQ738" s="511"/>
      <c r="BIR738" s="511"/>
      <c r="BIS738" s="511"/>
      <c r="BIT738" s="511"/>
      <c r="BIU738" s="511"/>
      <c r="BIV738" s="511"/>
      <c r="BIW738" s="511"/>
      <c r="BIX738" s="511"/>
      <c r="BIY738" s="511"/>
      <c r="BIZ738" s="511"/>
      <c r="BJA738" s="511"/>
      <c r="BJB738" s="511"/>
      <c r="BJC738" s="511"/>
      <c r="BJD738" s="511"/>
      <c r="BJE738" s="511"/>
      <c r="BJF738" s="511"/>
      <c r="BJG738" s="511"/>
      <c r="BJH738" s="511"/>
      <c r="BJI738" s="511"/>
      <c r="BJJ738" s="511"/>
      <c r="BJK738" s="511"/>
      <c r="BJL738" s="511"/>
      <c r="BJM738" s="511"/>
      <c r="BJN738" s="511"/>
      <c r="BJO738" s="511"/>
      <c r="BJP738" s="511"/>
      <c r="BJQ738" s="511"/>
      <c r="BJR738" s="511"/>
      <c r="BJS738" s="511"/>
      <c r="BJT738" s="511"/>
      <c r="BJU738" s="511"/>
      <c r="BJV738" s="511"/>
      <c r="BJW738" s="511"/>
      <c r="BJX738" s="511"/>
      <c r="BJY738" s="511"/>
      <c r="BJZ738" s="511"/>
      <c r="BKA738" s="511"/>
      <c r="BKB738" s="511"/>
      <c r="BKC738" s="511"/>
      <c r="BKD738" s="511"/>
      <c r="BKE738" s="511"/>
      <c r="BKF738" s="511"/>
      <c r="BKG738" s="511"/>
      <c r="BKH738" s="511"/>
      <c r="BKI738" s="511"/>
      <c r="BKJ738" s="511"/>
      <c r="BKK738" s="511"/>
      <c r="BKL738" s="511"/>
      <c r="BKM738" s="511"/>
      <c r="BKN738" s="511"/>
      <c r="BKO738" s="511"/>
      <c r="BKP738" s="511"/>
      <c r="BKQ738" s="511"/>
      <c r="BKR738" s="511"/>
      <c r="BKS738" s="511"/>
      <c r="BKT738" s="511"/>
      <c r="BKU738" s="511"/>
      <c r="BKV738" s="511"/>
      <c r="BKW738" s="511"/>
      <c r="BKX738" s="511"/>
      <c r="BKY738" s="511"/>
      <c r="BKZ738" s="511"/>
      <c r="BLA738" s="511"/>
      <c r="BLB738" s="511"/>
      <c r="BLC738" s="511"/>
      <c r="BLD738" s="511"/>
      <c r="BLE738" s="511"/>
      <c r="BLF738" s="511"/>
      <c r="BLG738" s="511"/>
      <c r="BLH738" s="511"/>
      <c r="BLI738" s="511"/>
      <c r="BLJ738" s="511"/>
      <c r="BLK738" s="511"/>
      <c r="BLL738" s="511"/>
      <c r="BLM738" s="511"/>
      <c r="BLN738" s="511"/>
      <c r="BLO738" s="511"/>
      <c r="BLP738" s="511"/>
      <c r="BLQ738" s="511"/>
      <c r="BLR738" s="511"/>
      <c r="BLS738" s="511"/>
      <c r="BLT738" s="511"/>
      <c r="BLU738" s="511"/>
      <c r="BLV738" s="511"/>
      <c r="BLW738" s="511"/>
      <c r="BLX738" s="511"/>
      <c r="BLY738" s="511"/>
      <c r="BLZ738" s="511"/>
      <c r="BMA738" s="511"/>
      <c r="BMB738" s="511"/>
      <c r="BMC738" s="511"/>
      <c r="BMD738" s="511"/>
      <c r="BME738" s="511"/>
      <c r="BMF738" s="511"/>
      <c r="BMG738" s="511"/>
      <c r="BMH738" s="511"/>
      <c r="BMI738" s="511"/>
      <c r="BMJ738" s="511"/>
      <c r="BMK738" s="511"/>
      <c r="BML738" s="511"/>
      <c r="BMM738" s="511"/>
      <c r="BMN738" s="511"/>
      <c r="BMO738" s="511"/>
      <c r="BMP738" s="511"/>
      <c r="BMQ738" s="511"/>
      <c r="BMR738" s="511"/>
      <c r="BMS738" s="511"/>
      <c r="BMT738" s="511"/>
      <c r="BMU738" s="511"/>
      <c r="BMV738" s="511"/>
      <c r="BMW738" s="511"/>
      <c r="BMX738" s="511"/>
      <c r="BMY738" s="511"/>
      <c r="BMZ738" s="511"/>
      <c r="BNA738" s="511"/>
      <c r="BNB738" s="511"/>
      <c r="BNC738" s="511"/>
      <c r="BND738" s="511"/>
      <c r="BNE738" s="511"/>
      <c r="BNF738" s="511"/>
      <c r="BNG738" s="511"/>
      <c r="BNH738" s="511"/>
      <c r="BNI738" s="511"/>
      <c r="BNJ738" s="511"/>
      <c r="BNK738" s="511"/>
      <c r="BNL738" s="511"/>
      <c r="BNM738" s="511"/>
      <c r="BNN738" s="511"/>
      <c r="BNO738" s="511"/>
      <c r="BNP738" s="511"/>
      <c r="BNQ738" s="511"/>
      <c r="BNR738" s="511"/>
      <c r="BNS738" s="511"/>
      <c r="BNT738" s="511"/>
      <c r="BNU738" s="511"/>
      <c r="BNV738" s="511"/>
      <c r="BNW738" s="511"/>
      <c r="BNX738" s="511"/>
      <c r="BNY738" s="511"/>
      <c r="BNZ738" s="511"/>
      <c r="BOA738" s="511"/>
      <c r="BOB738" s="511"/>
      <c r="BOC738" s="511"/>
      <c r="BOD738" s="511"/>
      <c r="BOE738" s="511"/>
      <c r="BOF738" s="511"/>
      <c r="BOG738" s="511"/>
      <c r="BOH738" s="511"/>
      <c r="BOI738" s="511"/>
      <c r="BOJ738" s="511"/>
      <c r="BOK738" s="511"/>
      <c r="BOL738" s="511"/>
      <c r="BOM738" s="511"/>
      <c r="BON738" s="511"/>
      <c r="BOO738" s="511"/>
      <c r="BOP738" s="511"/>
      <c r="BOQ738" s="511"/>
      <c r="BOR738" s="511"/>
      <c r="BOS738" s="511"/>
      <c r="BOT738" s="511"/>
      <c r="BOU738" s="511"/>
      <c r="BOV738" s="511"/>
      <c r="BOW738" s="511"/>
      <c r="BOX738" s="511"/>
      <c r="BOY738" s="511"/>
      <c r="BOZ738" s="511"/>
      <c r="BPA738" s="511"/>
      <c r="BPB738" s="511"/>
      <c r="BPC738" s="511"/>
      <c r="BPD738" s="511"/>
      <c r="BPE738" s="511"/>
      <c r="BPF738" s="511"/>
      <c r="BPG738" s="511"/>
      <c r="BPH738" s="511"/>
      <c r="BPI738" s="511"/>
      <c r="BPJ738" s="511"/>
      <c r="BPK738" s="511"/>
      <c r="BPL738" s="511"/>
      <c r="BPM738" s="511"/>
      <c r="BPN738" s="511"/>
      <c r="BPO738" s="511"/>
      <c r="BPP738" s="511"/>
      <c r="BPQ738" s="511"/>
      <c r="BPR738" s="511"/>
      <c r="BPS738" s="511"/>
      <c r="BPT738" s="511"/>
      <c r="BPU738" s="511"/>
      <c r="BPV738" s="511"/>
      <c r="BPW738" s="511"/>
      <c r="BPX738" s="511"/>
      <c r="BPY738" s="511"/>
      <c r="BPZ738" s="511"/>
      <c r="BQA738" s="511"/>
      <c r="BQB738" s="511"/>
      <c r="BQC738" s="511"/>
      <c r="BQD738" s="511"/>
      <c r="BQE738" s="511"/>
      <c r="BQF738" s="511"/>
      <c r="BQG738" s="511"/>
      <c r="BQH738" s="511"/>
      <c r="BQI738" s="511"/>
      <c r="BQJ738" s="511"/>
      <c r="BQK738" s="511"/>
      <c r="BQL738" s="511"/>
      <c r="BQM738" s="511"/>
      <c r="BQN738" s="511"/>
      <c r="BQO738" s="511"/>
      <c r="BQP738" s="511"/>
      <c r="BQQ738" s="511"/>
      <c r="BQR738" s="511"/>
      <c r="BQS738" s="511"/>
      <c r="BQT738" s="511"/>
      <c r="BQU738" s="511"/>
      <c r="BQV738" s="511"/>
      <c r="BQW738" s="511"/>
      <c r="BQX738" s="511"/>
      <c r="BQY738" s="511"/>
      <c r="BQZ738" s="511"/>
      <c r="BRA738" s="511"/>
      <c r="BRB738" s="511"/>
      <c r="BRC738" s="511"/>
      <c r="BRD738" s="511"/>
      <c r="BRE738" s="511"/>
      <c r="BRF738" s="511"/>
      <c r="BRG738" s="511"/>
      <c r="BRH738" s="511"/>
      <c r="BRI738" s="511"/>
      <c r="BRJ738" s="511"/>
      <c r="BRK738" s="511"/>
      <c r="BRL738" s="511"/>
      <c r="BRM738" s="511"/>
      <c r="BRN738" s="511"/>
      <c r="BRO738" s="511"/>
      <c r="BRP738" s="511"/>
      <c r="BRQ738" s="511"/>
      <c r="BRR738" s="511"/>
      <c r="BRS738" s="511"/>
      <c r="BRT738" s="511"/>
      <c r="BRU738" s="511"/>
      <c r="BRV738" s="511"/>
      <c r="BRW738" s="511"/>
      <c r="BRX738" s="511"/>
      <c r="BRY738" s="511"/>
      <c r="BRZ738" s="511"/>
      <c r="BSA738" s="511"/>
      <c r="BSB738" s="511"/>
      <c r="BSC738" s="511"/>
      <c r="BSD738" s="511"/>
      <c r="BSE738" s="511"/>
      <c r="BSF738" s="511"/>
      <c r="BSG738" s="511"/>
      <c r="BSH738" s="511"/>
      <c r="BSI738" s="511"/>
      <c r="BSJ738" s="511"/>
      <c r="BSK738" s="511"/>
      <c r="BSL738" s="511"/>
      <c r="BSM738" s="511"/>
      <c r="BSN738" s="511"/>
      <c r="BSO738" s="511"/>
      <c r="BSP738" s="511"/>
      <c r="BSQ738" s="511"/>
      <c r="BSR738" s="511"/>
      <c r="BSS738" s="511"/>
      <c r="BST738" s="511"/>
      <c r="BSU738" s="511"/>
      <c r="BSV738" s="511"/>
      <c r="BSW738" s="511"/>
      <c r="BSX738" s="511"/>
      <c r="BSY738" s="511"/>
      <c r="BSZ738" s="511"/>
      <c r="BTA738" s="511"/>
      <c r="BTB738" s="511"/>
      <c r="BTC738" s="511"/>
      <c r="BTD738" s="511"/>
      <c r="BTE738" s="511"/>
      <c r="BTF738" s="511"/>
      <c r="BTG738" s="511"/>
      <c r="BTH738" s="511"/>
      <c r="BTI738" s="511"/>
      <c r="BTJ738" s="511"/>
      <c r="BTK738" s="511"/>
      <c r="BTL738" s="511"/>
      <c r="BTM738" s="511"/>
      <c r="BTN738" s="511"/>
      <c r="BTO738" s="511"/>
      <c r="BTP738" s="511"/>
      <c r="BTQ738" s="511"/>
      <c r="BTR738" s="511"/>
      <c r="BTS738" s="511"/>
      <c r="BTT738" s="511"/>
      <c r="BTU738" s="511"/>
      <c r="BTV738" s="511"/>
      <c r="BTW738" s="511"/>
      <c r="BTX738" s="511"/>
      <c r="BTY738" s="511"/>
      <c r="BTZ738" s="511"/>
      <c r="BUA738" s="511"/>
      <c r="BUB738" s="511"/>
      <c r="BUC738" s="511"/>
      <c r="BUD738" s="511"/>
      <c r="BUE738" s="511"/>
      <c r="BUF738" s="511"/>
      <c r="BUG738" s="511"/>
      <c r="BUH738" s="511"/>
      <c r="BUI738" s="511"/>
      <c r="BUJ738" s="511"/>
      <c r="BUK738" s="511"/>
      <c r="BUL738" s="511"/>
      <c r="BUM738" s="511"/>
      <c r="BUN738" s="511"/>
      <c r="BUO738" s="511"/>
      <c r="BUP738" s="511"/>
      <c r="BUQ738" s="511"/>
      <c r="BUR738" s="511"/>
      <c r="BUS738" s="511"/>
      <c r="BUT738" s="511"/>
      <c r="BUU738" s="511"/>
      <c r="BUV738" s="511"/>
      <c r="BUW738" s="511"/>
      <c r="BUX738" s="511"/>
      <c r="BUY738" s="511"/>
      <c r="BUZ738" s="511"/>
      <c r="BVA738" s="511"/>
      <c r="BVB738" s="511"/>
      <c r="BVC738" s="511"/>
      <c r="BVD738" s="511"/>
      <c r="BVE738" s="511"/>
      <c r="BVF738" s="511"/>
      <c r="BVG738" s="511"/>
      <c r="BVH738" s="511"/>
      <c r="BVI738" s="511"/>
      <c r="BVJ738" s="511"/>
      <c r="BVK738" s="511"/>
      <c r="BVL738" s="511"/>
      <c r="BVM738" s="511"/>
      <c r="BVN738" s="511"/>
      <c r="BVO738" s="511"/>
      <c r="BVP738" s="511"/>
      <c r="BVQ738" s="511"/>
      <c r="BVR738" s="511"/>
      <c r="BVS738" s="511"/>
      <c r="BVT738" s="511"/>
      <c r="BVU738" s="511"/>
      <c r="BVV738" s="511"/>
      <c r="BVW738" s="511"/>
      <c r="BVX738" s="511"/>
      <c r="BVY738" s="511"/>
      <c r="BVZ738" s="511"/>
      <c r="BWA738" s="511"/>
      <c r="BWB738" s="511"/>
      <c r="BWC738" s="511"/>
      <c r="BWD738" s="511"/>
      <c r="BWE738" s="511"/>
      <c r="BWF738" s="511"/>
      <c r="BWG738" s="511"/>
      <c r="BWH738" s="511"/>
      <c r="BWI738" s="511"/>
      <c r="BWJ738" s="511"/>
      <c r="BWK738" s="511"/>
      <c r="BWL738" s="511"/>
      <c r="BWM738" s="511"/>
      <c r="BWN738" s="511"/>
      <c r="BWO738" s="511"/>
      <c r="BWP738" s="511"/>
      <c r="BWQ738" s="511"/>
      <c r="BWR738" s="511"/>
      <c r="BWS738" s="511"/>
      <c r="BWT738" s="511"/>
      <c r="BWU738" s="511"/>
      <c r="BWV738" s="511"/>
      <c r="BWW738" s="511"/>
      <c r="BWX738" s="511"/>
      <c r="BWY738" s="511"/>
      <c r="BWZ738" s="511"/>
      <c r="BXA738" s="511"/>
      <c r="BXB738" s="511"/>
      <c r="BXC738" s="511"/>
      <c r="BXD738" s="511"/>
      <c r="BXE738" s="511"/>
      <c r="BXF738" s="511"/>
      <c r="BXG738" s="511"/>
      <c r="BXH738" s="511"/>
      <c r="BXI738" s="511"/>
      <c r="BXJ738" s="511"/>
      <c r="BXK738" s="511"/>
      <c r="BXL738" s="511"/>
      <c r="BXM738" s="511"/>
      <c r="BXN738" s="511"/>
      <c r="BXO738" s="511"/>
      <c r="BXP738" s="511"/>
      <c r="BXQ738" s="511"/>
      <c r="BXR738" s="511"/>
      <c r="BXS738" s="511"/>
      <c r="BXT738" s="511"/>
      <c r="BXU738" s="511"/>
      <c r="BXV738" s="511"/>
      <c r="BXW738" s="511"/>
      <c r="BXX738" s="511"/>
      <c r="BXY738" s="511"/>
      <c r="BXZ738" s="511"/>
      <c r="BYA738" s="511"/>
      <c r="BYB738" s="511"/>
      <c r="BYC738" s="511"/>
      <c r="BYD738" s="511"/>
      <c r="BYE738" s="511"/>
      <c r="BYF738" s="511"/>
      <c r="BYG738" s="511"/>
      <c r="BYH738" s="511"/>
      <c r="BYI738" s="511"/>
      <c r="BYJ738" s="511"/>
      <c r="BYK738" s="511"/>
      <c r="BYL738" s="511"/>
      <c r="BYM738" s="511"/>
      <c r="BYN738" s="511"/>
      <c r="BYO738" s="511"/>
      <c r="BYP738" s="511"/>
      <c r="BYQ738" s="511"/>
      <c r="BYR738" s="511"/>
      <c r="BYS738" s="511"/>
      <c r="BYT738" s="511"/>
      <c r="BYU738" s="511"/>
      <c r="BYV738" s="511"/>
      <c r="BYW738" s="511"/>
      <c r="BYX738" s="511"/>
      <c r="BYY738" s="511"/>
      <c r="BYZ738" s="511"/>
      <c r="BZA738" s="511"/>
      <c r="BZB738" s="511"/>
      <c r="BZC738" s="511"/>
      <c r="BZD738" s="511"/>
      <c r="BZE738" s="511"/>
      <c r="BZF738" s="511"/>
      <c r="BZG738" s="511"/>
      <c r="BZH738" s="511"/>
      <c r="BZI738" s="511"/>
      <c r="BZJ738" s="511"/>
      <c r="BZK738" s="511"/>
      <c r="BZL738" s="511"/>
      <c r="BZM738" s="511"/>
      <c r="BZN738" s="511"/>
      <c r="BZO738" s="511"/>
      <c r="BZP738" s="511"/>
      <c r="BZQ738" s="511"/>
      <c r="BZR738" s="511"/>
      <c r="BZS738" s="511"/>
      <c r="BZT738" s="511"/>
      <c r="BZU738" s="511"/>
      <c r="BZV738" s="511"/>
      <c r="BZW738" s="511"/>
      <c r="BZX738" s="511"/>
      <c r="BZY738" s="511"/>
      <c r="BZZ738" s="511"/>
      <c r="CAA738" s="511"/>
      <c r="CAB738" s="511"/>
      <c r="CAC738" s="511"/>
      <c r="CAD738" s="511"/>
      <c r="CAE738" s="511"/>
      <c r="CAF738" s="511"/>
      <c r="CAG738" s="511"/>
      <c r="CAH738" s="511"/>
      <c r="CAI738" s="511"/>
      <c r="CAJ738" s="511"/>
      <c r="CAK738" s="511"/>
      <c r="CAL738" s="511"/>
      <c r="CAM738" s="511"/>
      <c r="CAN738" s="511"/>
      <c r="CAO738" s="511"/>
      <c r="CAP738" s="511"/>
      <c r="CAQ738" s="511"/>
      <c r="CAR738" s="511"/>
      <c r="CAS738" s="511"/>
      <c r="CAT738" s="511"/>
      <c r="CAU738" s="511"/>
      <c r="CAV738" s="511"/>
      <c r="CAW738" s="511"/>
      <c r="CAX738" s="511"/>
      <c r="CAY738" s="511"/>
      <c r="CAZ738" s="511"/>
      <c r="CBA738" s="511"/>
      <c r="CBB738" s="511"/>
      <c r="CBC738" s="511"/>
      <c r="CBD738" s="511"/>
      <c r="CBE738" s="511"/>
      <c r="CBF738" s="511"/>
      <c r="CBG738" s="511"/>
      <c r="CBH738" s="511"/>
      <c r="CBI738" s="511"/>
      <c r="CBJ738" s="511"/>
      <c r="CBK738" s="511"/>
      <c r="CBL738" s="511"/>
      <c r="CBM738" s="511"/>
      <c r="CBN738" s="511"/>
      <c r="CBO738" s="511"/>
      <c r="CBP738" s="511"/>
      <c r="CBQ738" s="511"/>
      <c r="CBR738" s="511"/>
      <c r="CBS738" s="511"/>
      <c r="CBT738" s="511"/>
      <c r="CBU738" s="511"/>
      <c r="CBV738" s="511"/>
      <c r="CBW738" s="511"/>
      <c r="CBX738" s="511"/>
      <c r="CBY738" s="511"/>
      <c r="CBZ738" s="511"/>
      <c r="CCA738" s="511"/>
      <c r="CCB738" s="511"/>
      <c r="CCC738" s="511"/>
      <c r="CCD738" s="511"/>
      <c r="CCE738" s="511"/>
      <c r="CCF738" s="511"/>
      <c r="CCG738" s="511"/>
      <c r="CCH738" s="511"/>
      <c r="CCI738" s="511"/>
      <c r="CCJ738" s="511"/>
      <c r="CCK738" s="511"/>
      <c r="CCL738" s="511"/>
      <c r="CCM738" s="511"/>
      <c r="CCN738" s="511"/>
      <c r="CCO738" s="511"/>
      <c r="CCP738" s="511"/>
      <c r="CCQ738" s="511"/>
      <c r="CCR738" s="511"/>
      <c r="CCS738" s="511"/>
      <c r="CCT738" s="511"/>
      <c r="CCU738" s="511"/>
      <c r="CCV738" s="511"/>
      <c r="CCW738" s="511"/>
      <c r="CCX738" s="511"/>
      <c r="CCY738" s="511"/>
      <c r="CCZ738" s="511"/>
      <c r="CDA738" s="511"/>
      <c r="CDB738" s="511"/>
      <c r="CDC738" s="511"/>
      <c r="CDD738" s="511"/>
      <c r="CDE738" s="511"/>
      <c r="CDF738" s="511"/>
      <c r="CDG738" s="511"/>
      <c r="CDH738" s="511"/>
      <c r="CDI738" s="511"/>
      <c r="CDJ738" s="511"/>
      <c r="CDK738" s="511"/>
      <c r="CDL738" s="511"/>
      <c r="CDM738" s="511"/>
      <c r="CDN738" s="511"/>
      <c r="CDO738" s="511"/>
      <c r="CDP738" s="511"/>
      <c r="CDQ738" s="511"/>
      <c r="CDR738" s="511"/>
      <c r="CDS738" s="511"/>
      <c r="CDT738" s="511"/>
      <c r="CDU738" s="511"/>
      <c r="CDV738" s="511"/>
      <c r="CDW738" s="511"/>
      <c r="CDX738" s="511"/>
      <c r="CDY738" s="511"/>
      <c r="CDZ738" s="511"/>
      <c r="CEA738" s="511"/>
      <c r="CEB738" s="511"/>
      <c r="CEC738" s="511"/>
      <c r="CED738" s="511"/>
      <c r="CEE738" s="511"/>
      <c r="CEF738" s="511"/>
      <c r="CEG738" s="511"/>
      <c r="CEH738" s="511"/>
      <c r="CEI738" s="511"/>
      <c r="CEJ738" s="511"/>
      <c r="CEK738" s="511"/>
      <c r="CEL738" s="511"/>
      <c r="CEM738" s="511"/>
      <c r="CEN738" s="511"/>
      <c r="CEO738" s="511"/>
      <c r="CEP738" s="511"/>
      <c r="CEQ738" s="511"/>
      <c r="CER738" s="511"/>
      <c r="CES738" s="511"/>
      <c r="CET738" s="511"/>
      <c r="CEU738" s="511"/>
      <c r="CEV738" s="511"/>
      <c r="CEW738" s="511"/>
      <c r="CEX738" s="511"/>
      <c r="CEY738" s="511"/>
      <c r="CEZ738" s="511"/>
      <c r="CFA738" s="511"/>
      <c r="CFB738" s="511"/>
      <c r="CFC738" s="511"/>
      <c r="CFD738" s="511"/>
      <c r="CFE738" s="511"/>
      <c r="CFF738" s="511"/>
      <c r="CFG738" s="511"/>
      <c r="CFH738" s="511"/>
      <c r="CFI738" s="511"/>
      <c r="CFJ738" s="511"/>
      <c r="CFK738" s="511"/>
      <c r="CFL738" s="511"/>
      <c r="CFM738" s="511"/>
      <c r="CFN738" s="511"/>
      <c r="CFO738" s="511"/>
      <c r="CFP738" s="511"/>
      <c r="CFQ738" s="511"/>
      <c r="CFR738" s="511"/>
      <c r="CFS738" s="511"/>
      <c r="CFT738" s="511"/>
      <c r="CFU738" s="511"/>
      <c r="CFV738" s="511"/>
      <c r="CFW738" s="511"/>
      <c r="CFX738" s="511"/>
      <c r="CFY738" s="511"/>
      <c r="CFZ738" s="511"/>
      <c r="CGA738" s="511"/>
      <c r="CGB738" s="511"/>
      <c r="CGC738" s="511"/>
      <c r="CGD738" s="511"/>
      <c r="CGE738" s="511"/>
      <c r="CGF738" s="511"/>
      <c r="CGG738" s="511"/>
      <c r="CGH738" s="511"/>
      <c r="CGI738" s="511"/>
      <c r="CGJ738" s="511"/>
      <c r="CGK738" s="511"/>
      <c r="CGL738" s="511"/>
      <c r="CGM738" s="511"/>
      <c r="CGN738" s="511"/>
      <c r="CGO738" s="511"/>
      <c r="CGP738" s="511"/>
      <c r="CGQ738" s="511"/>
      <c r="CGR738" s="511"/>
      <c r="CGS738" s="511"/>
      <c r="CGT738" s="511"/>
      <c r="CGU738" s="511"/>
      <c r="CGV738" s="511"/>
      <c r="CGW738" s="511"/>
      <c r="CGX738" s="511"/>
      <c r="CGY738" s="511"/>
      <c r="CGZ738" s="511"/>
      <c r="CHA738" s="511"/>
      <c r="CHB738" s="511"/>
      <c r="CHC738" s="511"/>
      <c r="CHD738" s="511"/>
      <c r="CHE738" s="511"/>
      <c r="CHF738" s="511"/>
      <c r="CHG738" s="511"/>
      <c r="CHH738" s="511"/>
      <c r="CHI738" s="511"/>
      <c r="CHJ738" s="511"/>
      <c r="CHK738" s="511"/>
      <c r="CHL738" s="511"/>
      <c r="CHM738" s="511"/>
      <c r="CHN738" s="511"/>
      <c r="CHO738" s="511"/>
      <c r="CHP738" s="511"/>
      <c r="CHQ738" s="511"/>
      <c r="CHR738" s="511"/>
      <c r="CHS738" s="511"/>
      <c r="CHT738" s="511"/>
      <c r="CHU738" s="511"/>
      <c r="CHV738" s="511"/>
      <c r="CHW738" s="511"/>
      <c r="CHX738" s="511"/>
      <c r="CHY738" s="511"/>
      <c r="CHZ738" s="511"/>
      <c r="CIA738" s="511"/>
      <c r="CIB738" s="511"/>
      <c r="CIC738" s="511"/>
      <c r="CID738" s="511"/>
      <c r="CIE738" s="511"/>
      <c r="CIF738" s="511"/>
      <c r="CIG738" s="511"/>
      <c r="CIH738" s="511"/>
      <c r="CII738" s="511"/>
      <c r="CIJ738" s="511"/>
      <c r="CIK738" s="511"/>
      <c r="CIL738" s="511"/>
      <c r="CIM738" s="511"/>
      <c r="CIN738" s="511"/>
      <c r="CIO738" s="511"/>
      <c r="CIP738" s="511"/>
      <c r="CIQ738" s="511"/>
      <c r="CIR738" s="511"/>
      <c r="CIS738" s="511"/>
      <c r="CIT738" s="511"/>
      <c r="CIU738" s="511"/>
      <c r="CIV738" s="511"/>
      <c r="CIW738" s="511"/>
      <c r="CIX738" s="511"/>
      <c r="CIY738" s="511"/>
      <c r="CIZ738" s="511"/>
      <c r="CJA738" s="511"/>
      <c r="CJB738" s="511"/>
      <c r="CJC738" s="511"/>
      <c r="CJD738" s="511"/>
      <c r="CJE738" s="511"/>
      <c r="CJF738" s="511"/>
      <c r="CJG738" s="511"/>
      <c r="CJH738" s="511"/>
      <c r="CJI738" s="511"/>
      <c r="CJJ738" s="511"/>
      <c r="CJK738" s="511"/>
      <c r="CJL738" s="511"/>
      <c r="CJM738" s="511"/>
      <c r="CJN738" s="511"/>
      <c r="CJO738" s="511"/>
      <c r="CJP738" s="511"/>
      <c r="CJQ738" s="511"/>
      <c r="CJR738" s="511"/>
      <c r="CJS738" s="511"/>
      <c r="CJT738" s="511"/>
      <c r="CJU738" s="511"/>
      <c r="CJV738" s="511"/>
      <c r="CJW738" s="511"/>
      <c r="CJX738" s="511"/>
      <c r="CJY738" s="511"/>
      <c r="CJZ738" s="511"/>
      <c r="CKA738" s="511"/>
      <c r="CKB738" s="511"/>
      <c r="CKC738" s="511"/>
      <c r="CKD738" s="511"/>
      <c r="CKE738" s="511"/>
      <c r="CKF738" s="511"/>
      <c r="CKG738" s="511"/>
      <c r="CKH738" s="511"/>
      <c r="CKI738" s="511"/>
      <c r="CKJ738" s="511"/>
      <c r="CKK738" s="511"/>
      <c r="CKL738" s="511"/>
      <c r="CKM738" s="511"/>
      <c r="CKN738" s="511"/>
      <c r="CKO738" s="511"/>
      <c r="CKP738" s="511"/>
      <c r="CKQ738" s="511"/>
      <c r="CKR738" s="511"/>
      <c r="CKS738" s="511"/>
      <c r="CKT738" s="511"/>
      <c r="CKU738" s="511"/>
      <c r="CKV738" s="511"/>
      <c r="CKW738" s="511"/>
      <c r="CKX738" s="511"/>
      <c r="CKY738" s="511"/>
      <c r="CKZ738" s="511"/>
      <c r="CLA738" s="511"/>
      <c r="CLB738" s="511"/>
      <c r="CLC738" s="511"/>
      <c r="CLD738" s="511"/>
      <c r="CLE738" s="511"/>
      <c r="CLF738" s="511"/>
      <c r="CLG738" s="511"/>
      <c r="CLH738" s="511"/>
      <c r="CLI738" s="511"/>
      <c r="CLJ738" s="511"/>
      <c r="CLK738" s="511"/>
      <c r="CLL738" s="511"/>
      <c r="CLM738" s="511"/>
      <c r="CLN738" s="511"/>
      <c r="CLO738" s="511"/>
      <c r="CLP738" s="511"/>
      <c r="CLQ738" s="511"/>
      <c r="CLR738" s="511"/>
      <c r="CLS738" s="511"/>
      <c r="CLT738" s="511"/>
      <c r="CLU738" s="511"/>
      <c r="CLV738" s="511"/>
      <c r="CLW738" s="511"/>
      <c r="CLX738" s="511"/>
      <c r="CLY738" s="511"/>
      <c r="CLZ738" s="511"/>
      <c r="CMA738" s="511"/>
      <c r="CMB738" s="511"/>
      <c r="CMC738" s="511"/>
      <c r="CMD738" s="511"/>
      <c r="CME738" s="511"/>
      <c r="CMF738" s="511"/>
      <c r="CMG738" s="511"/>
      <c r="CMH738" s="511"/>
      <c r="CMI738" s="511"/>
      <c r="CMJ738" s="511"/>
      <c r="CMK738" s="511"/>
      <c r="CML738" s="511"/>
      <c r="CMM738" s="511"/>
      <c r="CMN738" s="511"/>
      <c r="CMO738" s="511"/>
      <c r="CMP738" s="511"/>
      <c r="CMQ738" s="511"/>
      <c r="CMR738" s="511"/>
      <c r="CMS738" s="511"/>
      <c r="CMT738" s="511"/>
      <c r="CMU738" s="511"/>
      <c r="CMV738" s="511"/>
      <c r="CMW738" s="511"/>
      <c r="CMX738" s="511"/>
      <c r="CMY738" s="511"/>
      <c r="CMZ738" s="511"/>
      <c r="CNA738" s="511"/>
      <c r="CNB738" s="511"/>
      <c r="CNC738" s="511"/>
      <c r="CND738" s="511"/>
      <c r="CNE738" s="511"/>
      <c r="CNF738" s="511"/>
      <c r="CNG738" s="511"/>
      <c r="CNH738" s="511"/>
      <c r="CNI738" s="511"/>
      <c r="CNJ738" s="511"/>
      <c r="CNK738" s="511"/>
      <c r="CNL738" s="511"/>
      <c r="CNM738" s="511"/>
      <c r="CNN738" s="511"/>
      <c r="CNO738" s="511"/>
      <c r="CNP738" s="511"/>
      <c r="CNQ738" s="511"/>
      <c r="CNR738" s="511"/>
      <c r="CNS738" s="511"/>
      <c r="CNT738" s="511"/>
      <c r="CNU738" s="511"/>
      <c r="CNV738" s="511"/>
      <c r="CNW738" s="511"/>
      <c r="CNX738" s="511"/>
      <c r="CNY738" s="511"/>
      <c r="CNZ738" s="511"/>
      <c r="COA738" s="511"/>
      <c r="COB738" s="511"/>
      <c r="COC738" s="511"/>
      <c r="COD738" s="511"/>
      <c r="COE738" s="511"/>
      <c r="COF738" s="511"/>
      <c r="COG738" s="511"/>
      <c r="COH738" s="511"/>
      <c r="COI738" s="511"/>
      <c r="COJ738" s="511"/>
      <c r="COK738" s="511"/>
      <c r="COL738" s="511"/>
      <c r="COM738" s="511"/>
      <c r="CON738" s="511"/>
      <c r="COO738" s="511"/>
      <c r="COP738" s="511"/>
      <c r="COQ738" s="511"/>
      <c r="COR738" s="511"/>
      <c r="COS738" s="511"/>
      <c r="COT738" s="511"/>
      <c r="COU738" s="511"/>
      <c r="COV738" s="511"/>
      <c r="COW738" s="511"/>
      <c r="COX738" s="511"/>
      <c r="COY738" s="511"/>
      <c r="COZ738" s="511"/>
      <c r="CPA738" s="511"/>
      <c r="CPB738" s="511"/>
      <c r="CPC738" s="511"/>
      <c r="CPD738" s="511"/>
      <c r="CPE738" s="511"/>
      <c r="CPF738" s="511"/>
      <c r="CPG738" s="511"/>
      <c r="CPH738" s="511"/>
      <c r="CPI738" s="511"/>
      <c r="CPJ738" s="511"/>
      <c r="CPK738" s="511"/>
      <c r="CPL738" s="511"/>
      <c r="CPM738" s="511"/>
      <c r="CPN738" s="511"/>
      <c r="CPO738" s="511"/>
      <c r="CPP738" s="511"/>
      <c r="CPQ738" s="511"/>
      <c r="CPR738" s="511"/>
      <c r="CPS738" s="511"/>
      <c r="CPT738" s="511"/>
      <c r="CPU738" s="511"/>
      <c r="CPV738" s="511"/>
      <c r="CPW738" s="511"/>
      <c r="CPX738" s="511"/>
      <c r="CPY738" s="511"/>
      <c r="CPZ738" s="511"/>
      <c r="CQA738" s="511"/>
      <c r="CQB738" s="511"/>
      <c r="CQC738" s="511"/>
      <c r="CQD738" s="511"/>
      <c r="CQE738" s="511"/>
      <c r="CQF738" s="511"/>
      <c r="CQG738" s="511"/>
      <c r="CQH738" s="511"/>
      <c r="CQI738" s="511"/>
      <c r="CQJ738" s="511"/>
      <c r="CQK738" s="511"/>
      <c r="CQL738" s="511"/>
      <c r="CQM738" s="511"/>
      <c r="CQN738" s="511"/>
      <c r="CQO738" s="511"/>
      <c r="CQP738" s="511"/>
      <c r="CQQ738" s="511"/>
      <c r="CQR738" s="511"/>
      <c r="CQS738" s="511"/>
      <c r="CQT738" s="511"/>
      <c r="CQU738" s="511"/>
      <c r="CQV738" s="511"/>
      <c r="CQW738" s="511"/>
      <c r="CQX738" s="511"/>
      <c r="CQY738" s="511"/>
      <c r="CQZ738" s="511"/>
      <c r="CRA738" s="511"/>
      <c r="CRB738" s="511"/>
      <c r="CRC738" s="511"/>
      <c r="CRD738" s="511"/>
      <c r="CRE738" s="511"/>
      <c r="CRF738" s="511"/>
      <c r="CRG738" s="511"/>
      <c r="CRH738" s="511"/>
      <c r="CRI738" s="511"/>
      <c r="CRJ738" s="511"/>
      <c r="CRK738" s="511"/>
      <c r="CRL738" s="511"/>
      <c r="CRM738" s="511"/>
      <c r="CRN738" s="511"/>
      <c r="CRO738" s="511"/>
      <c r="CRP738" s="511"/>
      <c r="CRQ738" s="511"/>
      <c r="CRR738" s="511"/>
      <c r="CRS738" s="511"/>
      <c r="CRT738" s="511"/>
      <c r="CRU738" s="511"/>
      <c r="CRV738" s="511"/>
      <c r="CRW738" s="511"/>
      <c r="CRX738" s="511"/>
      <c r="CRY738" s="511"/>
      <c r="CRZ738" s="511"/>
      <c r="CSA738" s="511"/>
      <c r="CSB738" s="511"/>
      <c r="CSC738" s="511"/>
      <c r="CSD738" s="511"/>
      <c r="CSE738" s="511"/>
      <c r="CSF738" s="511"/>
      <c r="CSG738" s="511"/>
      <c r="CSH738" s="511"/>
      <c r="CSI738" s="511"/>
      <c r="CSJ738" s="511"/>
      <c r="CSK738" s="511"/>
      <c r="CSL738" s="511"/>
      <c r="CSM738" s="511"/>
      <c r="CSN738" s="511"/>
      <c r="CSO738" s="511"/>
      <c r="CSP738" s="511"/>
      <c r="CSQ738" s="511"/>
      <c r="CSR738" s="511"/>
      <c r="CSS738" s="511"/>
      <c r="CST738" s="511"/>
      <c r="CSU738" s="511"/>
      <c r="CSV738" s="511"/>
      <c r="CSW738" s="511"/>
      <c r="CSX738" s="511"/>
      <c r="CSY738" s="511"/>
      <c r="CSZ738" s="511"/>
      <c r="CTA738" s="511"/>
      <c r="CTB738" s="511"/>
      <c r="CTC738" s="511"/>
      <c r="CTD738" s="511"/>
      <c r="CTE738" s="511"/>
      <c r="CTF738" s="511"/>
      <c r="CTG738" s="511"/>
      <c r="CTH738" s="511"/>
      <c r="CTI738" s="511"/>
      <c r="CTJ738" s="511"/>
      <c r="CTK738" s="511"/>
      <c r="CTL738" s="511"/>
      <c r="CTM738" s="511"/>
      <c r="CTN738" s="511"/>
      <c r="CTO738" s="511"/>
      <c r="CTP738" s="511"/>
      <c r="CTQ738" s="511"/>
      <c r="CTR738" s="511"/>
      <c r="CTS738" s="511"/>
      <c r="CTT738" s="511"/>
      <c r="CTU738" s="511"/>
      <c r="CTV738" s="511"/>
      <c r="CTW738" s="511"/>
      <c r="CTX738" s="511"/>
      <c r="CTY738" s="511"/>
      <c r="CTZ738" s="511"/>
      <c r="CUA738" s="511"/>
      <c r="CUB738" s="511"/>
      <c r="CUC738" s="511"/>
      <c r="CUD738" s="511"/>
      <c r="CUE738" s="511"/>
      <c r="CUF738" s="511"/>
      <c r="CUG738" s="511"/>
      <c r="CUH738" s="511"/>
      <c r="CUI738" s="511"/>
      <c r="CUJ738" s="511"/>
      <c r="CUK738" s="511"/>
      <c r="CUL738" s="511"/>
      <c r="CUM738" s="511"/>
      <c r="CUN738" s="511"/>
      <c r="CUO738" s="511"/>
      <c r="CUP738" s="511"/>
      <c r="CUQ738" s="511"/>
      <c r="CUR738" s="511"/>
      <c r="CUS738" s="511"/>
      <c r="CUT738" s="511"/>
      <c r="CUU738" s="511"/>
      <c r="CUV738" s="511"/>
      <c r="CUW738" s="511"/>
      <c r="CUX738" s="511"/>
      <c r="CUY738" s="511"/>
      <c r="CUZ738" s="511"/>
      <c r="CVA738" s="511"/>
      <c r="CVB738" s="511"/>
      <c r="CVC738" s="511"/>
      <c r="CVD738" s="511"/>
      <c r="CVE738" s="511"/>
      <c r="CVF738" s="511"/>
      <c r="CVG738" s="511"/>
      <c r="CVH738" s="511"/>
      <c r="CVI738" s="511"/>
      <c r="CVJ738" s="511"/>
      <c r="CVK738" s="511"/>
      <c r="CVL738" s="511"/>
      <c r="CVM738" s="511"/>
      <c r="CVN738" s="511"/>
      <c r="CVO738" s="511"/>
      <c r="CVP738" s="511"/>
      <c r="CVQ738" s="511"/>
      <c r="CVR738" s="511"/>
      <c r="CVS738" s="511"/>
      <c r="CVT738" s="511"/>
      <c r="CVU738" s="511"/>
      <c r="CVV738" s="511"/>
      <c r="CVW738" s="511"/>
      <c r="CVX738" s="511"/>
      <c r="CVY738" s="511"/>
      <c r="CVZ738" s="511"/>
      <c r="CWA738" s="511"/>
      <c r="CWB738" s="511"/>
      <c r="CWC738" s="511"/>
      <c r="CWD738" s="511"/>
      <c r="CWE738" s="511"/>
      <c r="CWF738" s="511"/>
      <c r="CWG738" s="511"/>
      <c r="CWH738" s="511"/>
      <c r="CWI738" s="511"/>
      <c r="CWJ738" s="511"/>
      <c r="CWK738" s="511"/>
      <c r="CWL738" s="511"/>
      <c r="CWM738" s="511"/>
      <c r="CWN738" s="511"/>
      <c r="CWO738" s="511"/>
      <c r="CWP738" s="511"/>
      <c r="CWQ738" s="511"/>
      <c r="CWR738" s="511"/>
      <c r="CWS738" s="511"/>
      <c r="CWT738" s="511"/>
      <c r="CWU738" s="511"/>
      <c r="CWV738" s="511"/>
      <c r="CWW738" s="511"/>
      <c r="CWX738" s="511"/>
      <c r="CWY738" s="511"/>
      <c r="CWZ738" s="511"/>
      <c r="CXA738" s="511"/>
      <c r="CXB738" s="511"/>
      <c r="CXC738" s="511"/>
      <c r="CXD738" s="511"/>
      <c r="CXE738" s="511"/>
      <c r="CXF738" s="511"/>
      <c r="CXG738" s="511"/>
      <c r="CXH738" s="511"/>
      <c r="CXI738" s="511"/>
      <c r="CXJ738" s="511"/>
      <c r="CXK738" s="511"/>
      <c r="CXL738" s="511"/>
      <c r="CXM738" s="511"/>
      <c r="CXN738" s="511"/>
      <c r="CXO738" s="511"/>
      <c r="CXP738" s="511"/>
      <c r="CXQ738" s="511"/>
      <c r="CXR738" s="511"/>
      <c r="CXS738" s="511"/>
      <c r="CXT738" s="511"/>
      <c r="CXU738" s="511"/>
      <c r="CXV738" s="511"/>
      <c r="CXW738" s="511"/>
      <c r="CXX738" s="511"/>
      <c r="CXY738" s="511"/>
      <c r="CXZ738" s="511"/>
      <c r="CYA738" s="511"/>
      <c r="CYB738" s="511"/>
      <c r="CYC738" s="511"/>
      <c r="CYD738" s="511"/>
      <c r="CYE738" s="511"/>
      <c r="CYF738" s="511"/>
      <c r="CYG738" s="511"/>
      <c r="CYH738" s="511"/>
      <c r="CYI738" s="511"/>
      <c r="CYJ738" s="511"/>
      <c r="CYK738" s="511"/>
      <c r="CYL738" s="511"/>
      <c r="CYM738" s="511"/>
      <c r="CYN738" s="511"/>
      <c r="CYO738" s="511"/>
      <c r="CYP738" s="511"/>
      <c r="CYQ738" s="511"/>
      <c r="CYR738" s="511"/>
      <c r="CYS738" s="511"/>
      <c r="CYT738" s="511"/>
      <c r="CYU738" s="511"/>
      <c r="CYV738" s="511"/>
      <c r="CYW738" s="511"/>
      <c r="CYX738" s="511"/>
      <c r="CYY738" s="511"/>
      <c r="CYZ738" s="511"/>
      <c r="CZA738" s="511"/>
      <c r="CZB738" s="511"/>
      <c r="CZC738" s="511"/>
      <c r="CZD738" s="511"/>
      <c r="CZE738" s="511"/>
      <c r="CZF738" s="511"/>
      <c r="CZG738" s="511"/>
      <c r="CZH738" s="511"/>
      <c r="CZI738" s="511"/>
      <c r="CZJ738" s="511"/>
      <c r="CZK738" s="511"/>
      <c r="CZL738" s="511"/>
      <c r="CZM738" s="511"/>
      <c r="CZN738" s="511"/>
      <c r="CZO738" s="511"/>
      <c r="CZP738" s="511"/>
      <c r="CZQ738" s="511"/>
      <c r="CZR738" s="511"/>
      <c r="CZS738" s="511"/>
      <c r="CZT738" s="511"/>
      <c r="CZU738" s="511"/>
      <c r="CZV738" s="511"/>
      <c r="CZW738" s="511"/>
      <c r="CZX738" s="511"/>
      <c r="CZY738" s="511"/>
      <c r="CZZ738" s="511"/>
      <c r="DAA738" s="511"/>
      <c r="DAB738" s="511"/>
      <c r="DAC738" s="511"/>
      <c r="DAD738" s="511"/>
      <c r="DAE738" s="511"/>
      <c r="DAF738" s="511"/>
      <c r="DAG738" s="511"/>
      <c r="DAH738" s="511"/>
      <c r="DAI738" s="511"/>
      <c r="DAJ738" s="511"/>
      <c r="DAK738" s="511"/>
      <c r="DAL738" s="511"/>
      <c r="DAM738" s="511"/>
      <c r="DAN738" s="511"/>
      <c r="DAO738" s="511"/>
      <c r="DAP738" s="511"/>
      <c r="DAQ738" s="511"/>
      <c r="DAR738" s="511"/>
      <c r="DAS738" s="511"/>
      <c r="DAT738" s="511"/>
      <c r="DAU738" s="511"/>
      <c r="DAV738" s="511"/>
      <c r="DAW738" s="511"/>
      <c r="DAX738" s="511"/>
      <c r="DAY738" s="511"/>
      <c r="DAZ738" s="511"/>
      <c r="DBA738" s="511"/>
      <c r="DBB738" s="511"/>
      <c r="DBC738" s="511"/>
      <c r="DBD738" s="511"/>
      <c r="DBE738" s="511"/>
      <c r="DBF738" s="511"/>
      <c r="DBG738" s="511"/>
      <c r="DBH738" s="511"/>
      <c r="DBI738" s="511"/>
      <c r="DBJ738" s="511"/>
      <c r="DBK738" s="511"/>
      <c r="DBL738" s="511"/>
      <c r="DBM738" s="511"/>
      <c r="DBN738" s="511"/>
      <c r="DBO738" s="511"/>
      <c r="DBP738" s="511"/>
      <c r="DBQ738" s="511"/>
      <c r="DBR738" s="511"/>
      <c r="DBS738" s="511"/>
      <c r="DBT738" s="511"/>
      <c r="DBU738" s="511"/>
      <c r="DBV738" s="511"/>
      <c r="DBW738" s="511"/>
      <c r="DBX738" s="511"/>
      <c r="DBY738" s="511"/>
      <c r="DBZ738" s="511"/>
      <c r="DCA738" s="511"/>
      <c r="DCB738" s="511"/>
      <c r="DCC738" s="511"/>
      <c r="DCD738" s="511"/>
      <c r="DCE738" s="511"/>
      <c r="DCF738" s="511"/>
      <c r="DCG738" s="511"/>
      <c r="DCH738" s="511"/>
      <c r="DCI738" s="511"/>
      <c r="DCJ738" s="511"/>
      <c r="DCK738" s="511"/>
      <c r="DCL738" s="511"/>
      <c r="DCM738" s="511"/>
      <c r="DCN738" s="511"/>
      <c r="DCO738" s="511"/>
      <c r="DCP738" s="511"/>
      <c r="DCQ738" s="511"/>
      <c r="DCR738" s="511"/>
      <c r="DCS738" s="511"/>
      <c r="DCT738" s="511"/>
      <c r="DCU738" s="511"/>
      <c r="DCV738" s="511"/>
      <c r="DCW738" s="511"/>
      <c r="DCX738" s="511"/>
      <c r="DCY738" s="511"/>
      <c r="DCZ738" s="511"/>
      <c r="DDA738" s="511"/>
      <c r="DDB738" s="511"/>
      <c r="DDC738" s="511"/>
      <c r="DDD738" s="511"/>
      <c r="DDE738" s="511"/>
      <c r="DDF738" s="511"/>
      <c r="DDG738" s="511"/>
      <c r="DDH738" s="511"/>
      <c r="DDI738" s="511"/>
      <c r="DDJ738" s="511"/>
      <c r="DDK738" s="511"/>
      <c r="DDL738" s="511"/>
      <c r="DDM738" s="511"/>
      <c r="DDN738" s="511"/>
      <c r="DDO738" s="511"/>
      <c r="DDP738" s="511"/>
      <c r="DDQ738" s="511"/>
      <c r="DDR738" s="511"/>
      <c r="DDS738" s="511"/>
      <c r="DDT738" s="511"/>
      <c r="DDU738" s="511"/>
      <c r="DDV738" s="511"/>
      <c r="DDW738" s="511"/>
      <c r="DDX738" s="511"/>
      <c r="DDY738" s="511"/>
      <c r="DDZ738" s="511"/>
      <c r="DEA738" s="511"/>
      <c r="DEB738" s="511"/>
      <c r="DEC738" s="511"/>
      <c r="DED738" s="511"/>
      <c r="DEE738" s="511"/>
      <c r="DEF738" s="511"/>
      <c r="DEG738" s="511"/>
      <c r="DEH738" s="511"/>
      <c r="DEI738" s="511"/>
      <c r="DEJ738" s="511"/>
      <c r="DEK738" s="511"/>
      <c r="DEL738" s="511"/>
      <c r="DEM738" s="511"/>
      <c r="DEN738" s="511"/>
      <c r="DEO738" s="511"/>
      <c r="DEP738" s="511"/>
      <c r="DEQ738" s="511"/>
      <c r="DER738" s="511"/>
      <c r="DES738" s="511"/>
      <c r="DET738" s="511"/>
      <c r="DEU738" s="511"/>
      <c r="DEV738" s="511"/>
      <c r="DEW738" s="511"/>
      <c r="DEX738" s="511"/>
      <c r="DEY738" s="511"/>
      <c r="DEZ738" s="511"/>
      <c r="DFA738" s="511"/>
      <c r="DFB738" s="511"/>
      <c r="DFC738" s="511"/>
      <c r="DFD738" s="511"/>
      <c r="DFE738" s="511"/>
      <c r="DFF738" s="511"/>
      <c r="DFG738" s="511"/>
      <c r="DFH738" s="511"/>
      <c r="DFI738" s="511"/>
      <c r="DFJ738" s="511"/>
      <c r="DFK738" s="511"/>
      <c r="DFL738" s="511"/>
      <c r="DFM738" s="511"/>
      <c r="DFN738" s="511"/>
      <c r="DFO738" s="511"/>
      <c r="DFP738" s="511"/>
      <c r="DFQ738" s="511"/>
      <c r="DFR738" s="511"/>
      <c r="DFS738" s="511"/>
      <c r="DFT738" s="511"/>
      <c r="DFU738" s="511"/>
      <c r="DFV738" s="511"/>
      <c r="DFW738" s="511"/>
      <c r="DFX738" s="511"/>
      <c r="DFY738" s="511"/>
      <c r="DFZ738" s="511"/>
      <c r="DGA738" s="511"/>
      <c r="DGB738" s="511"/>
      <c r="DGC738" s="511"/>
      <c r="DGD738" s="511"/>
      <c r="DGE738" s="511"/>
      <c r="DGF738" s="511"/>
      <c r="DGG738" s="511"/>
      <c r="DGH738" s="511"/>
      <c r="DGI738" s="511"/>
      <c r="DGJ738" s="511"/>
      <c r="DGK738" s="511"/>
      <c r="DGL738" s="511"/>
      <c r="DGM738" s="511"/>
      <c r="DGN738" s="511"/>
      <c r="DGO738" s="511"/>
      <c r="DGP738" s="511"/>
      <c r="DGQ738" s="511"/>
      <c r="DGR738" s="511"/>
      <c r="DGS738" s="511"/>
      <c r="DGT738" s="511"/>
      <c r="DGU738" s="511"/>
      <c r="DGV738" s="511"/>
      <c r="DGW738" s="511"/>
      <c r="DGX738" s="511"/>
      <c r="DGY738" s="511"/>
      <c r="DGZ738" s="511"/>
      <c r="DHA738" s="511"/>
      <c r="DHB738" s="511"/>
      <c r="DHC738" s="511"/>
      <c r="DHD738" s="511"/>
      <c r="DHE738" s="511"/>
      <c r="DHF738" s="511"/>
      <c r="DHG738" s="511"/>
      <c r="DHH738" s="511"/>
      <c r="DHI738" s="511"/>
      <c r="DHJ738" s="511"/>
      <c r="DHK738" s="511"/>
      <c r="DHL738" s="511"/>
      <c r="DHM738" s="511"/>
      <c r="DHN738" s="511"/>
      <c r="DHO738" s="511"/>
      <c r="DHP738" s="511"/>
      <c r="DHQ738" s="511"/>
      <c r="DHR738" s="511"/>
      <c r="DHS738" s="511"/>
      <c r="DHT738" s="511"/>
      <c r="DHU738" s="511"/>
      <c r="DHV738" s="511"/>
      <c r="DHW738" s="511"/>
      <c r="DHX738" s="511"/>
      <c r="DHY738" s="511"/>
      <c r="DHZ738" s="511"/>
      <c r="DIA738" s="511"/>
      <c r="DIB738" s="511"/>
      <c r="DIC738" s="511"/>
      <c r="DID738" s="511"/>
      <c r="DIE738" s="511"/>
      <c r="DIF738" s="511"/>
      <c r="DIG738" s="511"/>
      <c r="DIH738" s="511"/>
      <c r="DII738" s="511"/>
      <c r="DIJ738" s="511"/>
      <c r="DIK738" s="511"/>
      <c r="DIL738" s="511"/>
      <c r="DIM738" s="511"/>
      <c r="DIN738" s="511"/>
      <c r="DIO738" s="511"/>
      <c r="DIP738" s="511"/>
      <c r="DIQ738" s="511"/>
      <c r="DIR738" s="511"/>
      <c r="DIS738" s="511"/>
      <c r="DIT738" s="511"/>
      <c r="DIU738" s="511"/>
      <c r="DIV738" s="511"/>
      <c r="DIW738" s="511"/>
      <c r="DIX738" s="511"/>
      <c r="DIY738" s="511"/>
      <c r="DIZ738" s="511"/>
      <c r="DJA738" s="511"/>
      <c r="DJB738" s="511"/>
      <c r="DJC738" s="511"/>
      <c r="DJD738" s="511"/>
      <c r="DJE738" s="511"/>
      <c r="DJF738" s="511"/>
      <c r="DJG738" s="511"/>
      <c r="DJH738" s="511"/>
      <c r="DJI738" s="511"/>
      <c r="DJJ738" s="511"/>
      <c r="DJK738" s="511"/>
      <c r="DJL738" s="511"/>
      <c r="DJM738" s="511"/>
      <c r="DJN738" s="511"/>
      <c r="DJO738" s="511"/>
      <c r="DJP738" s="511"/>
      <c r="DJQ738" s="511"/>
      <c r="DJR738" s="511"/>
      <c r="DJS738" s="511"/>
      <c r="DJT738" s="511"/>
      <c r="DJU738" s="511"/>
      <c r="DJV738" s="511"/>
      <c r="DJW738" s="511"/>
      <c r="DJX738" s="511"/>
      <c r="DJY738" s="511"/>
      <c r="DJZ738" s="511"/>
      <c r="DKA738" s="511"/>
      <c r="DKB738" s="511"/>
      <c r="DKC738" s="511"/>
      <c r="DKD738" s="511"/>
      <c r="DKE738" s="511"/>
      <c r="DKF738" s="511"/>
      <c r="DKG738" s="511"/>
      <c r="DKH738" s="511"/>
      <c r="DKI738" s="511"/>
      <c r="DKJ738" s="511"/>
      <c r="DKK738" s="511"/>
      <c r="DKL738" s="511"/>
      <c r="DKM738" s="511"/>
      <c r="DKN738" s="511"/>
      <c r="DKO738" s="511"/>
      <c r="DKP738" s="511"/>
      <c r="DKQ738" s="511"/>
      <c r="DKR738" s="511"/>
      <c r="DKS738" s="511"/>
      <c r="DKT738" s="511"/>
      <c r="DKU738" s="511"/>
      <c r="DKV738" s="511"/>
      <c r="DKW738" s="511"/>
      <c r="DKX738" s="511"/>
      <c r="DKY738" s="511"/>
      <c r="DKZ738" s="511"/>
      <c r="DLA738" s="511"/>
      <c r="DLB738" s="511"/>
      <c r="DLC738" s="511"/>
      <c r="DLD738" s="511"/>
      <c r="DLE738" s="511"/>
      <c r="DLF738" s="511"/>
      <c r="DLG738" s="511"/>
      <c r="DLH738" s="511"/>
      <c r="DLI738" s="511"/>
      <c r="DLJ738" s="511"/>
      <c r="DLK738" s="511"/>
      <c r="DLL738" s="511"/>
      <c r="DLM738" s="511"/>
      <c r="DLN738" s="511"/>
      <c r="DLO738" s="511"/>
      <c r="DLP738" s="511"/>
      <c r="DLQ738" s="511"/>
      <c r="DLR738" s="511"/>
      <c r="DLS738" s="511"/>
      <c r="DLT738" s="511"/>
      <c r="DLU738" s="511"/>
      <c r="DLV738" s="511"/>
      <c r="DLW738" s="511"/>
      <c r="DLX738" s="511"/>
      <c r="DLY738" s="511"/>
      <c r="DLZ738" s="511"/>
      <c r="DMA738" s="511"/>
      <c r="DMB738" s="511"/>
      <c r="DMC738" s="511"/>
      <c r="DMD738" s="511"/>
      <c r="DME738" s="511"/>
      <c r="DMF738" s="511"/>
      <c r="DMG738" s="511"/>
      <c r="DMH738" s="511"/>
      <c r="DMI738" s="511"/>
      <c r="DMJ738" s="511"/>
      <c r="DMK738" s="511"/>
      <c r="DML738" s="511"/>
      <c r="DMM738" s="511"/>
      <c r="DMN738" s="511"/>
      <c r="DMO738" s="511"/>
      <c r="DMP738" s="511"/>
      <c r="DMQ738" s="511"/>
      <c r="DMR738" s="511"/>
      <c r="DMS738" s="511"/>
      <c r="DMT738" s="511"/>
      <c r="DMU738" s="511"/>
      <c r="DMV738" s="511"/>
      <c r="DMW738" s="511"/>
      <c r="DMX738" s="511"/>
      <c r="DMY738" s="511"/>
      <c r="DMZ738" s="511"/>
      <c r="DNA738" s="511"/>
      <c r="DNB738" s="511"/>
      <c r="DNC738" s="511"/>
      <c r="DND738" s="511"/>
      <c r="DNE738" s="511"/>
      <c r="DNF738" s="511"/>
      <c r="DNG738" s="511"/>
      <c r="DNH738" s="511"/>
      <c r="DNI738" s="511"/>
      <c r="DNJ738" s="511"/>
      <c r="DNK738" s="511"/>
      <c r="DNL738" s="511"/>
      <c r="DNM738" s="511"/>
      <c r="DNN738" s="511"/>
      <c r="DNO738" s="511"/>
      <c r="DNP738" s="511"/>
      <c r="DNQ738" s="511"/>
      <c r="DNR738" s="511"/>
      <c r="DNS738" s="511"/>
      <c r="DNT738" s="511"/>
      <c r="DNU738" s="511"/>
      <c r="DNV738" s="511"/>
      <c r="DNW738" s="511"/>
      <c r="DNX738" s="511"/>
      <c r="DNY738" s="511"/>
      <c r="DNZ738" s="511"/>
      <c r="DOA738" s="511"/>
      <c r="DOB738" s="511"/>
      <c r="DOC738" s="511"/>
      <c r="DOD738" s="511"/>
      <c r="DOE738" s="511"/>
      <c r="DOF738" s="511"/>
      <c r="DOG738" s="511"/>
      <c r="DOH738" s="511"/>
      <c r="DOI738" s="511"/>
      <c r="DOJ738" s="511"/>
      <c r="DOK738" s="511"/>
      <c r="DOL738" s="511"/>
      <c r="DOM738" s="511"/>
      <c r="DON738" s="511"/>
      <c r="DOO738" s="511"/>
      <c r="DOP738" s="511"/>
      <c r="DOQ738" s="511"/>
      <c r="DOR738" s="511"/>
      <c r="DOS738" s="511"/>
      <c r="DOT738" s="511"/>
      <c r="DOU738" s="511"/>
      <c r="DOV738" s="511"/>
      <c r="DOW738" s="511"/>
      <c r="DOX738" s="511"/>
      <c r="DOY738" s="511"/>
      <c r="DOZ738" s="511"/>
      <c r="DPA738" s="511"/>
      <c r="DPB738" s="511"/>
      <c r="DPC738" s="511"/>
      <c r="DPD738" s="511"/>
      <c r="DPE738" s="511"/>
      <c r="DPF738" s="511"/>
      <c r="DPG738" s="511"/>
      <c r="DPH738" s="511"/>
      <c r="DPI738" s="511"/>
      <c r="DPJ738" s="511"/>
      <c r="DPK738" s="511"/>
      <c r="DPL738" s="511"/>
      <c r="DPM738" s="511"/>
      <c r="DPN738" s="511"/>
      <c r="DPO738" s="511"/>
      <c r="DPP738" s="511"/>
      <c r="DPQ738" s="511"/>
      <c r="DPR738" s="511"/>
      <c r="DPS738" s="511"/>
      <c r="DPT738" s="511"/>
      <c r="DPU738" s="511"/>
      <c r="DPV738" s="511"/>
      <c r="DPW738" s="511"/>
      <c r="DPX738" s="511"/>
      <c r="DPY738" s="511"/>
      <c r="DPZ738" s="511"/>
      <c r="DQA738" s="511"/>
      <c r="DQB738" s="511"/>
      <c r="DQC738" s="511"/>
      <c r="DQD738" s="511"/>
      <c r="DQE738" s="511"/>
      <c r="DQF738" s="511"/>
      <c r="DQG738" s="511"/>
      <c r="DQH738" s="511"/>
      <c r="DQI738" s="511"/>
      <c r="DQJ738" s="511"/>
      <c r="DQK738" s="511"/>
      <c r="DQL738" s="511"/>
      <c r="DQM738" s="511"/>
      <c r="DQN738" s="511"/>
      <c r="DQO738" s="511"/>
      <c r="DQP738" s="511"/>
      <c r="DQQ738" s="511"/>
      <c r="DQR738" s="511"/>
      <c r="DQS738" s="511"/>
      <c r="DQT738" s="511"/>
      <c r="DQU738" s="511"/>
      <c r="DQV738" s="511"/>
      <c r="DQW738" s="511"/>
      <c r="DQX738" s="511"/>
      <c r="DQY738" s="511"/>
      <c r="DQZ738" s="511"/>
      <c r="DRA738" s="511"/>
      <c r="DRB738" s="511"/>
      <c r="DRC738" s="511"/>
      <c r="DRD738" s="511"/>
      <c r="DRE738" s="511"/>
      <c r="DRF738" s="511"/>
      <c r="DRG738" s="511"/>
      <c r="DRH738" s="511"/>
      <c r="DRI738" s="511"/>
      <c r="DRJ738" s="511"/>
      <c r="DRK738" s="511"/>
      <c r="DRL738" s="511"/>
      <c r="DRM738" s="511"/>
      <c r="DRN738" s="511"/>
      <c r="DRO738" s="511"/>
      <c r="DRP738" s="511"/>
      <c r="DRQ738" s="511"/>
      <c r="DRR738" s="511"/>
      <c r="DRS738" s="511"/>
      <c r="DRT738" s="511"/>
      <c r="DRU738" s="511"/>
      <c r="DRV738" s="511"/>
      <c r="DRW738" s="511"/>
      <c r="DRX738" s="511"/>
      <c r="DRY738" s="511"/>
      <c r="DRZ738" s="511"/>
      <c r="DSA738" s="511"/>
      <c r="DSB738" s="511"/>
      <c r="DSC738" s="511"/>
      <c r="DSD738" s="511"/>
      <c r="DSE738" s="511"/>
      <c r="DSF738" s="511"/>
      <c r="DSG738" s="511"/>
      <c r="DSH738" s="511"/>
      <c r="DSI738" s="511"/>
      <c r="DSJ738" s="511"/>
      <c r="DSK738" s="511"/>
      <c r="DSL738" s="511"/>
      <c r="DSM738" s="511"/>
      <c r="DSN738" s="511"/>
      <c r="DSO738" s="511"/>
      <c r="DSP738" s="511"/>
      <c r="DSQ738" s="511"/>
      <c r="DSR738" s="511"/>
      <c r="DSS738" s="511"/>
      <c r="DST738" s="511"/>
      <c r="DSU738" s="511"/>
      <c r="DSV738" s="511"/>
      <c r="DSW738" s="511"/>
      <c r="DSX738" s="511"/>
      <c r="DSY738" s="511"/>
      <c r="DSZ738" s="511"/>
      <c r="DTA738" s="511"/>
      <c r="DTB738" s="511"/>
      <c r="DTC738" s="511"/>
      <c r="DTD738" s="511"/>
      <c r="DTE738" s="511"/>
      <c r="DTF738" s="511"/>
      <c r="DTG738" s="511"/>
      <c r="DTH738" s="511"/>
      <c r="DTI738" s="511"/>
      <c r="DTJ738" s="511"/>
      <c r="DTK738" s="511"/>
      <c r="DTL738" s="511"/>
      <c r="DTM738" s="511"/>
      <c r="DTN738" s="511"/>
      <c r="DTO738" s="511"/>
      <c r="DTP738" s="511"/>
      <c r="DTQ738" s="511"/>
      <c r="DTR738" s="511"/>
      <c r="DTS738" s="511"/>
      <c r="DTT738" s="511"/>
      <c r="DTU738" s="511"/>
      <c r="DTV738" s="511"/>
      <c r="DTW738" s="511"/>
      <c r="DTX738" s="511"/>
      <c r="DTY738" s="511"/>
      <c r="DTZ738" s="511"/>
      <c r="DUA738" s="511"/>
      <c r="DUB738" s="511"/>
      <c r="DUC738" s="511"/>
      <c r="DUD738" s="511"/>
      <c r="DUE738" s="511"/>
      <c r="DUF738" s="511"/>
      <c r="DUG738" s="511"/>
      <c r="DUH738" s="511"/>
      <c r="DUI738" s="511"/>
      <c r="DUJ738" s="511"/>
      <c r="DUK738" s="511"/>
      <c r="DUL738" s="511"/>
      <c r="DUM738" s="511"/>
      <c r="DUN738" s="511"/>
      <c r="DUO738" s="511"/>
      <c r="DUP738" s="511"/>
      <c r="DUQ738" s="511"/>
      <c r="DUR738" s="511"/>
      <c r="DUS738" s="511"/>
      <c r="DUT738" s="511"/>
      <c r="DUU738" s="511"/>
      <c r="DUV738" s="511"/>
      <c r="DUW738" s="511"/>
      <c r="DUX738" s="511"/>
      <c r="DUY738" s="511"/>
      <c r="DUZ738" s="511"/>
      <c r="DVA738" s="511"/>
      <c r="DVB738" s="511"/>
      <c r="DVC738" s="511"/>
      <c r="DVD738" s="511"/>
      <c r="DVE738" s="511"/>
      <c r="DVF738" s="511"/>
      <c r="DVG738" s="511"/>
      <c r="DVH738" s="511"/>
      <c r="DVI738" s="511"/>
      <c r="DVJ738" s="511"/>
      <c r="DVK738" s="511"/>
      <c r="DVL738" s="511"/>
      <c r="DVM738" s="511"/>
      <c r="DVN738" s="511"/>
      <c r="DVO738" s="511"/>
      <c r="DVP738" s="511"/>
      <c r="DVQ738" s="511"/>
      <c r="DVR738" s="511"/>
      <c r="DVS738" s="511"/>
      <c r="DVT738" s="511"/>
      <c r="DVU738" s="511"/>
      <c r="DVV738" s="511"/>
      <c r="DVW738" s="511"/>
      <c r="DVX738" s="511"/>
      <c r="DVY738" s="511"/>
      <c r="DVZ738" s="511"/>
      <c r="DWA738" s="511"/>
      <c r="DWB738" s="511"/>
      <c r="DWC738" s="511"/>
      <c r="DWD738" s="511"/>
      <c r="DWE738" s="511"/>
      <c r="DWF738" s="511"/>
      <c r="DWG738" s="511"/>
      <c r="DWH738" s="511"/>
      <c r="DWI738" s="511"/>
      <c r="DWJ738" s="511"/>
      <c r="DWK738" s="511"/>
      <c r="DWL738" s="511"/>
      <c r="DWM738" s="511"/>
      <c r="DWN738" s="511"/>
      <c r="DWO738" s="511"/>
      <c r="DWP738" s="511"/>
      <c r="DWQ738" s="511"/>
      <c r="DWR738" s="511"/>
      <c r="DWS738" s="511"/>
      <c r="DWT738" s="511"/>
      <c r="DWU738" s="511"/>
      <c r="DWV738" s="511"/>
      <c r="DWW738" s="511"/>
      <c r="DWX738" s="511"/>
      <c r="DWY738" s="511"/>
      <c r="DWZ738" s="511"/>
      <c r="DXA738" s="511"/>
      <c r="DXB738" s="511"/>
      <c r="DXC738" s="511"/>
      <c r="DXD738" s="511"/>
      <c r="DXE738" s="511"/>
      <c r="DXF738" s="511"/>
      <c r="DXG738" s="511"/>
      <c r="DXH738" s="511"/>
      <c r="DXI738" s="511"/>
      <c r="DXJ738" s="511"/>
      <c r="DXK738" s="511"/>
      <c r="DXL738" s="511"/>
      <c r="DXM738" s="511"/>
      <c r="DXN738" s="511"/>
      <c r="DXO738" s="511"/>
      <c r="DXP738" s="511"/>
      <c r="DXQ738" s="511"/>
      <c r="DXR738" s="511"/>
      <c r="DXS738" s="511"/>
      <c r="DXT738" s="511"/>
      <c r="DXU738" s="511"/>
      <c r="DXV738" s="511"/>
      <c r="DXW738" s="511"/>
      <c r="DXX738" s="511"/>
      <c r="DXY738" s="511"/>
      <c r="DXZ738" s="511"/>
      <c r="DYA738" s="511"/>
      <c r="DYB738" s="511"/>
      <c r="DYC738" s="511"/>
      <c r="DYD738" s="511"/>
      <c r="DYE738" s="511"/>
      <c r="DYF738" s="511"/>
      <c r="DYG738" s="511"/>
      <c r="DYH738" s="511"/>
      <c r="DYI738" s="511"/>
      <c r="DYJ738" s="511"/>
      <c r="DYK738" s="511"/>
      <c r="DYL738" s="511"/>
      <c r="DYM738" s="511"/>
      <c r="DYN738" s="511"/>
      <c r="DYO738" s="511"/>
      <c r="DYP738" s="511"/>
      <c r="DYQ738" s="511"/>
      <c r="DYR738" s="511"/>
      <c r="DYS738" s="511"/>
      <c r="DYT738" s="511"/>
      <c r="DYU738" s="511"/>
      <c r="DYV738" s="511"/>
      <c r="DYW738" s="511"/>
      <c r="DYX738" s="511"/>
      <c r="DYY738" s="511"/>
      <c r="DYZ738" s="511"/>
      <c r="DZA738" s="511"/>
      <c r="DZB738" s="511"/>
      <c r="DZC738" s="511"/>
      <c r="DZD738" s="511"/>
      <c r="DZE738" s="511"/>
      <c r="DZF738" s="511"/>
      <c r="DZG738" s="511"/>
      <c r="DZH738" s="511"/>
      <c r="DZI738" s="511"/>
      <c r="DZJ738" s="511"/>
      <c r="DZK738" s="511"/>
      <c r="DZL738" s="511"/>
      <c r="DZM738" s="511"/>
      <c r="DZN738" s="511"/>
      <c r="DZO738" s="511"/>
      <c r="DZP738" s="511"/>
      <c r="DZQ738" s="511"/>
      <c r="DZR738" s="511"/>
      <c r="DZS738" s="511"/>
      <c r="DZT738" s="511"/>
      <c r="DZU738" s="511"/>
      <c r="DZV738" s="511"/>
      <c r="DZW738" s="511"/>
      <c r="DZX738" s="511"/>
      <c r="DZY738" s="511"/>
      <c r="DZZ738" s="511"/>
      <c r="EAA738" s="511"/>
      <c r="EAB738" s="511"/>
      <c r="EAC738" s="511"/>
      <c r="EAD738" s="511"/>
      <c r="EAE738" s="511"/>
      <c r="EAF738" s="511"/>
      <c r="EAG738" s="511"/>
      <c r="EAH738" s="511"/>
      <c r="EAI738" s="511"/>
      <c r="EAJ738" s="511"/>
      <c r="EAK738" s="511"/>
      <c r="EAL738" s="511"/>
      <c r="EAM738" s="511"/>
      <c r="EAN738" s="511"/>
      <c r="EAO738" s="511"/>
      <c r="EAP738" s="511"/>
      <c r="EAQ738" s="511"/>
      <c r="EAR738" s="511"/>
      <c r="EAS738" s="511"/>
      <c r="EAT738" s="511"/>
      <c r="EAU738" s="511"/>
      <c r="EAV738" s="511"/>
      <c r="EAW738" s="511"/>
      <c r="EAX738" s="511"/>
      <c r="EAY738" s="511"/>
      <c r="EAZ738" s="511"/>
      <c r="EBA738" s="511"/>
      <c r="EBB738" s="511"/>
      <c r="EBC738" s="511"/>
      <c r="EBD738" s="511"/>
      <c r="EBE738" s="511"/>
      <c r="EBF738" s="511"/>
      <c r="EBG738" s="511"/>
      <c r="EBH738" s="511"/>
      <c r="EBI738" s="511"/>
      <c r="EBJ738" s="511"/>
      <c r="EBK738" s="511"/>
      <c r="EBL738" s="511"/>
      <c r="EBM738" s="511"/>
      <c r="EBN738" s="511"/>
      <c r="EBO738" s="511"/>
      <c r="EBP738" s="511"/>
      <c r="EBQ738" s="511"/>
      <c r="EBR738" s="511"/>
      <c r="EBS738" s="511"/>
      <c r="EBT738" s="511"/>
      <c r="EBU738" s="511"/>
      <c r="EBV738" s="511"/>
      <c r="EBW738" s="511"/>
      <c r="EBX738" s="511"/>
      <c r="EBY738" s="511"/>
      <c r="EBZ738" s="511"/>
      <c r="ECA738" s="511"/>
      <c r="ECB738" s="511"/>
      <c r="ECC738" s="511"/>
      <c r="ECD738" s="511"/>
      <c r="ECE738" s="511"/>
      <c r="ECF738" s="511"/>
      <c r="ECG738" s="511"/>
      <c r="ECH738" s="511"/>
      <c r="ECI738" s="511"/>
      <c r="ECJ738" s="511"/>
      <c r="ECK738" s="511"/>
      <c r="ECL738" s="511"/>
      <c r="ECM738" s="511"/>
      <c r="ECN738" s="511"/>
      <c r="ECO738" s="511"/>
      <c r="ECP738" s="511"/>
      <c r="ECQ738" s="511"/>
      <c r="ECR738" s="511"/>
      <c r="ECS738" s="511"/>
      <c r="ECT738" s="511"/>
      <c r="ECU738" s="511"/>
      <c r="ECV738" s="511"/>
      <c r="ECW738" s="511"/>
      <c r="ECX738" s="511"/>
      <c r="ECY738" s="511"/>
      <c r="ECZ738" s="511"/>
      <c r="EDA738" s="511"/>
      <c r="EDB738" s="511"/>
      <c r="EDC738" s="511"/>
      <c r="EDD738" s="511"/>
      <c r="EDE738" s="511"/>
      <c r="EDF738" s="511"/>
      <c r="EDG738" s="511"/>
      <c r="EDH738" s="511"/>
      <c r="EDI738" s="511"/>
      <c r="EDJ738" s="511"/>
      <c r="EDK738" s="511"/>
      <c r="EDL738" s="511"/>
      <c r="EDM738" s="511"/>
      <c r="EDN738" s="511"/>
      <c r="EDO738" s="511"/>
      <c r="EDP738" s="511"/>
      <c r="EDQ738" s="511"/>
      <c r="EDR738" s="511"/>
      <c r="EDS738" s="511"/>
      <c r="EDT738" s="511"/>
      <c r="EDU738" s="511"/>
      <c r="EDV738" s="511"/>
      <c r="EDW738" s="511"/>
      <c r="EDX738" s="511"/>
      <c r="EDY738" s="511"/>
      <c r="EDZ738" s="511"/>
      <c r="EEA738" s="511"/>
      <c r="EEB738" s="511"/>
      <c r="EEC738" s="511"/>
      <c r="EED738" s="511"/>
      <c r="EEE738" s="511"/>
      <c r="EEF738" s="511"/>
      <c r="EEG738" s="511"/>
      <c r="EEH738" s="511"/>
      <c r="EEI738" s="511"/>
      <c r="EEJ738" s="511"/>
      <c r="EEK738" s="511"/>
      <c r="EEL738" s="511"/>
      <c r="EEM738" s="511"/>
      <c r="EEN738" s="511"/>
      <c r="EEO738" s="511"/>
      <c r="EEP738" s="511"/>
      <c r="EEQ738" s="511"/>
      <c r="EER738" s="511"/>
      <c r="EES738" s="511"/>
      <c r="EET738" s="511"/>
      <c r="EEU738" s="511"/>
      <c r="EEV738" s="511"/>
      <c r="EEW738" s="511"/>
      <c r="EEX738" s="511"/>
      <c r="EEY738" s="511"/>
      <c r="EEZ738" s="511"/>
      <c r="EFA738" s="511"/>
      <c r="EFB738" s="511"/>
      <c r="EFC738" s="511"/>
      <c r="EFD738" s="511"/>
      <c r="EFE738" s="511"/>
      <c r="EFF738" s="511"/>
      <c r="EFG738" s="511"/>
      <c r="EFH738" s="511"/>
      <c r="EFI738" s="511"/>
      <c r="EFJ738" s="511"/>
      <c r="EFK738" s="511"/>
      <c r="EFL738" s="511"/>
      <c r="EFM738" s="511"/>
      <c r="EFN738" s="511"/>
      <c r="EFO738" s="511"/>
      <c r="EFP738" s="511"/>
      <c r="EFQ738" s="511"/>
      <c r="EFR738" s="511"/>
      <c r="EFS738" s="511"/>
      <c r="EFT738" s="511"/>
      <c r="EFU738" s="511"/>
      <c r="EFV738" s="511"/>
      <c r="EFW738" s="511"/>
      <c r="EFX738" s="511"/>
      <c r="EFY738" s="511"/>
      <c r="EFZ738" s="511"/>
      <c r="EGA738" s="511"/>
      <c r="EGB738" s="511"/>
      <c r="EGC738" s="511"/>
      <c r="EGD738" s="511"/>
      <c r="EGE738" s="511"/>
      <c r="EGF738" s="511"/>
      <c r="EGG738" s="511"/>
      <c r="EGH738" s="511"/>
      <c r="EGI738" s="511"/>
      <c r="EGJ738" s="511"/>
      <c r="EGK738" s="511"/>
      <c r="EGL738" s="511"/>
      <c r="EGM738" s="511"/>
      <c r="EGN738" s="511"/>
      <c r="EGO738" s="511"/>
      <c r="EGP738" s="511"/>
      <c r="EGQ738" s="511"/>
      <c r="EGR738" s="511"/>
      <c r="EGS738" s="511"/>
      <c r="EGT738" s="511"/>
      <c r="EGU738" s="511"/>
      <c r="EGV738" s="511"/>
      <c r="EGW738" s="511"/>
      <c r="EGX738" s="511"/>
      <c r="EGY738" s="511"/>
      <c r="EGZ738" s="511"/>
      <c r="EHA738" s="511"/>
      <c r="EHB738" s="511"/>
      <c r="EHC738" s="511"/>
      <c r="EHD738" s="511"/>
      <c r="EHE738" s="511"/>
      <c r="EHF738" s="511"/>
      <c r="EHG738" s="511"/>
      <c r="EHH738" s="511"/>
      <c r="EHI738" s="511"/>
      <c r="EHJ738" s="511"/>
      <c r="EHK738" s="511"/>
      <c r="EHL738" s="511"/>
      <c r="EHM738" s="511"/>
      <c r="EHN738" s="511"/>
      <c r="EHO738" s="511"/>
      <c r="EHP738" s="511"/>
      <c r="EHQ738" s="511"/>
      <c r="EHR738" s="511"/>
      <c r="EHS738" s="511"/>
      <c r="EHT738" s="511"/>
      <c r="EHU738" s="511"/>
      <c r="EHV738" s="511"/>
      <c r="EHW738" s="511"/>
      <c r="EHX738" s="511"/>
      <c r="EHY738" s="511"/>
      <c r="EHZ738" s="511"/>
      <c r="EIA738" s="511"/>
      <c r="EIB738" s="511"/>
      <c r="EIC738" s="511"/>
      <c r="EID738" s="511"/>
      <c r="EIE738" s="511"/>
      <c r="EIF738" s="511"/>
      <c r="EIG738" s="511"/>
      <c r="EIH738" s="511"/>
      <c r="EII738" s="511"/>
      <c r="EIJ738" s="511"/>
      <c r="EIK738" s="511"/>
      <c r="EIL738" s="511"/>
      <c r="EIM738" s="511"/>
      <c r="EIN738" s="511"/>
      <c r="EIO738" s="511"/>
      <c r="EIP738" s="511"/>
      <c r="EIQ738" s="511"/>
      <c r="EIR738" s="511"/>
      <c r="EIS738" s="511"/>
      <c r="EIT738" s="511"/>
      <c r="EIU738" s="511"/>
      <c r="EIV738" s="511"/>
      <c r="EIW738" s="511"/>
      <c r="EIX738" s="511"/>
      <c r="EIY738" s="511"/>
      <c r="EIZ738" s="511"/>
      <c r="EJA738" s="511"/>
      <c r="EJB738" s="511"/>
      <c r="EJC738" s="511"/>
      <c r="EJD738" s="511"/>
      <c r="EJE738" s="511"/>
      <c r="EJF738" s="511"/>
      <c r="EJG738" s="511"/>
      <c r="EJH738" s="511"/>
      <c r="EJI738" s="511"/>
      <c r="EJJ738" s="511"/>
      <c r="EJK738" s="511"/>
      <c r="EJL738" s="511"/>
      <c r="EJM738" s="511"/>
      <c r="EJN738" s="511"/>
      <c r="EJO738" s="511"/>
      <c r="EJP738" s="511"/>
      <c r="EJQ738" s="511"/>
      <c r="EJR738" s="511"/>
      <c r="EJS738" s="511"/>
      <c r="EJT738" s="511"/>
      <c r="EJU738" s="511"/>
      <c r="EJV738" s="511"/>
      <c r="EJW738" s="511"/>
      <c r="EJX738" s="511"/>
      <c r="EJY738" s="511"/>
      <c r="EJZ738" s="511"/>
      <c r="EKA738" s="511"/>
      <c r="EKB738" s="511"/>
      <c r="EKC738" s="511"/>
      <c r="EKD738" s="511"/>
      <c r="EKE738" s="511"/>
      <c r="EKF738" s="511"/>
      <c r="EKG738" s="511"/>
      <c r="EKH738" s="511"/>
      <c r="EKI738" s="511"/>
      <c r="EKJ738" s="511"/>
      <c r="EKK738" s="511"/>
      <c r="EKL738" s="511"/>
      <c r="EKM738" s="511"/>
      <c r="EKN738" s="511"/>
      <c r="EKO738" s="511"/>
      <c r="EKP738" s="511"/>
      <c r="EKQ738" s="511"/>
      <c r="EKR738" s="511"/>
      <c r="EKS738" s="511"/>
      <c r="EKT738" s="511"/>
      <c r="EKU738" s="511"/>
      <c r="EKV738" s="511"/>
      <c r="EKW738" s="511"/>
      <c r="EKX738" s="511"/>
      <c r="EKY738" s="511"/>
      <c r="EKZ738" s="511"/>
      <c r="ELA738" s="511"/>
      <c r="ELB738" s="511"/>
      <c r="ELC738" s="511"/>
      <c r="ELD738" s="511"/>
      <c r="ELE738" s="511"/>
      <c r="ELF738" s="511"/>
      <c r="ELG738" s="511"/>
      <c r="ELH738" s="511"/>
      <c r="ELI738" s="511"/>
      <c r="ELJ738" s="511"/>
      <c r="ELK738" s="511"/>
      <c r="ELL738" s="511"/>
      <c r="ELM738" s="511"/>
      <c r="ELN738" s="511"/>
      <c r="ELO738" s="511"/>
      <c r="ELP738" s="511"/>
      <c r="ELQ738" s="511"/>
      <c r="ELR738" s="511"/>
      <c r="ELS738" s="511"/>
      <c r="ELT738" s="511"/>
      <c r="ELU738" s="511"/>
      <c r="ELV738" s="511"/>
      <c r="ELW738" s="511"/>
      <c r="ELX738" s="511"/>
      <c r="ELY738" s="511"/>
      <c r="ELZ738" s="511"/>
      <c r="EMA738" s="511"/>
      <c r="EMB738" s="511"/>
      <c r="EMC738" s="511"/>
      <c r="EMD738" s="511"/>
      <c r="EME738" s="511"/>
      <c r="EMF738" s="511"/>
      <c r="EMG738" s="511"/>
      <c r="EMH738" s="511"/>
      <c r="EMI738" s="511"/>
      <c r="EMJ738" s="511"/>
      <c r="EMK738" s="511"/>
      <c r="EML738" s="511"/>
      <c r="EMM738" s="511"/>
      <c r="EMN738" s="511"/>
      <c r="EMO738" s="511"/>
      <c r="EMP738" s="511"/>
      <c r="EMQ738" s="511"/>
      <c r="EMR738" s="511"/>
      <c r="EMS738" s="511"/>
      <c r="EMT738" s="511"/>
      <c r="EMU738" s="511"/>
      <c r="EMV738" s="511"/>
      <c r="EMW738" s="511"/>
      <c r="EMX738" s="511"/>
      <c r="EMY738" s="511"/>
      <c r="EMZ738" s="511"/>
      <c r="ENA738" s="511"/>
      <c r="ENB738" s="511"/>
      <c r="ENC738" s="511"/>
      <c r="END738" s="511"/>
      <c r="ENE738" s="511"/>
      <c r="ENF738" s="511"/>
      <c r="ENG738" s="511"/>
      <c r="ENH738" s="511"/>
      <c r="ENI738" s="511"/>
      <c r="ENJ738" s="511"/>
      <c r="ENK738" s="511"/>
      <c r="ENL738" s="511"/>
      <c r="ENM738" s="511"/>
      <c r="ENN738" s="511"/>
      <c r="ENO738" s="511"/>
      <c r="ENP738" s="511"/>
      <c r="ENQ738" s="511"/>
      <c r="ENR738" s="511"/>
      <c r="ENS738" s="511"/>
      <c r="ENT738" s="511"/>
      <c r="ENU738" s="511"/>
      <c r="ENV738" s="511"/>
      <c r="ENW738" s="511"/>
      <c r="ENX738" s="511"/>
      <c r="ENY738" s="511"/>
      <c r="ENZ738" s="511"/>
      <c r="EOA738" s="511"/>
      <c r="EOB738" s="511"/>
      <c r="EOC738" s="511"/>
      <c r="EOD738" s="511"/>
      <c r="EOE738" s="511"/>
      <c r="EOF738" s="511"/>
      <c r="EOG738" s="511"/>
      <c r="EOH738" s="511"/>
      <c r="EOI738" s="511"/>
      <c r="EOJ738" s="511"/>
      <c r="EOK738" s="511"/>
      <c r="EOL738" s="511"/>
      <c r="EOM738" s="511"/>
      <c r="EON738" s="511"/>
      <c r="EOO738" s="511"/>
      <c r="EOP738" s="511"/>
      <c r="EOQ738" s="511"/>
      <c r="EOR738" s="511"/>
      <c r="EOS738" s="511"/>
      <c r="EOT738" s="511"/>
      <c r="EOU738" s="511"/>
      <c r="EOV738" s="511"/>
      <c r="EOW738" s="511"/>
      <c r="EOX738" s="511"/>
      <c r="EOY738" s="511"/>
      <c r="EOZ738" s="511"/>
      <c r="EPA738" s="511"/>
      <c r="EPB738" s="511"/>
      <c r="EPC738" s="511"/>
      <c r="EPD738" s="511"/>
      <c r="EPE738" s="511"/>
      <c r="EPF738" s="511"/>
      <c r="EPG738" s="511"/>
      <c r="EPH738" s="511"/>
      <c r="EPI738" s="511"/>
      <c r="EPJ738" s="511"/>
      <c r="EPK738" s="511"/>
      <c r="EPL738" s="511"/>
      <c r="EPM738" s="511"/>
      <c r="EPN738" s="511"/>
      <c r="EPO738" s="511"/>
      <c r="EPP738" s="511"/>
      <c r="EPQ738" s="511"/>
      <c r="EPR738" s="511"/>
      <c r="EPS738" s="511"/>
      <c r="EPT738" s="511"/>
      <c r="EPU738" s="511"/>
      <c r="EPV738" s="511"/>
      <c r="EPW738" s="511"/>
      <c r="EPX738" s="511"/>
      <c r="EPY738" s="511"/>
      <c r="EPZ738" s="511"/>
      <c r="EQA738" s="511"/>
      <c r="EQB738" s="511"/>
      <c r="EQC738" s="511"/>
      <c r="EQD738" s="511"/>
      <c r="EQE738" s="511"/>
      <c r="EQF738" s="511"/>
      <c r="EQG738" s="511"/>
      <c r="EQH738" s="511"/>
      <c r="EQI738" s="511"/>
      <c r="EQJ738" s="511"/>
      <c r="EQK738" s="511"/>
      <c r="EQL738" s="511"/>
      <c r="EQM738" s="511"/>
      <c r="EQN738" s="511"/>
      <c r="EQO738" s="511"/>
      <c r="EQP738" s="511"/>
      <c r="EQQ738" s="511"/>
      <c r="EQR738" s="511"/>
      <c r="EQS738" s="511"/>
      <c r="EQT738" s="511"/>
      <c r="EQU738" s="511"/>
      <c r="EQV738" s="511"/>
      <c r="EQW738" s="511"/>
      <c r="EQX738" s="511"/>
      <c r="EQY738" s="511"/>
      <c r="EQZ738" s="511"/>
      <c r="ERA738" s="511"/>
      <c r="ERB738" s="511"/>
      <c r="ERC738" s="511"/>
      <c r="ERD738" s="511"/>
      <c r="ERE738" s="511"/>
      <c r="ERF738" s="511"/>
      <c r="ERG738" s="511"/>
      <c r="ERH738" s="511"/>
      <c r="ERI738" s="511"/>
      <c r="ERJ738" s="511"/>
      <c r="ERK738" s="511"/>
      <c r="ERL738" s="511"/>
      <c r="ERM738" s="511"/>
      <c r="ERN738" s="511"/>
      <c r="ERO738" s="511"/>
      <c r="ERP738" s="511"/>
      <c r="ERQ738" s="511"/>
      <c r="ERR738" s="511"/>
      <c r="ERS738" s="511"/>
      <c r="ERT738" s="511"/>
      <c r="ERU738" s="511"/>
      <c r="ERV738" s="511"/>
      <c r="ERW738" s="511"/>
      <c r="ERX738" s="511"/>
      <c r="ERY738" s="511"/>
      <c r="ERZ738" s="511"/>
      <c r="ESA738" s="511"/>
      <c r="ESB738" s="511"/>
      <c r="ESC738" s="511"/>
      <c r="ESD738" s="511"/>
      <c r="ESE738" s="511"/>
      <c r="ESF738" s="511"/>
      <c r="ESG738" s="511"/>
      <c r="ESH738" s="511"/>
      <c r="ESI738" s="511"/>
      <c r="ESJ738" s="511"/>
      <c r="ESK738" s="511"/>
      <c r="ESL738" s="511"/>
      <c r="ESM738" s="511"/>
      <c r="ESN738" s="511"/>
      <c r="ESO738" s="511"/>
      <c r="ESP738" s="511"/>
      <c r="ESQ738" s="511"/>
      <c r="ESR738" s="511"/>
      <c r="ESS738" s="511"/>
      <c r="EST738" s="511"/>
      <c r="ESU738" s="511"/>
      <c r="ESV738" s="511"/>
      <c r="ESW738" s="511"/>
      <c r="ESX738" s="511"/>
      <c r="ESY738" s="511"/>
      <c r="ESZ738" s="511"/>
      <c r="ETA738" s="511"/>
      <c r="ETB738" s="511"/>
      <c r="ETC738" s="511"/>
      <c r="ETD738" s="511"/>
      <c r="ETE738" s="511"/>
      <c r="ETF738" s="511"/>
      <c r="ETG738" s="511"/>
      <c r="ETH738" s="511"/>
      <c r="ETI738" s="511"/>
      <c r="ETJ738" s="511"/>
      <c r="ETK738" s="511"/>
      <c r="ETL738" s="511"/>
      <c r="ETM738" s="511"/>
      <c r="ETN738" s="511"/>
      <c r="ETO738" s="511"/>
      <c r="ETP738" s="511"/>
      <c r="ETQ738" s="511"/>
      <c r="ETR738" s="511"/>
      <c r="ETS738" s="511"/>
      <c r="ETT738" s="511"/>
      <c r="ETU738" s="511"/>
      <c r="ETV738" s="511"/>
      <c r="ETW738" s="511"/>
      <c r="ETX738" s="511"/>
      <c r="ETY738" s="511"/>
      <c r="ETZ738" s="511"/>
      <c r="EUA738" s="511"/>
      <c r="EUB738" s="511"/>
      <c r="EUC738" s="511"/>
      <c r="EUD738" s="511"/>
      <c r="EUE738" s="511"/>
      <c r="EUF738" s="511"/>
      <c r="EUG738" s="511"/>
      <c r="EUH738" s="511"/>
      <c r="EUI738" s="511"/>
      <c r="EUJ738" s="511"/>
      <c r="EUK738" s="511"/>
      <c r="EUL738" s="511"/>
      <c r="EUM738" s="511"/>
      <c r="EUN738" s="511"/>
      <c r="EUO738" s="511"/>
      <c r="EUP738" s="511"/>
      <c r="EUQ738" s="511"/>
      <c r="EUR738" s="511"/>
      <c r="EUS738" s="511"/>
      <c r="EUT738" s="511"/>
      <c r="EUU738" s="511"/>
      <c r="EUV738" s="511"/>
      <c r="EUW738" s="511"/>
      <c r="EUX738" s="511"/>
      <c r="EUY738" s="511"/>
      <c r="EUZ738" s="511"/>
      <c r="EVA738" s="511"/>
      <c r="EVB738" s="511"/>
      <c r="EVC738" s="511"/>
      <c r="EVD738" s="511"/>
      <c r="EVE738" s="511"/>
      <c r="EVF738" s="511"/>
      <c r="EVG738" s="511"/>
      <c r="EVH738" s="511"/>
      <c r="EVI738" s="511"/>
      <c r="EVJ738" s="511"/>
      <c r="EVK738" s="511"/>
      <c r="EVL738" s="511"/>
      <c r="EVM738" s="511"/>
      <c r="EVN738" s="511"/>
      <c r="EVO738" s="511"/>
      <c r="EVP738" s="511"/>
      <c r="EVQ738" s="511"/>
      <c r="EVR738" s="511"/>
      <c r="EVS738" s="511"/>
      <c r="EVT738" s="511"/>
      <c r="EVU738" s="511"/>
      <c r="EVV738" s="511"/>
      <c r="EVW738" s="511"/>
      <c r="EVX738" s="511"/>
      <c r="EVY738" s="511"/>
      <c r="EVZ738" s="511"/>
      <c r="EWA738" s="511"/>
      <c r="EWB738" s="511"/>
      <c r="EWC738" s="511"/>
      <c r="EWD738" s="511"/>
      <c r="EWE738" s="511"/>
      <c r="EWF738" s="511"/>
      <c r="EWG738" s="511"/>
      <c r="EWH738" s="511"/>
      <c r="EWI738" s="511"/>
      <c r="EWJ738" s="511"/>
      <c r="EWK738" s="511"/>
      <c r="EWL738" s="511"/>
      <c r="EWM738" s="511"/>
      <c r="EWN738" s="511"/>
      <c r="EWO738" s="511"/>
      <c r="EWP738" s="511"/>
      <c r="EWQ738" s="511"/>
      <c r="EWR738" s="511"/>
      <c r="EWS738" s="511"/>
      <c r="EWT738" s="511"/>
      <c r="EWU738" s="511"/>
      <c r="EWV738" s="511"/>
      <c r="EWW738" s="511"/>
      <c r="EWX738" s="511"/>
      <c r="EWY738" s="511"/>
      <c r="EWZ738" s="511"/>
      <c r="EXA738" s="511"/>
      <c r="EXB738" s="511"/>
      <c r="EXC738" s="511"/>
      <c r="EXD738" s="511"/>
      <c r="EXE738" s="511"/>
      <c r="EXF738" s="511"/>
      <c r="EXG738" s="511"/>
      <c r="EXH738" s="511"/>
      <c r="EXI738" s="511"/>
      <c r="EXJ738" s="511"/>
      <c r="EXK738" s="511"/>
      <c r="EXL738" s="511"/>
      <c r="EXM738" s="511"/>
      <c r="EXN738" s="511"/>
      <c r="EXO738" s="511"/>
      <c r="EXP738" s="511"/>
      <c r="EXQ738" s="511"/>
      <c r="EXR738" s="511"/>
      <c r="EXS738" s="511"/>
      <c r="EXT738" s="511"/>
      <c r="EXU738" s="511"/>
      <c r="EXV738" s="511"/>
      <c r="EXW738" s="511"/>
      <c r="EXX738" s="511"/>
      <c r="EXY738" s="511"/>
      <c r="EXZ738" s="511"/>
      <c r="EYA738" s="511"/>
      <c r="EYB738" s="511"/>
      <c r="EYC738" s="511"/>
      <c r="EYD738" s="511"/>
      <c r="EYE738" s="511"/>
      <c r="EYF738" s="511"/>
      <c r="EYG738" s="511"/>
      <c r="EYH738" s="511"/>
      <c r="EYI738" s="511"/>
      <c r="EYJ738" s="511"/>
      <c r="EYK738" s="511"/>
      <c r="EYL738" s="511"/>
      <c r="EYM738" s="511"/>
      <c r="EYN738" s="511"/>
      <c r="EYO738" s="511"/>
      <c r="EYP738" s="511"/>
      <c r="EYQ738" s="511"/>
      <c r="EYR738" s="511"/>
      <c r="EYS738" s="511"/>
      <c r="EYT738" s="511"/>
      <c r="EYU738" s="511"/>
      <c r="EYV738" s="511"/>
      <c r="EYW738" s="511"/>
      <c r="EYX738" s="511"/>
      <c r="EYY738" s="511"/>
      <c r="EYZ738" s="511"/>
      <c r="EZA738" s="511"/>
      <c r="EZB738" s="511"/>
      <c r="EZC738" s="511"/>
      <c r="EZD738" s="511"/>
      <c r="EZE738" s="511"/>
      <c r="EZF738" s="511"/>
      <c r="EZG738" s="511"/>
      <c r="EZH738" s="511"/>
      <c r="EZI738" s="511"/>
      <c r="EZJ738" s="511"/>
      <c r="EZK738" s="511"/>
      <c r="EZL738" s="511"/>
      <c r="EZM738" s="511"/>
      <c r="EZN738" s="511"/>
      <c r="EZO738" s="511"/>
      <c r="EZP738" s="511"/>
      <c r="EZQ738" s="511"/>
      <c r="EZR738" s="511"/>
      <c r="EZS738" s="511"/>
      <c r="EZT738" s="511"/>
      <c r="EZU738" s="511"/>
      <c r="EZV738" s="511"/>
      <c r="EZW738" s="511"/>
      <c r="EZX738" s="511"/>
      <c r="EZY738" s="511"/>
      <c r="EZZ738" s="511"/>
      <c r="FAA738" s="511"/>
      <c r="FAB738" s="511"/>
      <c r="FAC738" s="511"/>
      <c r="FAD738" s="511"/>
      <c r="FAE738" s="511"/>
      <c r="FAF738" s="511"/>
      <c r="FAG738" s="511"/>
      <c r="FAH738" s="511"/>
      <c r="FAI738" s="511"/>
      <c r="FAJ738" s="511"/>
      <c r="FAK738" s="511"/>
      <c r="FAL738" s="511"/>
      <c r="FAM738" s="511"/>
      <c r="FAN738" s="511"/>
      <c r="FAO738" s="511"/>
      <c r="FAP738" s="511"/>
      <c r="FAQ738" s="511"/>
      <c r="FAR738" s="511"/>
      <c r="FAS738" s="511"/>
      <c r="FAT738" s="511"/>
      <c r="FAU738" s="511"/>
      <c r="FAV738" s="511"/>
      <c r="FAW738" s="511"/>
      <c r="FAX738" s="511"/>
      <c r="FAY738" s="511"/>
      <c r="FAZ738" s="511"/>
      <c r="FBA738" s="511"/>
      <c r="FBB738" s="511"/>
      <c r="FBC738" s="511"/>
      <c r="FBD738" s="511"/>
      <c r="FBE738" s="511"/>
      <c r="FBF738" s="511"/>
      <c r="FBG738" s="511"/>
      <c r="FBH738" s="511"/>
      <c r="FBI738" s="511"/>
      <c r="FBJ738" s="511"/>
      <c r="FBK738" s="511"/>
      <c r="FBL738" s="511"/>
      <c r="FBM738" s="511"/>
      <c r="FBN738" s="511"/>
      <c r="FBO738" s="511"/>
      <c r="FBP738" s="511"/>
      <c r="FBQ738" s="511"/>
      <c r="FBR738" s="511"/>
      <c r="FBS738" s="511"/>
      <c r="FBT738" s="511"/>
      <c r="FBU738" s="511"/>
      <c r="FBV738" s="511"/>
      <c r="FBW738" s="511"/>
      <c r="FBX738" s="511"/>
      <c r="FBY738" s="511"/>
      <c r="FBZ738" s="511"/>
      <c r="FCA738" s="511"/>
      <c r="FCB738" s="511"/>
      <c r="FCC738" s="511"/>
      <c r="FCD738" s="511"/>
      <c r="FCE738" s="511"/>
      <c r="FCF738" s="511"/>
      <c r="FCG738" s="511"/>
      <c r="FCH738" s="511"/>
      <c r="FCI738" s="511"/>
      <c r="FCJ738" s="511"/>
      <c r="FCK738" s="511"/>
      <c r="FCL738" s="511"/>
      <c r="FCM738" s="511"/>
      <c r="FCN738" s="511"/>
      <c r="FCO738" s="511"/>
      <c r="FCP738" s="511"/>
      <c r="FCQ738" s="511"/>
      <c r="FCR738" s="511"/>
      <c r="FCS738" s="511"/>
      <c r="FCT738" s="511"/>
      <c r="FCU738" s="511"/>
      <c r="FCV738" s="511"/>
      <c r="FCW738" s="511"/>
      <c r="FCX738" s="511"/>
      <c r="FCY738" s="511"/>
      <c r="FCZ738" s="511"/>
      <c r="FDA738" s="511"/>
      <c r="FDB738" s="511"/>
      <c r="FDC738" s="511"/>
      <c r="FDD738" s="511"/>
      <c r="FDE738" s="511"/>
      <c r="FDF738" s="511"/>
      <c r="FDG738" s="511"/>
      <c r="FDH738" s="511"/>
      <c r="FDI738" s="511"/>
      <c r="FDJ738" s="511"/>
      <c r="FDK738" s="511"/>
      <c r="FDL738" s="511"/>
      <c r="FDM738" s="511"/>
      <c r="FDN738" s="511"/>
      <c r="FDO738" s="511"/>
      <c r="FDP738" s="511"/>
      <c r="FDQ738" s="511"/>
      <c r="FDR738" s="511"/>
      <c r="FDS738" s="511"/>
      <c r="FDT738" s="511"/>
      <c r="FDU738" s="511"/>
      <c r="FDV738" s="511"/>
      <c r="FDW738" s="511"/>
      <c r="FDX738" s="511"/>
      <c r="FDY738" s="511"/>
      <c r="FDZ738" s="511"/>
      <c r="FEA738" s="511"/>
      <c r="FEB738" s="511"/>
      <c r="FEC738" s="511"/>
      <c r="FED738" s="511"/>
      <c r="FEE738" s="511"/>
      <c r="FEF738" s="511"/>
      <c r="FEG738" s="511"/>
      <c r="FEH738" s="511"/>
      <c r="FEI738" s="511"/>
      <c r="FEJ738" s="511"/>
      <c r="FEK738" s="511"/>
      <c r="FEL738" s="511"/>
      <c r="FEM738" s="511"/>
      <c r="FEN738" s="511"/>
      <c r="FEO738" s="511"/>
      <c r="FEP738" s="511"/>
      <c r="FEQ738" s="511"/>
      <c r="FER738" s="511"/>
      <c r="FES738" s="511"/>
      <c r="FET738" s="511"/>
      <c r="FEU738" s="511"/>
      <c r="FEV738" s="511"/>
      <c r="FEW738" s="511"/>
      <c r="FEX738" s="511"/>
      <c r="FEY738" s="511"/>
      <c r="FEZ738" s="511"/>
      <c r="FFA738" s="511"/>
      <c r="FFB738" s="511"/>
      <c r="FFC738" s="511"/>
      <c r="FFD738" s="511"/>
      <c r="FFE738" s="511"/>
      <c r="FFF738" s="511"/>
      <c r="FFG738" s="511"/>
      <c r="FFH738" s="511"/>
      <c r="FFI738" s="511"/>
      <c r="FFJ738" s="511"/>
      <c r="FFK738" s="511"/>
      <c r="FFL738" s="511"/>
      <c r="FFM738" s="511"/>
      <c r="FFN738" s="511"/>
      <c r="FFO738" s="511"/>
      <c r="FFP738" s="511"/>
      <c r="FFQ738" s="511"/>
      <c r="FFR738" s="511"/>
      <c r="FFS738" s="511"/>
      <c r="FFT738" s="511"/>
      <c r="FFU738" s="511"/>
      <c r="FFV738" s="511"/>
      <c r="FFW738" s="511"/>
      <c r="FFX738" s="511"/>
      <c r="FFY738" s="511"/>
      <c r="FFZ738" s="511"/>
      <c r="FGA738" s="511"/>
      <c r="FGB738" s="511"/>
      <c r="FGC738" s="511"/>
      <c r="FGD738" s="511"/>
      <c r="FGE738" s="511"/>
      <c r="FGF738" s="511"/>
      <c r="FGG738" s="511"/>
      <c r="FGH738" s="511"/>
      <c r="FGI738" s="511"/>
      <c r="FGJ738" s="511"/>
      <c r="FGK738" s="511"/>
      <c r="FGL738" s="511"/>
      <c r="FGM738" s="511"/>
      <c r="FGN738" s="511"/>
      <c r="FGO738" s="511"/>
      <c r="FGP738" s="511"/>
      <c r="FGQ738" s="511"/>
      <c r="FGR738" s="511"/>
      <c r="FGS738" s="511"/>
      <c r="FGT738" s="511"/>
      <c r="FGU738" s="511"/>
      <c r="FGV738" s="511"/>
      <c r="FGW738" s="511"/>
      <c r="FGX738" s="511"/>
      <c r="FGY738" s="511"/>
      <c r="FGZ738" s="511"/>
      <c r="FHA738" s="511"/>
      <c r="FHB738" s="511"/>
      <c r="FHC738" s="511"/>
      <c r="FHD738" s="511"/>
      <c r="FHE738" s="511"/>
      <c r="FHF738" s="511"/>
      <c r="FHG738" s="511"/>
      <c r="FHH738" s="511"/>
      <c r="FHI738" s="511"/>
      <c r="FHJ738" s="511"/>
      <c r="FHK738" s="511"/>
      <c r="FHL738" s="511"/>
      <c r="FHM738" s="511"/>
      <c r="FHN738" s="511"/>
      <c r="FHO738" s="511"/>
      <c r="FHP738" s="511"/>
      <c r="FHQ738" s="511"/>
      <c r="FHR738" s="511"/>
      <c r="FHS738" s="511"/>
      <c r="FHT738" s="511"/>
      <c r="FHU738" s="511"/>
      <c r="FHV738" s="511"/>
      <c r="FHW738" s="511"/>
      <c r="FHX738" s="511"/>
      <c r="FHY738" s="511"/>
      <c r="FHZ738" s="511"/>
      <c r="FIA738" s="511"/>
      <c r="FIB738" s="511"/>
      <c r="FIC738" s="511"/>
      <c r="FID738" s="511"/>
      <c r="FIE738" s="511"/>
      <c r="FIF738" s="511"/>
      <c r="FIG738" s="511"/>
      <c r="FIH738" s="511"/>
      <c r="FII738" s="511"/>
      <c r="FIJ738" s="511"/>
      <c r="FIK738" s="511"/>
      <c r="FIL738" s="511"/>
      <c r="FIM738" s="511"/>
      <c r="FIN738" s="511"/>
      <c r="FIO738" s="511"/>
      <c r="FIP738" s="511"/>
      <c r="FIQ738" s="511"/>
      <c r="FIR738" s="511"/>
      <c r="FIS738" s="511"/>
      <c r="FIT738" s="511"/>
      <c r="FIU738" s="511"/>
      <c r="FIV738" s="511"/>
      <c r="FIW738" s="511"/>
      <c r="FIX738" s="511"/>
      <c r="FIY738" s="511"/>
      <c r="FIZ738" s="511"/>
      <c r="FJA738" s="511"/>
      <c r="FJB738" s="511"/>
      <c r="FJC738" s="511"/>
      <c r="FJD738" s="511"/>
      <c r="FJE738" s="511"/>
      <c r="FJF738" s="511"/>
      <c r="FJG738" s="511"/>
      <c r="FJH738" s="511"/>
      <c r="FJI738" s="511"/>
      <c r="FJJ738" s="511"/>
      <c r="FJK738" s="511"/>
      <c r="FJL738" s="511"/>
      <c r="FJM738" s="511"/>
      <c r="FJN738" s="511"/>
      <c r="FJO738" s="511"/>
      <c r="FJP738" s="511"/>
      <c r="FJQ738" s="511"/>
      <c r="FJR738" s="511"/>
      <c r="FJS738" s="511"/>
      <c r="FJT738" s="511"/>
      <c r="FJU738" s="511"/>
      <c r="FJV738" s="511"/>
      <c r="FJW738" s="511"/>
      <c r="FJX738" s="511"/>
      <c r="FJY738" s="511"/>
      <c r="FJZ738" s="511"/>
      <c r="FKA738" s="511"/>
      <c r="FKB738" s="511"/>
      <c r="FKC738" s="511"/>
      <c r="FKD738" s="511"/>
      <c r="FKE738" s="511"/>
      <c r="FKF738" s="511"/>
      <c r="FKG738" s="511"/>
      <c r="FKH738" s="511"/>
      <c r="FKI738" s="511"/>
      <c r="FKJ738" s="511"/>
      <c r="FKK738" s="511"/>
      <c r="FKL738" s="511"/>
      <c r="FKM738" s="511"/>
      <c r="FKN738" s="511"/>
      <c r="FKO738" s="511"/>
      <c r="FKP738" s="511"/>
      <c r="FKQ738" s="511"/>
      <c r="FKR738" s="511"/>
      <c r="FKS738" s="511"/>
      <c r="FKT738" s="511"/>
      <c r="FKU738" s="511"/>
      <c r="FKV738" s="511"/>
      <c r="FKW738" s="511"/>
      <c r="FKX738" s="511"/>
      <c r="FKY738" s="511"/>
      <c r="FKZ738" s="511"/>
      <c r="FLA738" s="511"/>
      <c r="FLB738" s="511"/>
      <c r="FLC738" s="511"/>
      <c r="FLD738" s="511"/>
      <c r="FLE738" s="511"/>
      <c r="FLF738" s="511"/>
      <c r="FLG738" s="511"/>
      <c r="FLH738" s="511"/>
      <c r="FLI738" s="511"/>
      <c r="FLJ738" s="511"/>
      <c r="FLK738" s="511"/>
      <c r="FLL738" s="511"/>
      <c r="FLM738" s="511"/>
      <c r="FLN738" s="511"/>
      <c r="FLO738" s="511"/>
      <c r="FLP738" s="511"/>
      <c r="FLQ738" s="511"/>
      <c r="FLR738" s="511"/>
      <c r="FLS738" s="511"/>
      <c r="FLT738" s="511"/>
      <c r="FLU738" s="511"/>
      <c r="FLV738" s="511"/>
      <c r="FLW738" s="511"/>
      <c r="FLX738" s="511"/>
      <c r="FLY738" s="511"/>
      <c r="FLZ738" s="511"/>
      <c r="FMA738" s="511"/>
      <c r="FMB738" s="511"/>
      <c r="FMC738" s="511"/>
      <c r="FMD738" s="511"/>
      <c r="FME738" s="511"/>
      <c r="FMF738" s="511"/>
      <c r="FMG738" s="511"/>
      <c r="FMH738" s="511"/>
      <c r="FMI738" s="511"/>
      <c r="FMJ738" s="511"/>
      <c r="FMK738" s="511"/>
      <c r="FML738" s="511"/>
      <c r="FMM738" s="511"/>
      <c r="FMN738" s="511"/>
      <c r="FMO738" s="511"/>
      <c r="FMP738" s="511"/>
      <c r="FMQ738" s="511"/>
      <c r="FMR738" s="511"/>
      <c r="FMS738" s="511"/>
      <c r="FMT738" s="511"/>
      <c r="FMU738" s="511"/>
      <c r="FMV738" s="511"/>
      <c r="FMW738" s="511"/>
      <c r="FMX738" s="511"/>
      <c r="FMY738" s="511"/>
      <c r="FMZ738" s="511"/>
      <c r="FNA738" s="511"/>
      <c r="FNB738" s="511"/>
      <c r="FNC738" s="511"/>
      <c r="FND738" s="511"/>
      <c r="FNE738" s="511"/>
      <c r="FNF738" s="511"/>
      <c r="FNG738" s="511"/>
      <c r="FNH738" s="511"/>
      <c r="FNI738" s="511"/>
      <c r="FNJ738" s="511"/>
      <c r="FNK738" s="511"/>
      <c r="FNL738" s="511"/>
      <c r="FNM738" s="511"/>
      <c r="FNN738" s="511"/>
      <c r="FNO738" s="511"/>
      <c r="FNP738" s="511"/>
      <c r="FNQ738" s="511"/>
      <c r="FNR738" s="511"/>
      <c r="FNS738" s="511"/>
      <c r="FNT738" s="511"/>
      <c r="FNU738" s="511"/>
      <c r="FNV738" s="511"/>
      <c r="FNW738" s="511"/>
      <c r="FNX738" s="511"/>
      <c r="FNY738" s="511"/>
      <c r="FNZ738" s="511"/>
      <c r="FOA738" s="511"/>
      <c r="FOB738" s="511"/>
      <c r="FOC738" s="511"/>
      <c r="FOD738" s="511"/>
      <c r="FOE738" s="511"/>
      <c r="FOF738" s="511"/>
      <c r="FOG738" s="511"/>
      <c r="FOH738" s="511"/>
      <c r="FOI738" s="511"/>
      <c r="FOJ738" s="511"/>
      <c r="FOK738" s="511"/>
      <c r="FOL738" s="511"/>
      <c r="FOM738" s="511"/>
      <c r="FON738" s="511"/>
      <c r="FOO738" s="511"/>
      <c r="FOP738" s="511"/>
      <c r="FOQ738" s="511"/>
      <c r="FOR738" s="511"/>
      <c r="FOS738" s="511"/>
      <c r="FOT738" s="511"/>
      <c r="FOU738" s="511"/>
      <c r="FOV738" s="511"/>
      <c r="FOW738" s="511"/>
      <c r="FOX738" s="511"/>
      <c r="FOY738" s="511"/>
      <c r="FOZ738" s="511"/>
      <c r="FPA738" s="511"/>
      <c r="FPB738" s="511"/>
      <c r="FPC738" s="511"/>
      <c r="FPD738" s="511"/>
      <c r="FPE738" s="511"/>
      <c r="FPF738" s="511"/>
      <c r="FPG738" s="511"/>
      <c r="FPH738" s="511"/>
      <c r="FPI738" s="511"/>
      <c r="FPJ738" s="511"/>
      <c r="FPK738" s="511"/>
      <c r="FPL738" s="511"/>
      <c r="FPM738" s="511"/>
      <c r="FPN738" s="511"/>
      <c r="FPO738" s="511"/>
      <c r="FPP738" s="511"/>
      <c r="FPQ738" s="511"/>
      <c r="FPR738" s="511"/>
      <c r="FPS738" s="511"/>
      <c r="FPT738" s="511"/>
      <c r="FPU738" s="511"/>
      <c r="FPV738" s="511"/>
      <c r="FPW738" s="511"/>
      <c r="FPX738" s="511"/>
      <c r="FPY738" s="511"/>
      <c r="FPZ738" s="511"/>
      <c r="FQA738" s="511"/>
      <c r="FQB738" s="511"/>
      <c r="FQC738" s="511"/>
      <c r="FQD738" s="511"/>
      <c r="FQE738" s="511"/>
      <c r="FQF738" s="511"/>
      <c r="FQG738" s="511"/>
      <c r="FQH738" s="511"/>
      <c r="FQI738" s="511"/>
      <c r="FQJ738" s="511"/>
      <c r="FQK738" s="511"/>
      <c r="FQL738" s="511"/>
      <c r="FQM738" s="511"/>
      <c r="FQN738" s="511"/>
      <c r="FQO738" s="511"/>
      <c r="FQP738" s="511"/>
      <c r="FQQ738" s="511"/>
      <c r="FQR738" s="511"/>
      <c r="FQS738" s="511"/>
      <c r="FQT738" s="511"/>
      <c r="FQU738" s="511"/>
      <c r="FQV738" s="511"/>
      <c r="FQW738" s="511"/>
      <c r="FQX738" s="511"/>
      <c r="FQY738" s="511"/>
      <c r="FQZ738" s="511"/>
      <c r="FRA738" s="511"/>
      <c r="FRB738" s="511"/>
      <c r="FRC738" s="511"/>
      <c r="FRD738" s="511"/>
      <c r="FRE738" s="511"/>
      <c r="FRF738" s="511"/>
      <c r="FRG738" s="511"/>
      <c r="FRH738" s="511"/>
      <c r="FRI738" s="511"/>
      <c r="FRJ738" s="511"/>
      <c r="FRK738" s="511"/>
      <c r="FRL738" s="511"/>
      <c r="FRM738" s="511"/>
      <c r="FRN738" s="511"/>
      <c r="FRO738" s="511"/>
      <c r="FRP738" s="511"/>
      <c r="FRQ738" s="511"/>
      <c r="FRR738" s="511"/>
      <c r="FRS738" s="511"/>
      <c r="FRT738" s="511"/>
      <c r="FRU738" s="511"/>
      <c r="FRV738" s="511"/>
      <c r="FRW738" s="511"/>
      <c r="FRX738" s="511"/>
      <c r="FRY738" s="511"/>
      <c r="FRZ738" s="511"/>
      <c r="FSA738" s="511"/>
      <c r="FSB738" s="511"/>
      <c r="FSC738" s="511"/>
      <c r="FSD738" s="511"/>
      <c r="FSE738" s="511"/>
      <c r="FSF738" s="511"/>
      <c r="FSG738" s="511"/>
      <c r="FSH738" s="511"/>
      <c r="FSI738" s="511"/>
      <c r="FSJ738" s="511"/>
      <c r="FSK738" s="511"/>
      <c r="FSL738" s="511"/>
      <c r="FSM738" s="511"/>
      <c r="FSN738" s="511"/>
      <c r="FSO738" s="511"/>
      <c r="FSP738" s="511"/>
      <c r="FSQ738" s="511"/>
      <c r="FSR738" s="511"/>
      <c r="FSS738" s="511"/>
      <c r="FST738" s="511"/>
      <c r="FSU738" s="511"/>
      <c r="FSV738" s="511"/>
      <c r="FSW738" s="511"/>
      <c r="FSX738" s="511"/>
      <c r="FSY738" s="511"/>
      <c r="FSZ738" s="511"/>
      <c r="FTA738" s="511"/>
      <c r="FTB738" s="511"/>
      <c r="FTC738" s="511"/>
      <c r="FTD738" s="511"/>
      <c r="FTE738" s="511"/>
      <c r="FTF738" s="511"/>
      <c r="FTG738" s="511"/>
      <c r="FTH738" s="511"/>
      <c r="FTI738" s="511"/>
      <c r="FTJ738" s="511"/>
      <c r="FTK738" s="511"/>
      <c r="FTL738" s="511"/>
      <c r="FTM738" s="511"/>
      <c r="FTN738" s="511"/>
      <c r="FTO738" s="511"/>
      <c r="FTP738" s="511"/>
      <c r="FTQ738" s="511"/>
      <c r="FTR738" s="511"/>
      <c r="FTS738" s="511"/>
      <c r="FTT738" s="511"/>
      <c r="FTU738" s="511"/>
      <c r="FTV738" s="511"/>
      <c r="FTW738" s="511"/>
      <c r="FTX738" s="511"/>
      <c r="FTY738" s="511"/>
      <c r="FTZ738" s="511"/>
      <c r="FUA738" s="511"/>
      <c r="FUB738" s="511"/>
      <c r="FUC738" s="511"/>
      <c r="FUD738" s="511"/>
      <c r="FUE738" s="511"/>
      <c r="FUF738" s="511"/>
      <c r="FUG738" s="511"/>
      <c r="FUH738" s="511"/>
      <c r="FUI738" s="511"/>
      <c r="FUJ738" s="511"/>
      <c r="FUK738" s="511"/>
      <c r="FUL738" s="511"/>
      <c r="FUM738" s="511"/>
      <c r="FUN738" s="511"/>
      <c r="FUO738" s="511"/>
      <c r="FUP738" s="511"/>
      <c r="FUQ738" s="511"/>
      <c r="FUR738" s="511"/>
      <c r="FUS738" s="511"/>
      <c r="FUT738" s="511"/>
      <c r="FUU738" s="511"/>
      <c r="FUV738" s="511"/>
      <c r="FUW738" s="511"/>
      <c r="FUX738" s="511"/>
      <c r="FUY738" s="511"/>
      <c r="FUZ738" s="511"/>
      <c r="FVA738" s="511"/>
      <c r="FVB738" s="511"/>
      <c r="FVC738" s="511"/>
      <c r="FVD738" s="511"/>
      <c r="FVE738" s="511"/>
      <c r="FVF738" s="511"/>
      <c r="FVG738" s="511"/>
      <c r="FVH738" s="511"/>
      <c r="FVI738" s="511"/>
      <c r="FVJ738" s="511"/>
      <c r="FVK738" s="511"/>
      <c r="FVL738" s="511"/>
      <c r="FVM738" s="511"/>
      <c r="FVN738" s="511"/>
      <c r="FVO738" s="511"/>
      <c r="FVP738" s="511"/>
      <c r="FVQ738" s="511"/>
      <c r="FVR738" s="511"/>
      <c r="FVS738" s="511"/>
      <c r="FVT738" s="511"/>
      <c r="FVU738" s="511"/>
      <c r="FVV738" s="511"/>
      <c r="FVW738" s="511"/>
      <c r="FVX738" s="511"/>
      <c r="FVY738" s="511"/>
      <c r="FVZ738" s="511"/>
      <c r="FWA738" s="511"/>
      <c r="FWB738" s="511"/>
      <c r="FWC738" s="511"/>
      <c r="FWD738" s="511"/>
      <c r="FWE738" s="511"/>
      <c r="FWF738" s="511"/>
      <c r="FWG738" s="511"/>
      <c r="FWH738" s="511"/>
      <c r="FWI738" s="511"/>
      <c r="FWJ738" s="511"/>
      <c r="FWK738" s="511"/>
      <c r="FWL738" s="511"/>
      <c r="FWM738" s="511"/>
      <c r="FWN738" s="511"/>
      <c r="FWO738" s="511"/>
      <c r="FWP738" s="511"/>
      <c r="FWQ738" s="511"/>
      <c r="FWR738" s="511"/>
      <c r="FWS738" s="511"/>
      <c r="FWT738" s="511"/>
      <c r="FWU738" s="511"/>
      <c r="FWV738" s="511"/>
      <c r="FWW738" s="511"/>
      <c r="FWX738" s="511"/>
      <c r="FWY738" s="511"/>
      <c r="FWZ738" s="511"/>
      <c r="FXA738" s="511"/>
      <c r="FXB738" s="511"/>
      <c r="FXC738" s="511"/>
      <c r="FXD738" s="511"/>
      <c r="FXE738" s="511"/>
      <c r="FXF738" s="511"/>
      <c r="FXG738" s="511"/>
      <c r="FXH738" s="511"/>
      <c r="FXI738" s="511"/>
      <c r="FXJ738" s="511"/>
      <c r="FXK738" s="511"/>
      <c r="FXL738" s="511"/>
      <c r="FXM738" s="511"/>
      <c r="FXN738" s="511"/>
      <c r="FXO738" s="511"/>
      <c r="FXP738" s="511"/>
      <c r="FXQ738" s="511"/>
      <c r="FXR738" s="511"/>
      <c r="FXS738" s="511"/>
      <c r="FXT738" s="511"/>
      <c r="FXU738" s="511"/>
      <c r="FXV738" s="511"/>
      <c r="FXW738" s="511"/>
      <c r="FXX738" s="511"/>
      <c r="FXY738" s="511"/>
      <c r="FXZ738" s="511"/>
      <c r="FYA738" s="511"/>
      <c r="FYB738" s="511"/>
      <c r="FYC738" s="511"/>
      <c r="FYD738" s="511"/>
      <c r="FYE738" s="511"/>
      <c r="FYF738" s="511"/>
      <c r="FYG738" s="511"/>
      <c r="FYH738" s="511"/>
      <c r="FYI738" s="511"/>
      <c r="FYJ738" s="511"/>
      <c r="FYK738" s="511"/>
      <c r="FYL738" s="511"/>
      <c r="FYM738" s="511"/>
      <c r="FYN738" s="511"/>
      <c r="FYO738" s="511"/>
      <c r="FYP738" s="511"/>
      <c r="FYQ738" s="511"/>
      <c r="FYR738" s="511"/>
      <c r="FYS738" s="511"/>
      <c r="FYT738" s="511"/>
      <c r="FYU738" s="511"/>
      <c r="FYV738" s="511"/>
      <c r="FYW738" s="511"/>
      <c r="FYX738" s="511"/>
      <c r="FYY738" s="511"/>
      <c r="FYZ738" s="511"/>
      <c r="FZA738" s="511"/>
      <c r="FZB738" s="511"/>
      <c r="FZC738" s="511"/>
      <c r="FZD738" s="511"/>
      <c r="FZE738" s="511"/>
      <c r="FZF738" s="511"/>
      <c r="FZG738" s="511"/>
      <c r="FZH738" s="511"/>
      <c r="FZI738" s="511"/>
      <c r="FZJ738" s="511"/>
      <c r="FZK738" s="511"/>
      <c r="FZL738" s="511"/>
      <c r="FZM738" s="511"/>
      <c r="FZN738" s="511"/>
      <c r="FZO738" s="511"/>
      <c r="FZP738" s="511"/>
      <c r="FZQ738" s="511"/>
      <c r="FZR738" s="511"/>
      <c r="FZS738" s="511"/>
      <c r="FZT738" s="511"/>
      <c r="FZU738" s="511"/>
      <c r="FZV738" s="511"/>
      <c r="FZW738" s="511"/>
      <c r="FZX738" s="511"/>
      <c r="FZY738" s="511"/>
      <c r="FZZ738" s="511"/>
      <c r="GAA738" s="511"/>
      <c r="GAB738" s="511"/>
      <c r="GAC738" s="511"/>
      <c r="GAD738" s="511"/>
      <c r="GAE738" s="511"/>
      <c r="GAF738" s="511"/>
      <c r="GAG738" s="511"/>
      <c r="GAH738" s="511"/>
      <c r="GAI738" s="511"/>
      <c r="GAJ738" s="511"/>
      <c r="GAK738" s="511"/>
      <c r="GAL738" s="511"/>
      <c r="GAM738" s="511"/>
      <c r="GAN738" s="511"/>
      <c r="GAO738" s="511"/>
      <c r="GAP738" s="511"/>
      <c r="GAQ738" s="511"/>
      <c r="GAR738" s="511"/>
      <c r="GAS738" s="511"/>
      <c r="GAT738" s="511"/>
      <c r="GAU738" s="511"/>
      <c r="GAV738" s="511"/>
      <c r="GAW738" s="511"/>
      <c r="GAX738" s="511"/>
      <c r="GAY738" s="511"/>
      <c r="GAZ738" s="511"/>
      <c r="GBA738" s="511"/>
      <c r="GBB738" s="511"/>
      <c r="GBC738" s="511"/>
      <c r="GBD738" s="511"/>
      <c r="GBE738" s="511"/>
      <c r="GBF738" s="511"/>
      <c r="GBG738" s="511"/>
      <c r="GBH738" s="511"/>
      <c r="GBI738" s="511"/>
      <c r="GBJ738" s="511"/>
      <c r="GBK738" s="511"/>
      <c r="GBL738" s="511"/>
      <c r="GBM738" s="511"/>
      <c r="GBN738" s="511"/>
      <c r="GBO738" s="511"/>
      <c r="GBP738" s="511"/>
      <c r="GBQ738" s="511"/>
      <c r="GBR738" s="511"/>
      <c r="GBS738" s="511"/>
      <c r="GBT738" s="511"/>
      <c r="GBU738" s="511"/>
      <c r="GBV738" s="511"/>
      <c r="GBW738" s="511"/>
      <c r="GBX738" s="511"/>
      <c r="GBY738" s="511"/>
      <c r="GBZ738" s="511"/>
      <c r="GCA738" s="511"/>
      <c r="GCB738" s="511"/>
      <c r="GCC738" s="511"/>
      <c r="GCD738" s="511"/>
      <c r="GCE738" s="511"/>
      <c r="GCF738" s="511"/>
      <c r="GCG738" s="511"/>
      <c r="GCH738" s="511"/>
      <c r="GCI738" s="511"/>
      <c r="GCJ738" s="511"/>
      <c r="GCK738" s="511"/>
      <c r="GCL738" s="511"/>
      <c r="GCM738" s="511"/>
      <c r="GCN738" s="511"/>
      <c r="GCO738" s="511"/>
      <c r="GCP738" s="511"/>
      <c r="GCQ738" s="511"/>
      <c r="GCR738" s="511"/>
      <c r="GCS738" s="511"/>
      <c r="GCT738" s="511"/>
      <c r="GCU738" s="511"/>
      <c r="GCV738" s="511"/>
      <c r="GCW738" s="511"/>
      <c r="GCX738" s="511"/>
      <c r="GCY738" s="511"/>
      <c r="GCZ738" s="511"/>
      <c r="GDA738" s="511"/>
      <c r="GDB738" s="511"/>
      <c r="GDC738" s="511"/>
      <c r="GDD738" s="511"/>
      <c r="GDE738" s="511"/>
      <c r="GDF738" s="511"/>
      <c r="GDG738" s="511"/>
      <c r="GDH738" s="511"/>
      <c r="GDI738" s="511"/>
      <c r="GDJ738" s="511"/>
      <c r="GDK738" s="511"/>
      <c r="GDL738" s="511"/>
      <c r="GDM738" s="511"/>
      <c r="GDN738" s="511"/>
      <c r="GDO738" s="511"/>
      <c r="GDP738" s="511"/>
      <c r="GDQ738" s="511"/>
      <c r="GDR738" s="511"/>
      <c r="GDS738" s="511"/>
      <c r="GDT738" s="511"/>
      <c r="GDU738" s="511"/>
      <c r="GDV738" s="511"/>
      <c r="GDW738" s="511"/>
      <c r="GDX738" s="511"/>
      <c r="GDY738" s="511"/>
      <c r="GDZ738" s="511"/>
      <c r="GEA738" s="511"/>
      <c r="GEB738" s="511"/>
      <c r="GEC738" s="511"/>
      <c r="GED738" s="511"/>
      <c r="GEE738" s="511"/>
      <c r="GEF738" s="511"/>
      <c r="GEG738" s="511"/>
      <c r="GEH738" s="511"/>
      <c r="GEI738" s="511"/>
      <c r="GEJ738" s="511"/>
      <c r="GEK738" s="511"/>
      <c r="GEL738" s="511"/>
      <c r="GEM738" s="511"/>
      <c r="GEN738" s="511"/>
      <c r="GEO738" s="511"/>
      <c r="GEP738" s="511"/>
      <c r="GEQ738" s="511"/>
      <c r="GER738" s="511"/>
      <c r="GES738" s="511"/>
      <c r="GET738" s="511"/>
      <c r="GEU738" s="511"/>
      <c r="GEV738" s="511"/>
      <c r="GEW738" s="511"/>
      <c r="GEX738" s="511"/>
      <c r="GEY738" s="511"/>
      <c r="GEZ738" s="511"/>
      <c r="GFA738" s="511"/>
      <c r="GFB738" s="511"/>
      <c r="GFC738" s="511"/>
      <c r="GFD738" s="511"/>
      <c r="GFE738" s="511"/>
      <c r="GFF738" s="511"/>
      <c r="GFG738" s="511"/>
      <c r="GFH738" s="511"/>
      <c r="GFI738" s="511"/>
      <c r="GFJ738" s="511"/>
      <c r="GFK738" s="511"/>
      <c r="GFL738" s="511"/>
      <c r="GFM738" s="511"/>
      <c r="GFN738" s="511"/>
      <c r="GFO738" s="511"/>
      <c r="GFP738" s="511"/>
      <c r="GFQ738" s="511"/>
      <c r="GFR738" s="511"/>
      <c r="GFS738" s="511"/>
      <c r="GFT738" s="511"/>
      <c r="GFU738" s="511"/>
      <c r="GFV738" s="511"/>
      <c r="GFW738" s="511"/>
      <c r="GFX738" s="511"/>
      <c r="GFY738" s="511"/>
      <c r="GFZ738" s="511"/>
      <c r="GGA738" s="511"/>
      <c r="GGB738" s="511"/>
      <c r="GGC738" s="511"/>
      <c r="GGD738" s="511"/>
      <c r="GGE738" s="511"/>
      <c r="GGF738" s="511"/>
      <c r="GGG738" s="511"/>
      <c r="GGH738" s="511"/>
      <c r="GGI738" s="511"/>
      <c r="GGJ738" s="511"/>
      <c r="GGK738" s="511"/>
      <c r="GGL738" s="511"/>
      <c r="GGM738" s="511"/>
      <c r="GGN738" s="511"/>
      <c r="GGO738" s="511"/>
      <c r="GGP738" s="511"/>
      <c r="GGQ738" s="511"/>
      <c r="GGR738" s="511"/>
      <c r="GGS738" s="511"/>
      <c r="GGT738" s="511"/>
      <c r="GGU738" s="511"/>
      <c r="GGV738" s="511"/>
      <c r="GGW738" s="511"/>
      <c r="GGX738" s="511"/>
      <c r="GGY738" s="511"/>
      <c r="GGZ738" s="511"/>
      <c r="GHA738" s="511"/>
      <c r="GHB738" s="511"/>
      <c r="GHC738" s="511"/>
      <c r="GHD738" s="511"/>
      <c r="GHE738" s="511"/>
      <c r="GHF738" s="511"/>
      <c r="GHG738" s="511"/>
      <c r="GHH738" s="511"/>
      <c r="GHI738" s="511"/>
      <c r="GHJ738" s="511"/>
      <c r="GHK738" s="511"/>
      <c r="GHL738" s="511"/>
      <c r="GHM738" s="511"/>
      <c r="GHN738" s="511"/>
      <c r="GHO738" s="511"/>
      <c r="GHP738" s="511"/>
      <c r="GHQ738" s="511"/>
      <c r="GHR738" s="511"/>
      <c r="GHS738" s="511"/>
      <c r="GHT738" s="511"/>
      <c r="GHU738" s="511"/>
      <c r="GHV738" s="511"/>
      <c r="GHW738" s="511"/>
      <c r="GHX738" s="511"/>
      <c r="GHY738" s="511"/>
      <c r="GHZ738" s="511"/>
      <c r="GIA738" s="511"/>
      <c r="GIB738" s="511"/>
      <c r="GIC738" s="511"/>
      <c r="GID738" s="511"/>
      <c r="GIE738" s="511"/>
      <c r="GIF738" s="511"/>
      <c r="GIG738" s="511"/>
      <c r="GIH738" s="511"/>
      <c r="GII738" s="511"/>
      <c r="GIJ738" s="511"/>
      <c r="GIK738" s="511"/>
      <c r="GIL738" s="511"/>
      <c r="GIM738" s="511"/>
      <c r="GIN738" s="511"/>
      <c r="GIO738" s="511"/>
      <c r="GIP738" s="511"/>
      <c r="GIQ738" s="511"/>
      <c r="GIR738" s="511"/>
      <c r="GIS738" s="511"/>
      <c r="GIT738" s="511"/>
      <c r="GIU738" s="511"/>
      <c r="GIV738" s="511"/>
      <c r="GIW738" s="511"/>
      <c r="GIX738" s="511"/>
      <c r="GIY738" s="511"/>
      <c r="GIZ738" s="511"/>
      <c r="GJA738" s="511"/>
      <c r="GJB738" s="511"/>
      <c r="GJC738" s="511"/>
      <c r="GJD738" s="511"/>
      <c r="GJE738" s="511"/>
      <c r="GJF738" s="511"/>
      <c r="GJG738" s="511"/>
      <c r="GJH738" s="511"/>
      <c r="GJI738" s="511"/>
      <c r="GJJ738" s="511"/>
      <c r="GJK738" s="511"/>
      <c r="GJL738" s="511"/>
      <c r="GJM738" s="511"/>
      <c r="GJN738" s="511"/>
      <c r="GJO738" s="511"/>
      <c r="GJP738" s="511"/>
      <c r="GJQ738" s="511"/>
      <c r="GJR738" s="511"/>
      <c r="GJS738" s="511"/>
      <c r="GJT738" s="511"/>
      <c r="GJU738" s="511"/>
      <c r="GJV738" s="511"/>
      <c r="GJW738" s="511"/>
      <c r="GJX738" s="511"/>
      <c r="GJY738" s="511"/>
      <c r="GJZ738" s="511"/>
      <c r="GKA738" s="511"/>
      <c r="GKB738" s="511"/>
      <c r="GKC738" s="511"/>
      <c r="GKD738" s="511"/>
      <c r="GKE738" s="511"/>
      <c r="GKF738" s="511"/>
      <c r="GKG738" s="511"/>
      <c r="GKH738" s="511"/>
      <c r="GKI738" s="511"/>
      <c r="GKJ738" s="511"/>
      <c r="GKK738" s="511"/>
      <c r="GKL738" s="511"/>
      <c r="GKM738" s="511"/>
      <c r="GKN738" s="511"/>
      <c r="GKO738" s="511"/>
      <c r="GKP738" s="511"/>
      <c r="GKQ738" s="511"/>
      <c r="GKR738" s="511"/>
      <c r="GKS738" s="511"/>
      <c r="GKT738" s="511"/>
      <c r="GKU738" s="511"/>
      <c r="GKV738" s="511"/>
      <c r="GKW738" s="511"/>
      <c r="GKX738" s="511"/>
      <c r="GKY738" s="511"/>
      <c r="GKZ738" s="511"/>
      <c r="GLA738" s="511"/>
      <c r="GLB738" s="511"/>
      <c r="GLC738" s="511"/>
      <c r="GLD738" s="511"/>
      <c r="GLE738" s="511"/>
      <c r="GLF738" s="511"/>
      <c r="GLG738" s="511"/>
      <c r="GLH738" s="511"/>
      <c r="GLI738" s="511"/>
      <c r="GLJ738" s="511"/>
      <c r="GLK738" s="511"/>
      <c r="GLL738" s="511"/>
      <c r="GLM738" s="511"/>
      <c r="GLN738" s="511"/>
      <c r="GLO738" s="511"/>
      <c r="GLP738" s="511"/>
      <c r="GLQ738" s="511"/>
      <c r="GLR738" s="511"/>
      <c r="GLS738" s="511"/>
      <c r="GLT738" s="511"/>
      <c r="GLU738" s="511"/>
      <c r="GLV738" s="511"/>
      <c r="GLW738" s="511"/>
      <c r="GLX738" s="511"/>
      <c r="GLY738" s="511"/>
      <c r="GLZ738" s="511"/>
      <c r="GMA738" s="511"/>
      <c r="GMB738" s="511"/>
      <c r="GMC738" s="511"/>
      <c r="GMD738" s="511"/>
      <c r="GME738" s="511"/>
      <c r="GMF738" s="511"/>
      <c r="GMG738" s="511"/>
      <c r="GMH738" s="511"/>
      <c r="GMI738" s="511"/>
      <c r="GMJ738" s="511"/>
      <c r="GMK738" s="511"/>
      <c r="GML738" s="511"/>
      <c r="GMM738" s="511"/>
      <c r="GMN738" s="511"/>
      <c r="GMO738" s="511"/>
      <c r="GMP738" s="511"/>
      <c r="GMQ738" s="511"/>
      <c r="GMR738" s="511"/>
      <c r="GMS738" s="511"/>
      <c r="GMT738" s="511"/>
      <c r="GMU738" s="511"/>
      <c r="GMV738" s="511"/>
      <c r="GMW738" s="511"/>
      <c r="GMX738" s="511"/>
      <c r="GMY738" s="511"/>
      <c r="GMZ738" s="511"/>
      <c r="GNA738" s="511"/>
      <c r="GNB738" s="511"/>
      <c r="GNC738" s="511"/>
      <c r="GND738" s="511"/>
      <c r="GNE738" s="511"/>
      <c r="GNF738" s="511"/>
      <c r="GNG738" s="511"/>
      <c r="GNH738" s="511"/>
      <c r="GNI738" s="511"/>
      <c r="GNJ738" s="511"/>
      <c r="GNK738" s="511"/>
      <c r="GNL738" s="511"/>
      <c r="GNM738" s="511"/>
      <c r="GNN738" s="511"/>
      <c r="GNO738" s="511"/>
      <c r="GNP738" s="511"/>
      <c r="GNQ738" s="511"/>
      <c r="GNR738" s="511"/>
      <c r="GNS738" s="511"/>
      <c r="GNT738" s="511"/>
      <c r="GNU738" s="511"/>
      <c r="GNV738" s="511"/>
      <c r="GNW738" s="511"/>
      <c r="GNX738" s="511"/>
      <c r="GNY738" s="511"/>
      <c r="GNZ738" s="511"/>
      <c r="GOA738" s="511"/>
      <c r="GOB738" s="511"/>
      <c r="GOC738" s="511"/>
      <c r="GOD738" s="511"/>
      <c r="GOE738" s="511"/>
      <c r="GOF738" s="511"/>
      <c r="GOG738" s="511"/>
      <c r="GOH738" s="511"/>
      <c r="GOI738" s="511"/>
      <c r="GOJ738" s="511"/>
      <c r="GOK738" s="511"/>
      <c r="GOL738" s="511"/>
      <c r="GOM738" s="511"/>
      <c r="GON738" s="511"/>
      <c r="GOO738" s="511"/>
      <c r="GOP738" s="511"/>
      <c r="GOQ738" s="511"/>
      <c r="GOR738" s="511"/>
      <c r="GOS738" s="511"/>
      <c r="GOT738" s="511"/>
      <c r="GOU738" s="511"/>
      <c r="GOV738" s="511"/>
      <c r="GOW738" s="511"/>
      <c r="GOX738" s="511"/>
      <c r="GOY738" s="511"/>
      <c r="GOZ738" s="511"/>
      <c r="GPA738" s="511"/>
      <c r="GPB738" s="511"/>
      <c r="GPC738" s="511"/>
      <c r="GPD738" s="511"/>
      <c r="GPE738" s="511"/>
      <c r="GPF738" s="511"/>
      <c r="GPG738" s="511"/>
      <c r="GPH738" s="511"/>
      <c r="GPI738" s="511"/>
      <c r="GPJ738" s="511"/>
      <c r="GPK738" s="511"/>
      <c r="GPL738" s="511"/>
      <c r="GPM738" s="511"/>
      <c r="GPN738" s="511"/>
      <c r="GPO738" s="511"/>
      <c r="GPP738" s="511"/>
      <c r="GPQ738" s="511"/>
      <c r="GPR738" s="511"/>
      <c r="GPS738" s="511"/>
      <c r="GPT738" s="511"/>
      <c r="GPU738" s="511"/>
      <c r="GPV738" s="511"/>
      <c r="GPW738" s="511"/>
      <c r="GPX738" s="511"/>
      <c r="GPY738" s="511"/>
      <c r="GPZ738" s="511"/>
      <c r="GQA738" s="511"/>
      <c r="GQB738" s="511"/>
      <c r="GQC738" s="511"/>
      <c r="GQD738" s="511"/>
      <c r="GQE738" s="511"/>
      <c r="GQF738" s="511"/>
      <c r="GQG738" s="511"/>
      <c r="GQH738" s="511"/>
      <c r="GQI738" s="511"/>
      <c r="GQJ738" s="511"/>
      <c r="GQK738" s="511"/>
      <c r="GQL738" s="511"/>
      <c r="GQM738" s="511"/>
      <c r="GQN738" s="511"/>
      <c r="GQO738" s="511"/>
      <c r="GQP738" s="511"/>
      <c r="GQQ738" s="511"/>
      <c r="GQR738" s="511"/>
      <c r="GQS738" s="511"/>
      <c r="GQT738" s="511"/>
      <c r="GQU738" s="511"/>
      <c r="GQV738" s="511"/>
      <c r="GQW738" s="511"/>
      <c r="GQX738" s="511"/>
      <c r="GQY738" s="511"/>
      <c r="GQZ738" s="511"/>
      <c r="GRA738" s="511"/>
      <c r="GRB738" s="511"/>
      <c r="GRC738" s="511"/>
      <c r="GRD738" s="511"/>
      <c r="GRE738" s="511"/>
      <c r="GRF738" s="511"/>
      <c r="GRG738" s="511"/>
      <c r="GRH738" s="511"/>
      <c r="GRI738" s="511"/>
      <c r="GRJ738" s="511"/>
      <c r="GRK738" s="511"/>
      <c r="GRL738" s="511"/>
      <c r="GRM738" s="511"/>
      <c r="GRN738" s="511"/>
      <c r="GRO738" s="511"/>
      <c r="GRP738" s="511"/>
      <c r="GRQ738" s="511"/>
      <c r="GRR738" s="511"/>
      <c r="GRS738" s="511"/>
      <c r="GRT738" s="511"/>
      <c r="GRU738" s="511"/>
      <c r="GRV738" s="511"/>
      <c r="GRW738" s="511"/>
      <c r="GRX738" s="511"/>
      <c r="GRY738" s="511"/>
      <c r="GRZ738" s="511"/>
      <c r="GSA738" s="511"/>
      <c r="GSB738" s="511"/>
      <c r="GSC738" s="511"/>
      <c r="GSD738" s="511"/>
      <c r="GSE738" s="511"/>
      <c r="GSF738" s="511"/>
      <c r="GSG738" s="511"/>
      <c r="GSH738" s="511"/>
      <c r="GSI738" s="511"/>
      <c r="GSJ738" s="511"/>
      <c r="GSK738" s="511"/>
      <c r="GSL738" s="511"/>
      <c r="GSM738" s="511"/>
      <c r="GSN738" s="511"/>
      <c r="GSO738" s="511"/>
      <c r="GSP738" s="511"/>
      <c r="GSQ738" s="511"/>
      <c r="GSR738" s="511"/>
      <c r="GSS738" s="511"/>
      <c r="GST738" s="511"/>
      <c r="GSU738" s="511"/>
      <c r="GSV738" s="511"/>
      <c r="GSW738" s="511"/>
      <c r="GSX738" s="511"/>
      <c r="GSY738" s="511"/>
      <c r="GSZ738" s="511"/>
      <c r="GTA738" s="511"/>
      <c r="GTB738" s="511"/>
      <c r="GTC738" s="511"/>
      <c r="GTD738" s="511"/>
      <c r="GTE738" s="511"/>
      <c r="GTF738" s="511"/>
      <c r="GTG738" s="511"/>
      <c r="GTH738" s="511"/>
      <c r="GTI738" s="511"/>
      <c r="GTJ738" s="511"/>
      <c r="GTK738" s="511"/>
      <c r="GTL738" s="511"/>
      <c r="GTM738" s="511"/>
      <c r="GTN738" s="511"/>
      <c r="GTO738" s="511"/>
      <c r="GTP738" s="511"/>
      <c r="GTQ738" s="511"/>
      <c r="GTR738" s="511"/>
      <c r="GTS738" s="511"/>
      <c r="GTT738" s="511"/>
      <c r="GTU738" s="511"/>
      <c r="GTV738" s="511"/>
      <c r="GTW738" s="511"/>
      <c r="GTX738" s="511"/>
      <c r="GTY738" s="511"/>
      <c r="GTZ738" s="511"/>
      <c r="GUA738" s="511"/>
      <c r="GUB738" s="511"/>
      <c r="GUC738" s="511"/>
      <c r="GUD738" s="511"/>
      <c r="GUE738" s="511"/>
      <c r="GUF738" s="511"/>
      <c r="GUG738" s="511"/>
      <c r="GUH738" s="511"/>
      <c r="GUI738" s="511"/>
      <c r="GUJ738" s="511"/>
      <c r="GUK738" s="511"/>
      <c r="GUL738" s="511"/>
      <c r="GUM738" s="511"/>
      <c r="GUN738" s="511"/>
      <c r="GUO738" s="511"/>
      <c r="GUP738" s="511"/>
      <c r="GUQ738" s="511"/>
      <c r="GUR738" s="511"/>
      <c r="GUS738" s="511"/>
      <c r="GUT738" s="511"/>
      <c r="GUU738" s="511"/>
      <c r="GUV738" s="511"/>
      <c r="GUW738" s="511"/>
      <c r="GUX738" s="511"/>
      <c r="GUY738" s="511"/>
      <c r="GUZ738" s="511"/>
      <c r="GVA738" s="511"/>
      <c r="GVB738" s="511"/>
      <c r="GVC738" s="511"/>
      <c r="GVD738" s="511"/>
      <c r="GVE738" s="511"/>
      <c r="GVF738" s="511"/>
      <c r="GVG738" s="511"/>
      <c r="GVH738" s="511"/>
      <c r="GVI738" s="511"/>
      <c r="GVJ738" s="511"/>
      <c r="GVK738" s="511"/>
      <c r="GVL738" s="511"/>
      <c r="GVM738" s="511"/>
      <c r="GVN738" s="511"/>
      <c r="GVO738" s="511"/>
      <c r="GVP738" s="511"/>
      <c r="GVQ738" s="511"/>
      <c r="GVR738" s="511"/>
      <c r="GVS738" s="511"/>
      <c r="GVT738" s="511"/>
      <c r="GVU738" s="511"/>
      <c r="GVV738" s="511"/>
      <c r="GVW738" s="511"/>
      <c r="GVX738" s="511"/>
      <c r="GVY738" s="511"/>
      <c r="GVZ738" s="511"/>
      <c r="GWA738" s="511"/>
      <c r="GWB738" s="511"/>
      <c r="GWC738" s="511"/>
      <c r="GWD738" s="511"/>
      <c r="GWE738" s="511"/>
      <c r="GWF738" s="511"/>
      <c r="GWG738" s="511"/>
      <c r="GWH738" s="511"/>
      <c r="GWI738" s="511"/>
      <c r="GWJ738" s="511"/>
      <c r="GWK738" s="511"/>
      <c r="GWL738" s="511"/>
      <c r="GWM738" s="511"/>
      <c r="GWN738" s="511"/>
      <c r="GWO738" s="511"/>
      <c r="GWP738" s="511"/>
      <c r="GWQ738" s="511"/>
      <c r="GWR738" s="511"/>
      <c r="GWS738" s="511"/>
      <c r="GWT738" s="511"/>
      <c r="GWU738" s="511"/>
      <c r="GWV738" s="511"/>
      <c r="GWW738" s="511"/>
      <c r="GWX738" s="511"/>
      <c r="GWY738" s="511"/>
      <c r="GWZ738" s="511"/>
      <c r="GXA738" s="511"/>
      <c r="GXB738" s="511"/>
      <c r="GXC738" s="511"/>
      <c r="GXD738" s="511"/>
      <c r="GXE738" s="511"/>
      <c r="GXF738" s="511"/>
      <c r="GXG738" s="511"/>
      <c r="GXH738" s="511"/>
      <c r="GXI738" s="511"/>
      <c r="GXJ738" s="511"/>
      <c r="GXK738" s="511"/>
      <c r="GXL738" s="511"/>
      <c r="GXM738" s="511"/>
      <c r="GXN738" s="511"/>
      <c r="GXO738" s="511"/>
      <c r="GXP738" s="511"/>
      <c r="GXQ738" s="511"/>
      <c r="GXR738" s="511"/>
      <c r="GXS738" s="511"/>
      <c r="GXT738" s="511"/>
      <c r="GXU738" s="511"/>
      <c r="GXV738" s="511"/>
      <c r="GXW738" s="511"/>
      <c r="GXX738" s="511"/>
      <c r="GXY738" s="511"/>
      <c r="GXZ738" s="511"/>
      <c r="GYA738" s="511"/>
      <c r="GYB738" s="511"/>
      <c r="GYC738" s="511"/>
      <c r="GYD738" s="511"/>
      <c r="GYE738" s="511"/>
      <c r="GYF738" s="511"/>
      <c r="GYG738" s="511"/>
      <c r="GYH738" s="511"/>
      <c r="GYI738" s="511"/>
      <c r="GYJ738" s="511"/>
      <c r="GYK738" s="511"/>
      <c r="GYL738" s="511"/>
      <c r="GYM738" s="511"/>
      <c r="GYN738" s="511"/>
      <c r="GYO738" s="511"/>
      <c r="GYP738" s="511"/>
      <c r="GYQ738" s="511"/>
      <c r="GYR738" s="511"/>
      <c r="GYS738" s="511"/>
      <c r="GYT738" s="511"/>
      <c r="GYU738" s="511"/>
      <c r="GYV738" s="511"/>
      <c r="GYW738" s="511"/>
      <c r="GYX738" s="511"/>
      <c r="GYY738" s="511"/>
      <c r="GYZ738" s="511"/>
      <c r="GZA738" s="511"/>
      <c r="GZB738" s="511"/>
      <c r="GZC738" s="511"/>
      <c r="GZD738" s="511"/>
      <c r="GZE738" s="511"/>
      <c r="GZF738" s="511"/>
      <c r="GZG738" s="511"/>
      <c r="GZH738" s="511"/>
      <c r="GZI738" s="511"/>
      <c r="GZJ738" s="511"/>
      <c r="GZK738" s="511"/>
      <c r="GZL738" s="511"/>
      <c r="GZM738" s="511"/>
      <c r="GZN738" s="511"/>
      <c r="GZO738" s="511"/>
      <c r="GZP738" s="511"/>
      <c r="GZQ738" s="511"/>
      <c r="GZR738" s="511"/>
      <c r="GZS738" s="511"/>
      <c r="GZT738" s="511"/>
      <c r="GZU738" s="511"/>
      <c r="GZV738" s="511"/>
      <c r="GZW738" s="511"/>
      <c r="GZX738" s="511"/>
      <c r="GZY738" s="511"/>
      <c r="GZZ738" s="511"/>
      <c r="HAA738" s="511"/>
      <c r="HAB738" s="511"/>
      <c r="HAC738" s="511"/>
      <c r="HAD738" s="511"/>
      <c r="HAE738" s="511"/>
      <c r="HAF738" s="511"/>
      <c r="HAG738" s="511"/>
      <c r="HAH738" s="511"/>
      <c r="HAI738" s="511"/>
      <c r="HAJ738" s="511"/>
      <c r="HAK738" s="511"/>
      <c r="HAL738" s="511"/>
      <c r="HAM738" s="511"/>
      <c r="HAN738" s="511"/>
      <c r="HAO738" s="511"/>
      <c r="HAP738" s="511"/>
      <c r="HAQ738" s="511"/>
      <c r="HAR738" s="511"/>
      <c r="HAS738" s="511"/>
      <c r="HAT738" s="511"/>
      <c r="HAU738" s="511"/>
      <c r="HAV738" s="511"/>
      <c r="HAW738" s="511"/>
      <c r="HAX738" s="511"/>
      <c r="HAY738" s="511"/>
      <c r="HAZ738" s="511"/>
      <c r="HBA738" s="511"/>
      <c r="HBB738" s="511"/>
      <c r="HBC738" s="511"/>
      <c r="HBD738" s="511"/>
      <c r="HBE738" s="511"/>
      <c r="HBF738" s="511"/>
      <c r="HBG738" s="511"/>
      <c r="HBH738" s="511"/>
      <c r="HBI738" s="511"/>
      <c r="HBJ738" s="511"/>
      <c r="HBK738" s="511"/>
      <c r="HBL738" s="511"/>
      <c r="HBM738" s="511"/>
      <c r="HBN738" s="511"/>
      <c r="HBO738" s="511"/>
      <c r="HBP738" s="511"/>
      <c r="HBQ738" s="511"/>
      <c r="HBR738" s="511"/>
      <c r="HBS738" s="511"/>
      <c r="HBT738" s="511"/>
      <c r="HBU738" s="511"/>
      <c r="HBV738" s="511"/>
      <c r="HBW738" s="511"/>
      <c r="HBX738" s="511"/>
      <c r="HBY738" s="511"/>
      <c r="HBZ738" s="511"/>
      <c r="HCA738" s="511"/>
      <c r="HCB738" s="511"/>
      <c r="HCC738" s="511"/>
      <c r="HCD738" s="511"/>
      <c r="HCE738" s="511"/>
      <c r="HCF738" s="511"/>
      <c r="HCG738" s="511"/>
      <c r="HCH738" s="511"/>
      <c r="HCI738" s="511"/>
      <c r="HCJ738" s="511"/>
      <c r="HCK738" s="511"/>
      <c r="HCL738" s="511"/>
      <c r="HCM738" s="511"/>
      <c r="HCN738" s="511"/>
      <c r="HCO738" s="511"/>
      <c r="HCP738" s="511"/>
      <c r="HCQ738" s="511"/>
      <c r="HCR738" s="511"/>
      <c r="HCS738" s="511"/>
      <c r="HCT738" s="511"/>
      <c r="HCU738" s="511"/>
      <c r="HCV738" s="511"/>
      <c r="HCW738" s="511"/>
      <c r="HCX738" s="511"/>
      <c r="HCY738" s="511"/>
      <c r="HCZ738" s="511"/>
      <c r="HDA738" s="511"/>
      <c r="HDB738" s="511"/>
      <c r="HDC738" s="511"/>
      <c r="HDD738" s="511"/>
      <c r="HDE738" s="511"/>
      <c r="HDF738" s="511"/>
      <c r="HDG738" s="511"/>
      <c r="HDH738" s="511"/>
      <c r="HDI738" s="511"/>
      <c r="HDJ738" s="511"/>
      <c r="HDK738" s="511"/>
      <c r="HDL738" s="511"/>
      <c r="HDM738" s="511"/>
      <c r="HDN738" s="511"/>
      <c r="HDO738" s="511"/>
      <c r="HDP738" s="511"/>
      <c r="HDQ738" s="511"/>
      <c r="HDR738" s="511"/>
      <c r="HDS738" s="511"/>
      <c r="HDT738" s="511"/>
      <c r="HDU738" s="511"/>
      <c r="HDV738" s="511"/>
      <c r="HDW738" s="511"/>
      <c r="HDX738" s="511"/>
      <c r="HDY738" s="511"/>
      <c r="HDZ738" s="511"/>
      <c r="HEA738" s="511"/>
      <c r="HEB738" s="511"/>
      <c r="HEC738" s="511"/>
      <c r="HED738" s="511"/>
      <c r="HEE738" s="511"/>
      <c r="HEF738" s="511"/>
      <c r="HEG738" s="511"/>
      <c r="HEH738" s="511"/>
      <c r="HEI738" s="511"/>
      <c r="HEJ738" s="511"/>
      <c r="HEK738" s="511"/>
      <c r="HEL738" s="511"/>
      <c r="HEM738" s="511"/>
      <c r="HEN738" s="511"/>
      <c r="HEO738" s="511"/>
      <c r="HEP738" s="511"/>
      <c r="HEQ738" s="511"/>
      <c r="HER738" s="511"/>
      <c r="HES738" s="511"/>
      <c r="HET738" s="511"/>
      <c r="HEU738" s="511"/>
      <c r="HEV738" s="511"/>
      <c r="HEW738" s="511"/>
      <c r="HEX738" s="511"/>
      <c r="HEY738" s="511"/>
      <c r="HEZ738" s="511"/>
      <c r="HFA738" s="511"/>
      <c r="HFB738" s="511"/>
      <c r="HFC738" s="511"/>
      <c r="HFD738" s="511"/>
      <c r="HFE738" s="511"/>
      <c r="HFF738" s="511"/>
      <c r="HFG738" s="511"/>
      <c r="HFH738" s="511"/>
      <c r="HFI738" s="511"/>
      <c r="HFJ738" s="511"/>
      <c r="HFK738" s="511"/>
      <c r="HFL738" s="511"/>
      <c r="HFM738" s="511"/>
      <c r="HFN738" s="511"/>
      <c r="HFO738" s="511"/>
      <c r="HFP738" s="511"/>
      <c r="HFQ738" s="511"/>
      <c r="HFR738" s="511"/>
      <c r="HFS738" s="511"/>
      <c r="HFT738" s="511"/>
      <c r="HFU738" s="511"/>
      <c r="HFV738" s="511"/>
      <c r="HFW738" s="511"/>
      <c r="HFX738" s="511"/>
      <c r="HFY738" s="511"/>
      <c r="HFZ738" s="511"/>
      <c r="HGA738" s="511"/>
      <c r="HGB738" s="511"/>
      <c r="HGC738" s="511"/>
      <c r="HGD738" s="511"/>
      <c r="HGE738" s="511"/>
      <c r="HGF738" s="511"/>
      <c r="HGG738" s="511"/>
      <c r="HGH738" s="511"/>
      <c r="HGI738" s="511"/>
      <c r="HGJ738" s="511"/>
      <c r="HGK738" s="511"/>
      <c r="HGL738" s="511"/>
      <c r="HGM738" s="511"/>
      <c r="HGN738" s="511"/>
      <c r="HGO738" s="511"/>
      <c r="HGP738" s="511"/>
      <c r="HGQ738" s="511"/>
      <c r="HGR738" s="511"/>
      <c r="HGS738" s="511"/>
      <c r="HGT738" s="511"/>
      <c r="HGU738" s="511"/>
      <c r="HGV738" s="511"/>
      <c r="HGW738" s="511"/>
      <c r="HGX738" s="511"/>
      <c r="HGY738" s="511"/>
      <c r="HGZ738" s="511"/>
      <c r="HHA738" s="511"/>
      <c r="HHB738" s="511"/>
      <c r="HHC738" s="511"/>
      <c r="HHD738" s="511"/>
      <c r="HHE738" s="511"/>
      <c r="HHF738" s="511"/>
      <c r="HHG738" s="511"/>
      <c r="HHH738" s="511"/>
      <c r="HHI738" s="511"/>
      <c r="HHJ738" s="511"/>
      <c r="HHK738" s="511"/>
      <c r="HHL738" s="511"/>
      <c r="HHM738" s="511"/>
      <c r="HHN738" s="511"/>
      <c r="HHO738" s="511"/>
      <c r="HHP738" s="511"/>
      <c r="HHQ738" s="511"/>
      <c r="HHR738" s="511"/>
      <c r="HHS738" s="511"/>
      <c r="HHT738" s="511"/>
      <c r="HHU738" s="511"/>
      <c r="HHV738" s="511"/>
      <c r="HHW738" s="511"/>
      <c r="HHX738" s="511"/>
      <c r="HHY738" s="511"/>
      <c r="HHZ738" s="511"/>
      <c r="HIA738" s="511"/>
      <c r="HIB738" s="511"/>
      <c r="HIC738" s="511"/>
      <c r="HID738" s="511"/>
      <c r="HIE738" s="511"/>
      <c r="HIF738" s="511"/>
      <c r="HIG738" s="511"/>
      <c r="HIH738" s="511"/>
      <c r="HII738" s="511"/>
      <c r="HIJ738" s="511"/>
      <c r="HIK738" s="511"/>
      <c r="HIL738" s="511"/>
      <c r="HIM738" s="511"/>
      <c r="HIN738" s="511"/>
      <c r="HIO738" s="511"/>
      <c r="HIP738" s="511"/>
      <c r="HIQ738" s="511"/>
      <c r="HIR738" s="511"/>
      <c r="HIS738" s="511"/>
      <c r="HIT738" s="511"/>
      <c r="HIU738" s="511"/>
      <c r="HIV738" s="511"/>
      <c r="HIW738" s="511"/>
      <c r="HIX738" s="511"/>
      <c r="HIY738" s="511"/>
      <c r="HIZ738" s="511"/>
      <c r="HJA738" s="511"/>
      <c r="HJB738" s="511"/>
      <c r="HJC738" s="511"/>
      <c r="HJD738" s="511"/>
      <c r="HJE738" s="511"/>
      <c r="HJF738" s="511"/>
      <c r="HJG738" s="511"/>
      <c r="HJH738" s="511"/>
      <c r="HJI738" s="511"/>
      <c r="HJJ738" s="511"/>
      <c r="HJK738" s="511"/>
      <c r="HJL738" s="511"/>
      <c r="HJM738" s="511"/>
      <c r="HJN738" s="511"/>
      <c r="HJO738" s="511"/>
      <c r="HJP738" s="511"/>
      <c r="HJQ738" s="511"/>
      <c r="HJR738" s="511"/>
      <c r="HJS738" s="511"/>
      <c r="HJT738" s="511"/>
      <c r="HJU738" s="511"/>
      <c r="HJV738" s="511"/>
      <c r="HJW738" s="511"/>
      <c r="HJX738" s="511"/>
      <c r="HJY738" s="511"/>
      <c r="HJZ738" s="511"/>
      <c r="HKA738" s="511"/>
      <c r="HKB738" s="511"/>
      <c r="HKC738" s="511"/>
      <c r="HKD738" s="511"/>
      <c r="HKE738" s="511"/>
      <c r="HKF738" s="511"/>
      <c r="HKG738" s="511"/>
      <c r="HKH738" s="511"/>
      <c r="HKI738" s="511"/>
      <c r="HKJ738" s="511"/>
      <c r="HKK738" s="511"/>
      <c r="HKL738" s="511"/>
      <c r="HKM738" s="511"/>
      <c r="HKN738" s="511"/>
      <c r="HKO738" s="511"/>
      <c r="HKP738" s="511"/>
      <c r="HKQ738" s="511"/>
      <c r="HKR738" s="511"/>
      <c r="HKS738" s="511"/>
      <c r="HKT738" s="511"/>
      <c r="HKU738" s="511"/>
      <c r="HKV738" s="511"/>
      <c r="HKW738" s="511"/>
      <c r="HKX738" s="511"/>
      <c r="HKY738" s="511"/>
      <c r="HKZ738" s="511"/>
      <c r="HLA738" s="511"/>
      <c r="HLB738" s="511"/>
      <c r="HLC738" s="511"/>
      <c r="HLD738" s="511"/>
      <c r="HLE738" s="511"/>
      <c r="HLF738" s="511"/>
      <c r="HLG738" s="511"/>
      <c r="HLH738" s="511"/>
      <c r="HLI738" s="511"/>
      <c r="HLJ738" s="511"/>
      <c r="HLK738" s="511"/>
      <c r="HLL738" s="511"/>
      <c r="HLM738" s="511"/>
      <c r="HLN738" s="511"/>
      <c r="HLO738" s="511"/>
      <c r="HLP738" s="511"/>
      <c r="HLQ738" s="511"/>
      <c r="HLR738" s="511"/>
      <c r="HLS738" s="511"/>
      <c r="HLT738" s="511"/>
      <c r="HLU738" s="511"/>
      <c r="HLV738" s="511"/>
      <c r="HLW738" s="511"/>
      <c r="HLX738" s="511"/>
      <c r="HLY738" s="511"/>
      <c r="HLZ738" s="511"/>
      <c r="HMA738" s="511"/>
      <c r="HMB738" s="511"/>
      <c r="HMC738" s="511"/>
      <c r="HMD738" s="511"/>
      <c r="HME738" s="511"/>
      <c r="HMF738" s="511"/>
      <c r="HMG738" s="511"/>
      <c r="HMH738" s="511"/>
      <c r="HMI738" s="511"/>
      <c r="HMJ738" s="511"/>
      <c r="HMK738" s="511"/>
      <c r="HML738" s="511"/>
      <c r="HMM738" s="511"/>
      <c r="HMN738" s="511"/>
      <c r="HMO738" s="511"/>
      <c r="HMP738" s="511"/>
      <c r="HMQ738" s="511"/>
      <c r="HMR738" s="511"/>
      <c r="HMS738" s="511"/>
      <c r="HMT738" s="511"/>
      <c r="HMU738" s="511"/>
      <c r="HMV738" s="511"/>
      <c r="HMW738" s="511"/>
      <c r="HMX738" s="511"/>
      <c r="HMY738" s="511"/>
      <c r="HMZ738" s="511"/>
      <c r="HNA738" s="511"/>
      <c r="HNB738" s="511"/>
      <c r="HNC738" s="511"/>
      <c r="HND738" s="511"/>
      <c r="HNE738" s="511"/>
      <c r="HNF738" s="511"/>
      <c r="HNG738" s="511"/>
      <c r="HNH738" s="511"/>
      <c r="HNI738" s="511"/>
      <c r="HNJ738" s="511"/>
      <c r="HNK738" s="511"/>
      <c r="HNL738" s="511"/>
      <c r="HNM738" s="511"/>
      <c r="HNN738" s="511"/>
      <c r="HNO738" s="511"/>
      <c r="HNP738" s="511"/>
      <c r="HNQ738" s="511"/>
      <c r="HNR738" s="511"/>
      <c r="HNS738" s="511"/>
      <c r="HNT738" s="511"/>
      <c r="HNU738" s="511"/>
      <c r="HNV738" s="511"/>
      <c r="HNW738" s="511"/>
      <c r="HNX738" s="511"/>
      <c r="HNY738" s="511"/>
      <c r="HNZ738" s="511"/>
      <c r="HOA738" s="511"/>
      <c r="HOB738" s="511"/>
      <c r="HOC738" s="511"/>
      <c r="HOD738" s="511"/>
      <c r="HOE738" s="511"/>
      <c r="HOF738" s="511"/>
      <c r="HOG738" s="511"/>
      <c r="HOH738" s="511"/>
      <c r="HOI738" s="511"/>
      <c r="HOJ738" s="511"/>
      <c r="HOK738" s="511"/>
      <c r="HOL738" s="511"/>
      <c r="HOM738" s="511"/>
      <c r="HON738" s="511"/>
      <c r="HOO738" s="511"/>
      <c r="HOP738" s="511"/>
      <c r="HOQ738" s="511"/>
      <c r="HOR738" s="511"/>
      <c r="HOS738" s="511"/>
      <c r="HOT738" s="511"/>
      <c r="HOU738" s="511"/>
      <c r="HOV738" s="511"/>
      <c r="HOW738" s="511"/>
      <c r="HOX738" s="511"/>
      <c r="HOY738" s="511"/>
      <c r="HOZ738" s="511"/>
      <c r="HPA738" s="511"/>
      <c r="HPB738" s="511"/>
      <c r="HPC738" s="511"/>
      <c r="HPD738" s="511"/>
      <c r="HPE738" s="511"/>
      <c r="HPF738" s="511"/>
      <c r="HPG738" s="511"/>
      <c r="HPH738" s="511"/>
      <c r="HPI738" s="511"/>
      <c r="HPJ738" s="511"/>
      <c r="HPK738" s="511"/>
      <c r="HPL738" s="511"/>
      <c r="HPM738" s="511"/>
      <c r="HPN738" s="511"/>
      <c r="HPO738" s="511"/>
      <c r="HPP738" s="511"/>
      <c r="HPQ738" s="511"/>
      <c r="HPR738" s="511"/>
      <c r="HPS738" s="511"/>
      <c r="HPT738" s="511"/>
      <c r="HPU738" s="511"/>
      <c r="HPV738" s="511"/>
      <c r="HPW738" s="511"/>
      <c r="HPX738" s="511"/>
      <c r="HPY738" s="511"/>
      <c r="HPZ738" s="511"/>
      <c r="HQA738" s="511"/>
      <c r="HQB738" s="511"/>
      <c r="HQC738" s="511"/>
      <c r="HQD738" s="511"/>
      <c r="HQE738" s="511"/>
      <c r="HQF738" s="511"/>
      <c r="HQG738" s="511"/>
      <c r="HQH738" s="511"/>
      <c r="HQI738" s="511"/>
      <c r="HQJ738" s="511"/>
      <c r="HQK738" s="511"/>
      <c r="HQL738" s="511"/>
      <c r="HQM738" s="511"/>
      <c r="HQN738" s="511"/>
      <c r="HQO738" s="511"/>
      <c r="HQP738" s="511"/>
      <c r="HQQ738" s="511"/>
      <c r="HQR738" s="511"/>
      <c r="HQS738" s="511"/>
      <c r="HQT738" s="511"/>
      <c r="HQU738" s="511"/>
      <c r="HQV738" s="511"/>
      <c r="HQW738" s="511"/>
      <c r="HQX738" s="511"/>
      <c r="HQY738" s="511"/>
      <c r="HQZ738" s="511"/>
      <c r="HRA738" s="511"/>
      <c r="HRB738" s="511"/>
      <c r="HRC738" s="511"/>
      <c r="HRD738" s="511"/>
      <c r="HRE738" s="511"/>
      <c r="HRF738" s="511"/>
      <c r="HRG738" s="511"/>
      <c r="HRH738" s="511"/>
      <c r="HRI738" s="511"/>
      <c r="HRJ738" s="511"/>
      <c r="HRK738" s="511"/>
      <c r="HRL738" s="511"/>
      <c r="HRM738" s="511"/>
      <c r="HRN738" s="511"/>
      <c r="HRO738" s="511"/>
      <c r="HRP738" s="511"/>
      <c r="HRQ738" s="511"/>
      <c r="HRR738" s="511"/>
      <c r="HRS738" s="511"/>
      <c r="HRT738" s="511"/>
      <c r="HRU738" s="511"/>
      <c r="HRV738" s="511"/>
      <c r="HRW738" s="511"/>
      <c r="HRX738" s="511"/>
      <c r="HRY738" s="511"/>
      <c r="HRZ738" s="511"/>
      <c r="HSA738" s="511"/>
      <c r="HSB738" s="511"/>
      <c r="HSC738" s="511"/>
      <c r="HSD738" s="511"/>
      <c r="HSE738" s="511"/>
      <c r="HSF738" s="511"/>
      <c r="HSG738" s="511"/>
      <c r="HSH738" s="511"/>
      <c r="HSI738" s="511"/>
      <c r="HSJ738" s="511"/>
      <c r="HSK738" s="511"/>
      <c r="HSL738" s="511"/>
      <c r="HSM738" s="511"/>
      <c r="HSN738" s="511"/>
      <c r="HSO738" s="511"/>
      <c r="HSP738" s="511"/>
      <c r="HSQ738" s="511"/>
      <c r="HSR738" s="511"/>
      <c r="HSS738" s="511"/>
      <c r="HST738" s="511"/>
      <c r="HSU738" s="511"/>
      <c r="HSV738" s="511"/>
      <c r="HSW738" s="511"/>
      <c r="HSX738" s="511"/>
      <c r="HSY738" s="511"/>
      <c r="HSZ738" s="511"/>
      <c r="HTA738" s="511"/>
      <c r="HTB738" s="511"/>
      <c r="HTC738" s="511"/>
      <c r="HTD738" s="511"/>
      <c r="HTE738" s="511"/>
      <c r="HTF738" s="511"/>
      <c r="HTG738" s="511"/>
      <c r="HTH738" s="511"/>
      <c r="HTI738" s="511"/>
      <c r="HTJ738" s="511"/>
      <c r="HTK738" s="511"/>
      <c r="HTL738" s="511"/>
      <c r="HTM738" s="511"/>
      <c r="HTN738" s="511"/>
      <c r="HTO738" s="511"/>
      <c r="HTP738" s="511"/>
      <c r="HTQ738" s="511"/>
      <c r="HTR738" s="511"/>
      <c r="HTS738" s="511"/>
      <c r="HTT738" s="511"/>
      <c r="HTU738" s="511"/>
      <c r="HTV738" s="511"/>
      <c r="HTW738" s="511"/>
      <c r="HTX738" s="511"/>
      <c r="HTY738" s="511"/>
      <c r="HTZ738" s="511"/>
      <c r="HUA738" s="511"/>
      <c r="HUB738" s="511"/>
      <c r="HUC738" s="511"/>
      <c r="HUD738" s="511"/>
      <c r="HUE738" s="511"/>
      <c r="HUF738" s="511"/>
      <c r="HUG738" s="511"/>
      <c r="HUH738" s="511"/>
      <c r="HUI738" s="511"/>
      <c r="HUJ738" s="511"/>
      <c r="HUK738" s="511"/>
      <c r="HUL738" s="511"/>
      <c r="HUM738" s="511"/>
      <c r="HUN738" s="511"/>
      <c r="HUO738" s="511"/>
      <c r="HUP738" s="511"/>
      <c r="HUQ738" s="511"/>
      <c r="HUR738" s="511"/>
      <c r="HUS738" s="511"/>
      <c r="HUT738" s="511"/>
      <c r="HUU738" s="511"/>
      <c r="HUV738" s="511"/>
      <c r="HUW738" s="511"/>
      <c r="HUX738" s="511"/>
      <c r="HUY738" s="511"/>
      <c r="HUZ738" s="511"/>
      <c r="HVA738" s="511"/>
      <c r="HVB738" s="511"/>
      <c r="HVC738" s="511"/>
      <c r="HVD738" s="511"/>
      <c r="HVE738" s="511"/>
      <c r="HVF738" s="511"/>
      <c r="HVG738" s="511"/>
      <c r="HVH738" s="511"/>
      <c r="HVI738" s="511"/>
      <c r="HVJ738" s="511"/>
      <c r="HVK738" s="511"/>
      <c r="HVL738" s="511"/>
      <c r="HVM738" s="511"/>
      <c r="HVN738" s="511"/>
      <c r="HVO738" s="511"/>
      <c r="HVP738" s="511"/>
      <c r="HVQ738" s="511"/>
      <c r="HVR738" s="511"/>
      <c r="HVS738" s="511"/>
      <c r="HVT738" s="511"/>
      <c r="HVU738" s="511"/>
      <c r="HVV738" s="511"/>
      <c r="HVW738" s="511"/>
      <c r="HVX738" s="511"/>
      <c r="HVY738" s="511"/>
      <c r="HVZ738" s="511"/>
      <c r="HWA738" s="511"/>
      <c r="HWB738" s="511"/>
      <c r="HWC738" s="511"/>
      <c r="HWD738" s="511"/>
      <c r="HWE738" s="511"/>
      <c r="HWF738" s="511"/>
      <c r="HWG738" s="511"/>
      <c r="HWH738" s="511"/>
      <c r="HWI738" s="511"/>
      <c r="HWJ738" s="511"/>
      <c r="HWK738" s="511"/>
      <c r="HWL738" s="511"/>
      <c r="HWM738" s="511"/>
      <c r="HWN738" s="511"/>
      <c r="HWO738" s="511"/>
      <c r="HWP738" s="511"/>
      <c r="HWQ738" s="511"/>
      <c r="HWR738" s="511"/>
      <c r="HWS738" s="511"/>
      <c r="HWT738" s="511"/>
      <c r="HWU738" s="511"/>
      <c r="HWV738" s="511"/>
      <c r="HWW738" s="511"/>
      <c r="HWX738" s="511"/>
      <c r="HWY738" s="511"/>
      <c r="HWZ738" s="511"/>
      <c r="HXA738" s="511"/>
      <c r="HXB738" s="511"/>
      <c r="HXC738" s="511"/>
      <c r="HXD738" s="511"/>
      <c r="HXE738" s="511"/>
      <c r="HXF738" s="511"/>
      <c r="HXG738" s="511"/>
      <c r="HXH738" s="511"/>
      <c r="HXI738" s="511"/>
      <c r="HXJ738" s="511"/>
      <c r="HXK738" s="511"/>
      <c r="HXL738" s="511"/>
      <c r="HXM738" s="511"/>
      <c r="HXN738" s="511"/>
      <c r="HXO738" s="511"/>
      <c r="HXP738" s="511"/>
      <c r="HXQ738" s="511"/>
      <c r="HXR738" s="511"/>
      <c r="HXS738" s="511"/>
      <c r="HXT738" s="511"/>
      <c r="HXU738" s="511"/>
      <c r="HXV738" s="511"/>
      <c r="HXW738" s="511"/>
      <c r="HXX738" s="511"/>
      <c r="HXY738" s="511"/>
      <c r="HXZ738" s="511"/>
      <c r="HYA738" s="511"/>
      <c r="HYB738" s="511"/>
      <c r="HYC738" s="511"/>
      <c r="HYD738" s="511"/>
      <c r="HYE738" s="511"/>
      <c r="HYF738" s="511"/>
      <c r="HYG738" s="511"/>
      <c r="HYH738" s="511"/>
      <c r="HYI738" s="511"/>
      <c r="HYJ738" s="511"/>
      <c r="HYK738" s="511"/>
      <c r="HYL738" s="511"/>
      <c r="HYM738" s="511"/>
      <c r="HYN738" s="511"/>
      <c r="HYO738" s="511"/>
      <c r="HYP738" s="511"/>
      <c r="HYQ738" s="511"/>
      <c r="HYR738" s="511"/>
      <c r="HYS738" s="511"/>
      <c r="HYT738" s="511"/>
      <c r="HYU738" s="511"/>
      <c r="HYV738" s="511"/>
      <c r="HYW738" s="511"/>
      <c r="HYX738" s="511"/>
      <c r="HYY738" s="511"/>
      <c r="HYZ738" s="511"/>
      <c r="HZA738" s="511"/>
      <c r="HZB738" s="511"/>
      <c r="HZC738" s="511"/>
      <c r="HZD738" s="511"/>
      <c r="HZE738" s="511"/>
      <c r="HZF738" s="511"/>
      <c r="HZG738" s="511"/>
      <c r="HZH738" s="511"/>
      <c r="HZI738" s="511"/>
      <c r="HZJ738" s="511"/>
      <c r="HZK738" s="511"/>
      <c r="HZL738" s="511"/>
      <c r="HZM738" s="511"/>
      <c r="HZN738" s="511"/>
      <c r="HZO738" s="511"/>
      <c r="HZP738" s="511"/>
      <c r="HZQ738" s="511"/>
      <c r="HZR738" s="511"/>
      <c r="HZS738" s="511"/>
      <c r="HZT738" s="511"/>
      <c r="HZU738" s="511"/>
      <c r="HZV738" s="511"/>
      <c r="HZW738" s="511"/>
      <c r="HZX738" s="511"/>
      <c r="HZY738" s="511"/>
      <c r="HZZ738" s="511"/>
      <c r="IAA738" s="511"/>
      <c r="IAB738" s="511"/>
      <c r="IAC738" s="511"/>
      <c r="IAD738" s="511"/>
      <c r="IAE738" s="511"/>
      <c r="IAF738" s="511"/>
      <c r="IAG738" s="511"/>
      <c r="IAH738" s="511"/>
      <c r="IAI738" s="511"/>
      <c r="IAJ738" s="511"/>
      <c r="IAK738" s="511"/>
      <c r="IAL738" s="511"/>
      <c r="IAM738" s="511"/>
      <c r="IAN738" s="511"/>
      <c r="IAO738" s="511"/>
      <c r="IAP738" s="511"/>
      <c r="IAQ738" s="511"/>
      <c r="IAR738" s="511"/>
      <c r="IAS738" s="511"/>
      <c r="IAT738" s="511"/>
      <c r="IAU738" s="511"/>
      <c r="IAV738" s="511"/>
      <c r="IAW738" s="511"/>
      <c r="IAX738" s="511"/>
      <c r="IAY738" s="511"/>
      <c r="IAZ738" s="511"/>
      <c r="IBA738" s="511"/>
      <c r="IBB738" s="511"/>
      <c r="IBC738" s="511"/>
      <c r="IBD738" s="511"/>
      <c r="IBE738" s="511"/>
      <c r="IBF738" s="511"/>
      <c r="IBG738" s="511"/>
      <c r="IBH738" s="511"/>
      <c r="IBI738" s="511"/>
      <c r="IBJ738" s="511"/>
      <c r="IBK738" s="511"/>
      <c r="IBL738" s="511"/>
      <c r="IBM738" s="511"/>
      <c r="IBN738" s="511"/>
      <c r="IBO738" s="511"/>
      <c r="IBP738" s="511"/>
      <c r="IBQ738" s="511"/>
      <c r="IBR738" s="511"/>
      <c r="IBS738" s="511"/>
      <c r="IBT738" s="511"/>
      <c r="IBU738" s="511"/>
      <c r="IBV738" s="511"/>
      <c r="IBW738" s="511"/>
      <c r="IBX738" s="511"/>
      <c r="IBY738" s="511"/>
      <c r="IBZ738" s="511"/>
      <c r="ICA738" s="511"/>
      <c r="ICB738" s="511"/>
      <c r="ICC738" s="511"/>
      <c r="ICD738" s="511"/>
      <c r="ICE738" s="511"/>
      <c r="ICF738" s="511"/>
      <c r="ICG738" s="511"/>
      <c r="ICH738" s="511"/>
      <c r="ICI738" s="511"/>
      <c r="ICJ738" s="511"/>
      <c r="ICK738" s="511"/>
      <c r="ICL738" s="511"/>
      <c r="ICM738" s="511"/>
      <c r="ICN738" s="511"/>
      <c r="ICO738" s="511"/>
      <c r="ICP738" s="511"/>
      <c r="ICQ738" s="511"/>
      <c r="ICR738" s="511"/>
      <c r="ICS738" s="511"/>
      <c r="ICT738" s="511"/>
      <c r="ICU738" s="511"/>
      <c r="ICV738" s="511"/>
      <c r="ICW738" s="511"/>
      <c r="ICX738" s="511"/>
      <c r="ICY738" s="511"/>
      <c r="ICZ738" s="511"/>
      <c r="IDA738" s="511"/>
      <c r="IDB738" s="511"/>
      <c r="IDC738" s="511"/>
      <c r="IDD738" s="511"/>
      <c r="IDE738" s="511"/>
      <c r="IDF738" s="511"/>
      <c r="IDG738" s="511"/>
      <c r="IDH738" s="511"/>
      <c r="IDI738" s="511"/>
      <c r="IDJ738" s="511"/>
      <c r="IDK738" s="511"/>
      <c r="IDL738" s="511"/>
      <c r="IDM738" s="511"/>
      <c r="IDN738" s="511"/>
      <c r="IDO738" s="511"/>
      <c r="IDP738" s="511"/>
      <c r="IDQ738" s="511"/>
      <c r="IDR738" s="511"/>
      <c r="IDS738" s="511"/>
      <c r="IDT738" s="511"/>
      <c r="IDU738" s="511"/>
      <c r="IDV738" s="511"/>
      <c r="IDW738" s="511"/>
      <c r="IDX738" s="511"/>
      <c r="IDY738" s="511"/>
      <c r="IDZ738" s="511"/>
      <c r="IEA738" s="511"/>
      <c r="IEB738" s="511"/>
      <c r="IEC738" s="511"/>
      <c r="IED738" s="511"/>
      <c r="IEE738" s="511"/>
      <c r="IEF738" s="511"/>
      <c r="IEG738" s="511"/>
      <c r="IEH738" s="511"/>
      <c r="IEI738" s="511"/>
      <c r="IEJ738" s="511"/>
      <c r="IEK738" s="511"/>
      <c r="IEL738" s="511"/>
      <c r="IEM738" s="511"/>
      <c r="IEN738" s="511"/>
      <c r="IEO738" s="511"/>
      <c r="IEP738" s="511"/>
      <c r="IEQ738" s="511"/>
      <c r="IER738" s="511"/>
      <c r="IES738" s="511"/>
      <c r="IET738" s="511"/>
      <c r="IEU738" s="511"/>
      <c r="IEV738" s="511"/>
      <c r="IEW738" s="511"/>
      <c r="IEX738" s="511"/>
      <c r="IEY738" s="511"/>
      <c r="IEZ738" s="511"/>
      <c r="IFA738" s="511"/>
      <c r="IFB738" s="511"/>
      <c r="IFC738" s="511"/>
      <c r="IFD738" s="511"/>
      <c r="IFE738" s="511"/>
      <c r="IFF738" s="511"/>
      <c r="IFG738" s="511"/>
      <c r="IFH738" s="511"/>
      <c r="IFI738" s="511"/>
      <c r="IFJ738" s="511"/>
      <c r="IFK738" s="511"/>
      <c r="IFL738" s="511"/>
      <c r="IFM738" s="511"/>
      <c r="IFN738" s="511"/>
      <c r="IFO738" s="511"/>
      <c r="IFP738" s="511"/>
      <c r="IFQ738" s="511"/>
      <c r="IFR738" s="511"/>
      <c r="IFS738" s="511"/>
      <c r="IFT738" s="511"/>
      <c r="IFU738" s="511"/>
      <c r="IFV738" s="511"/>
      <c r="IFW738" s="511"/>
      <c r="IFX738" s="511"/>
      <c r="IFY738" s="511"/>
      <c r="IFZ738" s="511"/>
      <c r="IGA738" s="511"/>
      <c r="IGB738" s="511"/>
      <c r="IGC738" s="511"/>
      <c r="IGD738" s="511"/>
      <c r="IGE738" s="511"/>
      <c r="IGF738" s="511"/>
      <c r="IGG738" s="511"/>
      <c r="IGH738" s="511"/>
      <c r="IGI738" s="511"/>
      <c r="IGJ738" s="511"/>
      <c r="IGK738" s="511"/>
      <c r="IGL738" s="511"/>
      <c r="IGM738" s="511"/>
      <c r="IGN738" s="511"/>
      <c r="IGO738" s="511"/>
      <c r="IGP738" s="511"/>
      <c r="IGQ738" s="511"/>
      <c r="IGR738" s="511"/>
      <c r="IGS738" s="511"/>
      <c r="IGT738" s="511"/>
      <c r="IGU738" s="511"/>
      <c r="IGV738" s="511"/>
      <c r="IGW738" s="511"/>
      <c r="IGX738" s="511"/>
      <c r="IGY738" s="511"/>
      <c r="IGZ738" s="511"/>
      <c r="IHA738" s="511"/>
      <c r="IHB738" s="511"/>
      <c r="IHC738" s="511"/>
      <c r="IHD738" s="511"/>
      <c r="IHE738" s="511"/>
      <c r="IHF738" s="511"/>
      <c r="IHG738" s="511"/>
      <c r="IHH738" s="511"/>
      <c r="IHI738" s="511"/>
      <c r="IHJ738" s="511"/>
      <c r="IHK738" s="511"/>
      <c r="IHL738" s="511"/>
      <c r="IHM738" s="511"/>
      <c r="IHN738" s="511"/>
      <c r="IHO738" s="511"/>
      <c r="IHP738" s="511"/>
      <c r="IHQ738" s="511"/>
      <c r="IHR738" s="511"/>
      <c r="IHS738" s="511"/>
      <c r="IHT738" s="511"/>
      <c r="IHU738" s="511"/>
      <c r="IHV738" s="511"/>
      <c r="IHW738" s="511"/>
      <c r="IHX738" s="511"/>
      <c r="IHY738" s="511"/>
      <c r="IHZ738" s="511"/>
      <c r="IIA738" s="511"/>
      <c r="IIB738" s="511"/>
      <c r="IIC738" s="511"/>
      <c r="IID738" s="511"/>
      <c r="IIE738" s="511"/>
      <c r="IIF738" s="511"/>
      <c r="IIG738" s="511"/>
      <c r="IIH738" s="511"/>
      <c r="III738" s="511"/>
      <c r="IIJ738" s="511"/>
      <c r="IIK738" s="511"/>
      <c r="IIL738" s="511"/>
      <c r="IIM738" s="511"/>
      <c r="IIN738" s="511"/>
      <c r="IIO738" s="511"/>
      <c r="IIP738" s="511"/>
      <c r="IIQ738" s="511"/>
      <c r="IIR738" s="511"/>
      <c r="IIS738" s="511"/>
      <c r="IIT738" s="511"/>
      <c r="IIU738" s="511"/>
      <c r="IIV738" s="511"/>
      <c r="IIW738" s="511"/>
      <c r="IIX738" s="511"/>
      <c r="IIY738" s="511"/>
      <c r="IIZ738" s="511"/>
      <c r="IJA738" s="511"/>
      <c r="IJB738" s="511"/>
      <c r="IJC738" s="511"/>
      <c r="IJD738" s="511"/>
      <c r="IJE738" s="511"/>
      <c r="IJF738" s="511"/>
      <c r="IJG738" s="511"/>
      <c r="IJH738" s="511"/>
      <c r="IJI738" s="511"/>
      <c r="IJJ738" s="511"/>
      <c r="IJK738" s="511"/>
      <c r="IJL738" s="511"/>
      <c r="IJM738" s="511"/>
      <c r="IJN738" s="511"/>
      <c r="IJO738" s="511"/>
      <c r="IJP738" s="511"/>
      <c r="IJQ738" s="511"/>
      <c r="IJR738" s="511"/>
      <c r="IJS738" s="511"/>
      <c r="IJT738" s="511"/>
      <c r="IJU738" s="511"/>
      <c r="IJV738" s="511"/>
      <c r="IJW738" s="511"/>
      <c r="IJX738" s="511"/>
      <c r="IJY738" s="511"/>
      <c r="IJZ738" s="511"/>
      <c r="IKA738" s="511"/>
      <c r="IKB738" s="511"/>
      <c r="IKC738" s="511"/>
      <c r="IKD738" s="511"/>
      <c r="IKE738" s="511"/>
      <c r="IKF738" s="511"/>
      <c r="IKG738" s="511"/>
      <c r="IKH738" s="511"/>
      <c r="IKI738" s="511"/>
      <c r="IKJ738" s="511"/>
      <c r="IKK738" s="511"/>
      <c r="IKL738" s="511"/>
      <c r="IKM738" s="511"/>
      <c r="IKN738" s="511"/>
      <c r="IKO738" s="511"/>
      <c r="IKP738" s="511"/>
      <c r="IKQ738" s="511"/>
      <c r="IKR738" s="511"/>
      <c r="IKS738" s="511"/>
      <c r="IKT738" s="511"/>
      <c r="IKU738" s="511"/>
      <c r="IKV738" s="511"/>
      <c r="IKW738" s="511"/>
      <c r="IKX738" s="511"/>
      <c r="IKY738" s="511"/>
      <c r="IKZ738" s="511"/>
      <c r="ILA738" s="511"/>
      <c r="ILB738" s="511"/>
      <c r="ILC738" s="511"/>
      <c r="ILD738" s="511"/>
      <c r="ILE738" s="511"/>
      <c r="ILF738" s="511"/>
      <c r="ILG738" s="511"/>
      <c r="ILH738" s="511"/>
      <c r="ILI738" s="511"/>
      <c r="ILJ738" s="511"/>
      <c r="ILK738" s="511"/>
      <c r="ILL738" s="511"/>
      <c r="ILM738" s="511"/>
      <c r="ILN738" s="511"/>
      <c r="ILO738" s="511"/>
      <c r="ILP738" s="511"/>
      <c r="ILQ738" s="511"/>
      <c r="ILR738" s="511"/>
      <c r="ILS738" s="511"/>
      <c r="ILT738" s="511"/>
      <c r="ILU738" s="511"/>
      <c r="ILV738" s="511"/>
      <c r="ILW738" s="511"/>
      <c r="ILX738" s="511"/>
      <c r="ILY738" s="511"/>
      <c r="ILZ738" s="511"/>
      <c r="IMA738" s="511"/>
      <c r="IMB738" s="511"/>
      <c r="IMC738" s="511"/>
      <c r="IMD738" s="511"/>
      <c r="IME738" s="511"/>
      <c r="IMF738" s="511"/>
      <c r="IMG738" s="511"/>
      <c r="IMH738" s="511"/>
      <c r="IMI738" s="511"/>
      <c r="IMJ738" s="511"/>
      <c r="IMK738" s="511"/>
      <c r="IML738" s="511"/>
      <c r="IMM738" s="511"/>
      <c r="IMN738" s="511"/>
      <c r="IMO738" s="511"/>
      <c r="IMP738" s="511"/>
      <c r="IMQ738" s="511"/>
      <c r="IMR738" s="511"/>
      <c r="IMS738" s="511"/>
      <c r="IMT738" s="511"/>
      <c r="IMU738" s="511"/>
      <c r="IMV738" s="511"/>
      <c r="IMW738" s="511"/>
      <c r="IMX738" s="511"/>
      <c r="IMY738" s="511"/>
      <c r="IMZ738" s="511"/>
      <c r="INA738" s="511"/>
      <c r="INB738" s="511"/>
      <c r="INC738" s="511"/>
      <c r="IND738" s="511"/>
      <c r="INE738" s="511"/>
      <c r="INF738" s="511"/>
      <c r="ING738" s="511"/>
      <c r="INH738" s="511"/>
      <c r="INI738" s="511"/>
      <c r="INJ738" s="511"/>
      <c r="INK738" s="511"/>
      <c r="INL738" s="511"/>
      <c r="INM738" s="511"/>
      <c r="INN738" s="511"/>
      <c r="INO738" s="511"/>
      <c r="INP738" s="511"/>
      <c r="INQ738" s="511"/>
      <c r="INR738" s="511"/>
      <c r="INS738" s="511"/>
      <c r="INT738" s="511"/>
      <c r="INU738" s="511"/>
      <c r="INV738" s="511"/>
      <c r="INW738" s="511"/>
      <c r="INX738" s="511"/>
      <c r="INY738" s="511"/>
      <c r="INZ738" s="511"/>
      <c r="IOA738" s="511"/>
      <c r="IOB738" s="511"/>
      <c r="IOC738" s="511"/>
      <c r="IOD738" s="511"/>
      <c r="IOE738" s="511"/>
      <c r="IOF738" s="511"/>
      <c r="IOG738" s="511"/>
      <c r="IOH738" s="511"/>
      <c r="IOI738" s="511"/>
      <c r="IOJ738" s="511"/>
      <c r="IOK738" s="511"/>
      <c r="IOL738" s="511"/>
      <c r="IOM738" s="511"/>
      <c r="ION738" s="511"/>
      <c r="IOO738" s="511"/>
      <c r="IOP738" s="511"/>
      <c r="IOQ738" s="511"/>
      <c r="IOR738" s="511"/>
      <c r="IOS738" s="511"/>
      <c r="IOT738" s="511"/>
      <c r="IOU738" s="511"/>
      <c r="IOV738" s="511"/>
      <c r="IOW738" s="511"/>
      <c r="IOX738" s="511"/>
      <c r="IOY738" s="511"/>
      <c r="IOZ738" s="511"/>
      <c r="IPA738" s="511"/>
      <c r="IPB738" s="511"/>
      <c r="IPC738" s="511"/>
      <c r="IPD738" s="511"/>
      <c r="IPE738" s="511"/>
      <c r="IPF738" s="511"/>
      <c r="IPG738" s="511"/>
      <c r="IPH738" s="511"/>
      <c r="IPI738" s="511"/>
      <c r="IPJ738" s="511"/>
      <c r="IPK738" s="511"/>
      <c r="IPL738" s="511"/>
      <c r="IPM738" s="511"/>
      <c r="IPN738" s="511"/>
      <c r="IPO738" s="511"/>
      <c r="IPP738" s="511"/>
      <c r="IPQ738" s="511"/>
      <c r="IPR738" s="511"/>
      <c r="IPS738" s="511"/>
      <c r="IPT738" s="511"/>
      <c r="IPU738" s="511"/>
      <c r="IPV738" s="511"/>
      <c r="IPW738" s="511"/>
      <c r="IPX738" s="511"/>
      <c r="IPY738" s="511"/>
      <c r="IPZ738" s="511"/>
      <c r="IQA738" s="511"/>
      <c r="IQB738" s="511"/>
      <c r="IQC738" s="511"/>
      <c r="IQD738" s="511"/>
      <c r="IQE738" s="511"/>
      <c r="IQF738" s="511"/>
      <c r="IQG738" s="511"/>
      <c r="IQH738" s="511"/>
      <c r="IQI738" s="511"/>
      <c r="IQJ738" s="511"/>
      <c r="IQK738" s="511"/>
      <c r="IQL738" s="511"/>
      <c r="IQM738" s="511"/>
      <c r="IQN738" s="511"/>
      <c r="IQO738" s="511"/>
      <c r="IQP738" s="511"/>
      <c r="IQQ738" s="511"/>
      <c r="IQR738" s="511"/>
      <c r="IQS738" s="511"/>
      <c r="IQT738" s="511"/>
      <c r="IQU738" s="511"/>
      <c r="IQV738" s="511"/>
      <c r="IQW738" s="511"/>
      <c r="IQX738" s="511"/>
      <c r="IQY738" s="511"/>
      <c r="IQZ738" s="511"/>
      <c r="IRA738" s="511"/>
      <c r="IRB738" s="511"/>
      <c r="IRC738" s="511"/>
      <c r="IRD738" s="511"/>
      <c r="IRE738" s="511"/>
      <c r="IRF738" s="511"/>
      <c r="IRG738" s="511"/>
      <c r="IRH738" s="511"/>
      <c r="IRI738" s="511"/>
      <c r="IRJ738" s="511"/>
      <c r="IRK738" s="511"/>
      <c r="IRL738" s="511"/>
      <c r="IRM738" s="511"/>
      <c r="IRN738" s="511"/>
      <c r="IRO738" s="511"/>
      <c r="IRP738" s="511"/>
      <c r="IRQ738" s="511"/>
      <c r="IRR738" s="511"/>
      <c r="IRS738" s="511"/>
      <c r="IRT738" s="511"/>
      <c r="IRU738" s="511"/>
      <c r="IRV738" s="511"/>
      <c r="IRW738" s="511"/>
      <c r="IRX738" s="511"/>
      <c r="IRY738" s="511"/>
      <c r="IRZ738" s="511"/>
      <c r="ISA738" s="511"/>
      <c r="ISB738" s="511"/>
      <c r="ISC738" s="511"/>
      <c r="ISD738" s="511"/>
      <c r="ISE738" s="511"/>
      <c r="ISF738" s="511"/>
      <c r="ISG738" s="511"/>
      <c r="ISH738" s="511"/>
      <c r="ISI738" s="511"/>
      <c r="ISJ738" s="511"/>
      <c r="ISK738" s="511"/>
      <c r="ISL738" s="511"/>
      <c r="ISM738" s="511"/>
      <c r="ISN738" s="511"/>
      <c r="ISO738" s="511"/>
      <c r="ISP738" s="511"/>
      <c r="ISQ738" s="511"/>
      <c r="ISR738" s="511"/>
      <c r="ISS738" s="511"/>
      <c r="IST738" s="511"/>
      <c r="ISU738" s="511"/>
      <c r="ISV738" s="511"/>
      <c r="ISW738" s="511"/>
      <c r="ISX738" s="511"/>
      <c r="ISY738" s="511"/>
      <c r="ISZ738" s="511"/>
      <c r="ITA738" s="511"/>
      <c r="ITB738" s="511"/>
      <c r="ITC738" s="511"/>
      <c r="ITD738" s="511"/>
      <c r="ITE738" s="511"/>
      <c r="ITF738" s="511"/>
      <c r="ITG738" s="511"/>
      <c r="ITH738" s="511"/>
      <c r="ITI738" s="511"/>
      <c r="ITJ738" s="511"/>
      <c r="ITK738" s="511"/>
      <c r="ITL738" s="511"/>
      <c r="ITM738" s="511"/>
      <c r="ITN738" s="511"/>
      <c r="ITO738" s="511"/>
      <c r="ITP738" s="511"/>
      <c r="ITQ738" s="511"/>
      <c r="ITR738" s="511"/>
      <c r="ITS738" s="511"/>
      <c r="ITT738" s="511"/>
      <c r="ITU738" s="511"/>
      <c r="ITV738" s="511"/>
      <c r="ITW738" s="511"/>
      <c r="ITX738" s="511"/>
      <c r="ITY738" s="511"/>
      <c r="ITZ738" s="511"/>
      <c r="IUA738" s="511"/>
      <c r="IUB738" s="511"/>
      <c r="IUC738" s="511"/>
      <c r="IUD738" s="511"/>
      <c r="IUE738" s="511"/>
      <c r="IUF738" s="511"/>
      <c r="IUG738" s="511"/>
      <c r="IUH738" s="511"/>
      <c r="IUI738" s="511"/>
      <c r="IUJ738" s="511"/>
      <c r="IUK738" s="511"/>
      <c r="IUL738" s="511"/>
      <c r="IUM738" s="511"/>
      <c r="IUN738" s="511"/>
      <c r="IUO738" s="511"/>
      <c r="IUP738" s="511"/>
      <c r="IUQ738" s="511"/>
      <c r="IUR738" s="511"/>
      <c r="IUS738" s="511"/>
      <c r="IUT738" s="511"/>
      <c r="IUU738" s="511"/>
      <c r="IUV738" s="511"/>
      <c r="IUW738" s="511"/>
      <c r="IUX738" s="511"/>
      <c r="IUY738" s="511"/>
      <c r="IUZ738" s="511"/>
      <c r="IVA738" s="511"/>
      <c r="IVB738" s="511"/>
      <c r="IVC738" s="511"/>
      <c r="IVD738" s="511"/>
      <c r="IVE738" s="511"/>
      <c r="IVF738" s="511"/>
      <c r="IVG738" s="511"/>
      <c r="IVH738" s="511"/>
      <c r="IVI738" s="511"/>
      <c r="IVJ738" s="511"/>
      <c r="IVK738" s="511"/>
      <c r="IVL738" s="511"/>
      <c r="IVM738" s="511"/>
      <c r="IVN738" s="511"/>
      <c r="IVO738" s="511"/>
      <c r="IVP738" s="511"/>
      <c r="IVQ738" s="511"/>
      <c r="IVR738" s="511"/>
      <c r="IVS738" s="511"/>
      <c r="IVT738" s="511"/>
      <c r="IVU738" s="511"/>
      <c r="IVV738" s="511"/>
      <c r="IVW738" s="511"/>
      <c r="IVX738" s="511"/>
      <c r="IVY738" s="511"/>
      <c r="IVZ738" s="511"/>
      <c r="IWA738" s="511"/>
      <c r="IWB738" s="511"/>
      <c r="IWC738" s="511"/>
      <c r="IWD738" s="511"/>
      <c r="IWE738" s="511"/>
      <c r="IWF738" s="511"/>
      <c r="IWG738" s="511"/>
      <c r="IWH738" s="511"/>
      <c r="IWI738" s="511"/>
      <c r="IWJ738" s="511"/>
      <c r="IWK738" s="511"/>
      <c r="IWL738" s="511"/>
      <c r="IWM738" s="511"/>
      <c r="IWN738" s="511"/>
      <c r="IWO738" s="511"/>
      <c r="IWP738" s="511"/>
      <c r="IWQ738" s="511"/>
      <c r="IWR738" s="511"/>
      <c r="IWS738" s="511"/>
      <c r="IWT738" s="511"/>
      <c r="IWU738" s="511"/>
      <c r="IWV738" s="511"/>
      <c r="IWW738" s="511"/>
      <c r="IWX738" s="511"/>
      <c r="IWY738" s="511"/>
      <c r="IWZ738" s="511"/>
      <c r="IXA738" s="511"/>
      <c r="IXB738" s="511"/>
      <c r="IXC738" s="511"/>
      <c r="IXD738" s="511"/>
      <c r="IXE738" s="511"/>
      <c r="IXF738" s="511"/>
      <c r="IXG738" s="511"/>
      <c r="IXH738" s="511"/>
      <c r="IXI738" s="511"/>
      <c r="IXJ738" s="511"/>
      <c r="IXK738" s="511"/>
      <c r="IXL738" s="511"/>
      <c r="IXM738" s="511"/>
      <c r="IXN738" s="511"/>
      <c r="IXO738" s="511"/>
      <c r="IXP738" s="511"/>
      <c r="IXQ738" s="511"/>
      <c r="IXR738" s="511"/>
      <c r="IXS738" s="511"/>
      <c r="IXT738" s="511"/>
      <c r="IXU738" s="511"/>
      <c r="IXV738" s="511"/>
      <c r="IXW738" s="511"/>
      <c r="IXX738" s="511"/>
      <c r="IXY738" s="511"/>
      <c r="IXZ738" s="511"/>
      <c r="IYA738" s="511"/>
      <c r="IYB738" s="511"/>
      <c r="IYC738" s="511"/>
      <c r="IYD738" s="511"/>
      <c r="IYE738" s="511"/>
      <c r="IYF738" s="511"/>
      <c r="IYG738" s="511"/>
      <c r="IYH738" s="511"/>
      <c r="IYI738" s="511"/>
      <c r="IYJ738" s="511"/>
      <c r="IYK738" s="511"/>
      <c r="IYL738" s="511"/>
      <c r="IYM738" s="511"/>
      <c r="IYN738" s="511"/>
      <c r="IYO738" s="511"/>
      <c r="IYP738" s="511"/>
      <c r="IYQ738" s="511"/>
      <c r="IYR738" s="511"/>
      <c r="IYS738" s="511"/>
      <c r="IYT738" s="511"/>
      <c r="IYU738" s="511"/>
      <c r="IYV738" s="511"/>
      <c r="IYW738" s="511"/>
      <c r="IYX738" s="511"/>
      <c r="IYY738" s="511"/>
      <c r="IYZ738" s="511"/>
      <c r="IZA738" s="511"/>
      <c r="IZB738" s="511"/>
      <c r="IZC738" s="511"/>
      <c r="IZD738" s="511"/>
      <c r="IZE738" s="511"/>
      <c r="IZF738" s="511"/>
      <c r="IZG738" s="511"/>
      <c r="IZH738" s="511"/>
      <c r="IZI738" s="511"/>
      <c r="IZJ738" s="511"/>
      <c r="IZK738" s="511"/>
      <c r="IZL738" s="511"/>
      <c r="IZM738" s="511"/>
      <c r="IZN738" s="511"/>
      <c r="IZO738" s="511"/>
      <c r="IZP738" s="511"/>
      <c r="IZQ738" s="511"/>
      <c r="IZR738" s="511"/>
      <c r="IZS738" s="511"/>
      <c r="IZT738" s="511"/>
      <c r="IZU738" s="511"/>
      <c r="IZV738" s="511"/>
      <c r="IZW738" s="511"/>
      <c r="IZX738" s="511"/>
      <c r="IZY738" s="511"/>
      <c r="IZZ738" s="511"/>
      <c r="JAA738" s="511"/>
      <c r="JAB738" s="511"/>
      <c r="JAC738" s="511"/>
      <c r="JAD738" s="511"/>
      <c r="JAE738" s="511"/>
      <c r="JAF738" s="511"/>
      <c r="JAG738" s="511"/>
      <c r="JAH738" s="511"/>
      <c r="JAI738" s="511"/>
      <c r="JAJ738" s="511"/>
      <c r="JAK738" s="511"/>
      <c r="JAL738" s="511"/>
      <c r="JAM738" s="511"/>
      <c r="JAN738" s="511"/>
      <c r="JAO738" s="511"/>
      <c r="JAP738" s="511"/>
      <c r="JAQ738" s="511"/>
      <c r="JAR738" s="511"/>
      <c r="JAS738" s="511"/>
      <c r="JAT738" s="511"/>
      <c r="JAU738" s="511"/>
      <c r="JAV738" s="511"/>
      <c r="JAW738" s="511"/>
      <c r="JAX738" s="511"/>
      <c r="JAY738" s="511"/>
      <c r="JAZ738" s="511"/>
      <c r="JBA738" s="511"/>
      <c r="JBB738" s="511"/>
      <c r="JBC738" s="511"/>
      <c r="JBD738" s="511"/>
      <c r="JBE738" s="511"/>
      <c r="JBF738" s="511"/>
      <c r="JBG738" s="511"/>
      <c r="JBH738" s="511"/>
      <c r="JBI738" s="511"/>
      <c r="JBJ738" s="511"/>
      <c r="JBK738" s="511"/>
      <c r="JBL738" s="511"/>
      <c r="JBM738" s="511"/>
      <c r="JBN738" s="511"/>
      <c r="JBO738" s="511"/>
      <c r="JBP738" s="511"/>
      <c r="JBQ738" s="511"/>
      <c r="JBR738" s="511"/>
      <c r="JBS738" s="511"/>
      <c r="JBT738" s="511"/>
      <c r="JBU738" s="511"/>
      <c r="JBV738" s="511"/>
      <c r="JBW738" s="511"/>
      <c r="JBX738" s="511"/>
      <c r="JBY738" s="511"/>
      <c r="JBZ738" s="511"/>
      <c r="JCA738" s="511"/>
      <c r="JCB738" s="511"/>
      <c r="JCC738" s="511"/>
      <c r="JCD738" s="511"/>
      <c r="JCE738" s="511"/>
      <c r="JCF738" s="511"/>
      <c r="JCG738" s="511"/>
      <c r="JCH738" s="511"/>
      <c r="JCI738" s="511"/>
      <c r="JCJ738" s="511"/>
      <c r="JCK738" s="511"/>
      <c r="JCL738" s="511"/>
      <c r="JCM738" s="511"/>
      <c r="JCN738" s="511"/>
      <c r="JCO738" s="511"/>
      <c r="JCP738" s="511"/>
      <c r="JCQ738" s="511"/>
      <c r="JCR738" s="511"/>
      <c r="JCS738" s="511"/>
      <c r="JCT738" s="511"/>
      <c r="JCU738" s="511"/>
      <c r="JCV738" s="511"/>
      <c r="JCW738" s="511"/>
      <c r="JCX738" s="511"/>
      <c r="JCY738" s="511"/>
      <c r="JCZ738" s="511"/>
      <c r="JDA738" s="511"/>
      <c r="JDB738" s="511"/>
      <c r="JDC738" s="511"/>
      <c r="JDD738" s="511"/>
      <c r="JDE738" s="511"/>
      <c r="JDF738" s="511"/>
      <c r="JDG738" s="511"/>
      <c r="JDH738" s="511"/>
      <c r="JDI738" s="511"/>
      <c r="JDJ738" s="511"/>
      <c r="JDK738" s="511"/>
      <c r="JDL738" s="511"/>
      <c r="JDM738" s="511"/>
      <c r="JDN738" s="511"/>
      <c r="JDO738" s="511"/>
      <c r="JDP738" s="511"/>
      <c r="JDQ738" s="511"/>
      <c r="JDR738" s="511"/>
      <c r="JDS738" s="511"/>
      <c r="JDT738" s="511"/>
      <c r="JDU738" s="511"/>
      <c r="JDV738" s="511"/>
      <c r="JDW738" s="511"/>
      <c r="JDX738" s="511"/>
      <c r="JDY738" s="511"/>
      <c r="JDZ738" s="511"/>
      <c r="JEA738" s="511"/>
      <c r="JEB738" s="511"/>
      <c r="JEC738" s="511"/>
      <c r="JED738" s="511"/>
      <c r="JEE738" s="511"/>
      <c r="JEF738" s="511"/>
      <c r="JEG738" s="511"/>
      <c r="JEH738" s="511"/>
      <c r="JEI738" s="511"/>
      <c r="JEJ738" s="511"/>
      <c r="JEK738" s="511"/>
      <c r="JEL738" s="511"/>
      <c r="JEM738" s="511"/>
      <c r="JEN738" s="511"/>
      <c r="JEO738" s="511"/>
      <c r="JEP738" s="511"/>
      <c r="JEQ738" s="511"/>
      <c r="JER738" s="511"/>
      <c r="JES738" s="511"/>
      <c r="JET738" s="511"/>
      <c r="JEU738" s="511"/>
      <c r="JEV738" s="511"/>
      <c r="JEW738" s="511"/>
      <c r="JEX738" s="511"/>
      <c r="JEY738" s="511"/>
      <c r="JEZ738" s="511"/>
      <c r="JFA738" s="511"/>
      <c r="JFB738" s="511"/>
      <c r="JFC738" s="511"/>
      <c r="JFD738" s="511"/>
      <c r="JFE738" s="511"/>
      <c r="JFF738" s="511"/>
      <c r="JFG738" s="511"/>
      <c r="JFH738" s="511"/>
      <c r="JFI738" s="511"/>
      <c r="JFJ738" s="511"/>
      <c r="JFK738" s="511"/>
      <c r="JFL738" s="511"/>
      <c r="JFM738" s="511"/>
      <c r="JFN738" s="511"/>
      <c r="JFO738" s="511"/>
      <c r="JFP738" s="511"/>
      <c r="JFQ738" s="511"/>
      <c r="JFR738" s="511"/>
      <c r="JFS738" s="511"/>
      <c r="JFT738" s="511"/>
      <c r="JFU738" s="511"/>
      <c r="JFV738" s="511"/>
      <c r="JFW738" s="511"/>
      <c r="JFX738" s="511"/>
      <c r="JFY738" s="511"/>
      <c r="JFZ738" s="511"/>
      <c r="JGA738" s="511"/>
      <c r="JGB738" s="511"/>
      <c r="JGC738" s="511"/>
      <c r="JGD738" s="511"/>
      <c r="JGE738" s="511"/>
      <c r="JGF738" s="511"/>
      <c r="JGG738" s="511"/>
      <c r="JGH738" s="511"/>
      <c r="JGI738" s="511"/>
      <c r="JGJ738" s="511"/>
      <c r="JGK738" s="511"/>
      <c r="JGL738" s="511"/>
      <c r="JGM738" s="511"/>
      <c r="JGN738" s="511"/>
      <c r="JGO738" s="511"/>
      <c r="JGP738" s="511"/>
      <c r="JGQ738" s="511"/>
      <c r="JGR738" s="511"/>
      <c r="JGS738" s="511"/>
      <c r="JGT738" s="511"/>
      <c r="JGU738" s="511"/>
      <c r="JGV738" s="511"/>
      <c r="JGW738" s="511"/>
      <c r="JGX738" s="511"/>
      <c r="JGY738" s="511"/>
      <c r="JGZ738" s="511"/>
      <c r="JHA738" s="511"/>
      <c r="JHB738" s="511"/>
      <c r="JHC738" s="511"/>
      <c r="JHD738" s="511"/>
      <c r="JHE738" s="511"/>
      <c r="JHF738" s="511"/>
      <c r="JHG738" s="511"/>
      <c r="JHH738" s="511"/>
      <c r="JHI738" s="511"/>
      <c r="JHJ738" s="511"/>
      <c r="JHK738" s="511"/>
      <c r="JHL738" s="511"/>
      <c r="JHM738" s="511"/>
      <c r="JHN738" s="511"/>
      <c r="JHO738" s="511"/>
      <c r="JHP738" s="511"/>
      <c r="JHQ738" s="511"/>
      <c r="JHR738" s="511"/>
      <c r="JHS738" s="511"/>
      <c r="JHT738" s="511"/>
      <c r="JHU738" s="511"/>
      <c r="JHV738" s="511"/>
      <c r="JHW738" s="511"/>
      <c r="JHX738" s="511"/>
      <c r="JHY738" s="511"/>
      <c r="JHZ738" s="511"/>
      <c r="JIA738" s="511"/>
      <c r="JIB738" s="511"/>
      <c r="JIC738" s="511"/>
      <c r="JID738" s="511"/>
      <c r="JIE738" s="511"/>
      <c r="JIF738" s="511"/>
      <c r="JIG738" s="511"/>
      <c r="JIH738" s="511"/>
      <c r="JII738" s="511"/>
      <c r="JIJ738" s="511"/>
      <c r="JIK738" s="511"/>
      <c r="JIL738" s="511"/>
      <c r="JIM738" s="511"/>
      <c r="JIN738" s="511"/>
      <c r="JIO738" s="511"/>
      <c r="JIP738" s="511"/>
      <c r="JIQ738" s="511"/>
      <c r="JIR738" s="511"/>
      <c r="JIS738" s="511"/>
      <c r="JIT738" s="511"/>
      <c r="JIU738" s="511"/>
      <c r="JIV738" s="511"/>
      <c r="JIW738" s="511"/>
      <c r="JIX738" s="511"/>
      <c r="JIY738" s="511"/>
      <c r="JIZ738" s="511"/>
      <c r="JJA738" s="511"/>
      <c r="JJB738" s="511"/>
      <c r="JJC738" s="511"/>
      <c r="JJD738" s="511"/>
      <c r="JJE738" s="511"/>
      <c r="JJF738" s="511"/>
      <c r="JJG738" s="511"/>
      <c r="JJH738" s="511"/>
      <c r="JJI738" s="511"/>
      <c r="JJJ738" s="511"/>
      <c r="JJK738" s="511"/>
      <c r="JJL738" s="511"/>
      <c r="JJM738" s="511"/>
      <c r="JJN738" s="511"/>
      <c r="JJO738" s="511"/>
      <c r="JJP738" s="511"/>
      <c r="JJQ738" s="511"/>
      <c r="JJR738" s="511"/>
      <c r="JJS738" s="511"/>
      <c r="JJT738" s="511"/>
      <c r="JJU738" s="511"/>
      <c r="JJV738" s="511"/>
      <c r="JJW738" s="511"/>
      <c r="JJX738" s="511"/>
      <c r="JJY738" s="511"/>
      <c r="JJZ738" s="511"/>
      <c r="JKA738" s="511"/>
      <c r="JKB738" s="511"/>
      <c r="JKC738" s="511"/>
      <c r="JKD738" s="511"/>
      <c r="JKE738" s="511"/>
      <c r="JKF738" s="511"/>
      <c r="JKG738" s="511"/>
      <c r="JKH738" s="511"/>
      <c r="JKI738" s="511"/>
      <c r="JKJ738" s="511"/>
      <c r="JKK738" s="511"/>
      <c r="JKL738" s="511"/>
      <c r="JKM738" s="511"/>
      <c r="JKN738" s="511"/>
      <c r="JKO738" s="511"/>
      <c r="JKP738" s="511"/>
      <c r="JKQ738" s="511"/>
      <c r="JKR738" s="511"/>
      <c r="JKS738" s="511"/>
      <c r="JKT738" s="511"/>
      <c r="JKU738" s="511"/>
      <c r="JKV738" s="511"/>
      <c r="JKW738" s="511"/>
      <c r="JKX738" s="511"/>
      <c r="JKY738" s="511"/>
      <c r="JKZ738" s="511"/>
      <c r="JLA738" s="511"/>
      <c r="JLB738" s="511"/>
      <c r="JLC738" s="511"/>
      <c r="JLD738" s="511"/>
      <c r="JLE738" s="511"/>
      <c r="JLF738" s="511"/>
      <c r="JLG738" s="511"/>
      <c r="JLH738" s="511"/>
      <c r="JLI738" s="511"/>
      <c r="JLJ738" s="511"/>
      <c r="JLK738" s="511"/>
      <c r="JLL738" s="511"/>
      <c r="JLM738" s="511"/>
      <c r="JLN738" s="511"/>
      <c r="JLO738" s="511"/>
      <c r="JLP738" s="511"/>
      <c r="JLQ738" s="511"/>
      <c r="JLR738" s="511"/>
      <c r="JLS738" s="511"/>
      <c r="JLT738" s="511"/>
      <c r="JLU738" s="511"/>
      <c r="JLV738" s="511"/>
      <c r="JLW738" s="511"/>
      <c r="JLX738" s="511"/>
      <c r="JLY738" s="511"/>
      <c r="JLZ738" s="511"/>
      <c r="JMA738" s="511"/>
      <c r="JMB738" s="511"/>
      <c r="JMC738" s="511"/>
      <c r="JMD738" s="511"/>
      <c r="JME738" s="511"/>
      <c r="JMF738" s="511"/>
      <c r="JMG738" s="511"/>
      <c r="JMH738" s="511"/>
      <c r="JMI738" s="511"/>
      <c r="JMJ738" s="511"/>
      <c r="JMK738" s="511"/>
      <c r="JML738" s="511"/>
      <c r="JMM738" s="511"/>
      <c r="JMN738" s="511"/>
      <c r="JMO738" s="511"/>
      <c r="JMP738" s="511"/>
      <c r="JMQ738" s="511"/>
      <c r="JMR738" s="511"/>
      <c r="JMS738" s="511"/>
      <c r="JMT738" s="511"/>
      <c r="JMU738" s="511"/>
      <c r="JMV738" s="511"/>
      <c r="JMW738" s="511"/>
      <c r="JMX738" s="511"/>
      <c r="JMY738" s="511"/>
      <c r="JMZ738" s="511"/>
      <c r="JNA738" s="511"/>
      <c r="JNB738" s="511"/>
      <c r="JNC738" s="511"/>
      <c r="JND738" s="511"/>
      <c r="JNE738" s="511"/>
      <c r="JNF738" s="511"/>
      <c r="JNG738" s="511"/>
      <c r="JNH738" s="511"/>
      <c r="JNI738" s="511"/>
      <c r="JNJ738" s="511"/>
      <c r="JNK738" s="511"/>
      <c r="JNL738" s="511"/>
      <c r="JNM738" s="511"/>
      <c r="JNN738" s="511"/>
      <c r="JNO738" s="511"/>
      <c r="JNP738" s="511"/>
      <c r="JNQ738" s="511"/>
      <c r="JNR738" s="511"/>
      <c r="JNS738" s="511"/>
      <c r="JNT738" s="511"/>
      <c r="JNU738" s="511"/>
      <c r="JNV738" s="511"/>
      <c r="JNW738" s="511"/>
      <c r="JNX738" s="511"/>
      <c r="JNY738" s="511"/>
      <c r="JNZ738" s="511"/>
      <c r="JOA738" s="511"/>
      <c r="JOB738" s="511"/>
      <c r="JOC738" s="511"/>
      <c r="JOD738" s="511"/>
      <c r="JOE738" s="511"/>
      <c r="JOF738" s="511"/>
      <c r="JOG738" s="511"/>
      <c r="JOH738" s="511"/>
      <c r="JOI738" s="511"/>
      <c r="JOJ738" s="511"/>
      <c r="JOK738" s="511"/>
      <c r="JOL738" s="511"/>
      <c r="JOM738" s="511"/>
      <c r="JON738" s="511"/>
      <c r="JOO738" s="511"/>
      <c r="JOP738" s="511"/>
      <c r="JOQ738" s="511"/>
      <c r="JOR738" s="511"/>
      <c r="JOS738" s="511"/>
      <c r="JOT738" s="511"/>
      <c r="JOU738" s="511"/>
      <c r="JOV738" s="511"/>
      <c r="JOW738" s="511"/>
      <c r="JOX738" s="511"/>
      <c r="JOY738" s="511"/>
      <c r="JOZ738" s="511"/>
      <c r="JPA738" s="511"/>
      <c r="JPB738" s="511"/>
      <c r="JPC738" s="511"/>
      <c r="JPD738" s="511"/>
      <c r="JPE738" s="511"/>
      <c r="JPF738" s="511"/>
      <c r="JPG738" s="511"/>
      <c r="JPH738" s="511"/>
      <c r="JPI738" s="511"/>
      <c r="JPJ738" s="511"/>
      <c r="JPK738" s="511"/>
      <c r="JPL738" s="511"/>
      <c r="JPM738" s="511"/>
      <c r="JPN738" s="511"/>
      <c r="JPO738" s="511"/>
      <c r="JPP738" s="511"/>
      <c r="JPQ738" s="511"/>
      <c r="JPR738" s="511"/>
      <c r="JPS738" s="511"/>
      <c r="JPT738" s="511"/>
      <c r="JPU738" s="511"/>
      <c r="JPV738" s="511"/>
      <c r="JPW738" s="511"/>
      <c r="JPX738" s="511"/>
      <c r="JPY738" s="511"/>
      <c r="JPZ738" s="511"/>
      <c r="JQA738" s="511"/>
      <c r="JQB738" s="511"/>
      <c r="JQC738" s="511"/>
      <c r="JQD738" s="511"/>
      <c r="JQE738" s="511"/>
      <c r="JQF738" s="511"/>
      <c r="JQG738" s="511"/>
      <c r="JQH738" s="511"/>
      <c r="JQI738" s="511"/>
      <c r="JQJ738" s="511"/>
      <c r="JQK738" s="511"/>
      <c r="JQL738" s="511"/>
      <c r="JQM738" s="511"/>
      <c r="JQN738" s="511"/>
      <c r="JQO738" s="511"/>
      <c r="JQP738" s="511"/>
      <c r="JQQ738" s="511"/>
      <c r="JQR738" s="511"/>
      <c r="JQS738" s="511"/>
      <c r="JQT738" s="511"/>
      <c r="JQU738" s="511"/>
      <c r="JQV738" s="511"/>
      <c r="JQW738" s="511"/>
      <c r="JQX738" s="511"/>
      <c r="JQY738" s="511"/>
      <c r="JQZ738" s="511"/>
      <c r="JRA738" s="511"/>
      <c r="JRB738" s="511"/>
      <c r="JRC738" s="511"/>
      <c r="JRD738" s="511"/>
      <c r="JRE738" s="511"/>
      <c r="JRF738" s="511"/>
      <c r="JRG738" s="511"/>
      <c r="JRH738" s="511"/>
      <c r="JRI738" s="511"/>
      <c r="JRJ738" s="511"/>
      <c r="JRK738" s="511"/>
      <c r="JRL738" s="511"/>
      <c r="JRM738" s="511"/>
      <c r="JRN738" s="511"/>
      <c r="JRO738" s="511"/>
      <c r="JRP738" s="511"/>
      <c r="JRQ738" s="511"/>
      <c r="JRR738" s="511"/>
      <c r="JRS738" s="511"/>
      <c r="JRT738" s="511"/>
      <c r="JRU738" s="511"/>
      <c r="JRV738" s="511"/>
      <c r="JRW738" s="511"/>
      <c r="JRX738" s="511"/>
      <c r="JRY738" s="511"/>
      <c r="JRZ738" s="511"/>
      <c r="JSA738" s="511"/>
      <c r="JSB738" s="511"/>
      <c r="JSC738" s="511"/>
      <c r="JSD738" s="511"/>
      <c r="JSE738" s="511"/>
      <c r="JSF738" s="511"/>
      <c r="JSG738" s="511"/>
      <c r="JSH738" s="511"/>
      <c r="JSI738" s="511"/>
      <c r="JSJ738" s="511"/>
      <c r="JSK738" s="511"/>
      <c r="JSL738" s="511"/>
      <c r="JSM738" s="511"/>
      <c r="JSN738" s="511"/>
      <c r="JSO738" s="511"/>
      <c r="JSP738" s="511"/>
      <c r="JSQ738" s="511"/>
      <c r="JSR738" s="511"/>
      <c r="JSS738" s="511"/>
      <c r="JST738" s="511"/>
      <c r="JSU738" s="511"/>
      <c r="JSV738" s="511"/>
      <c r="JSW738" s="511"/>
      <c r="JSX738" s="511"/>
      <c r="JSY738" s="511"/>
      <c r="JSZ738" s="511"/>
      <c r="JTA738" s="511"/>
      <c r="JTB738" s="511"/>
      <c r="JTC738" s="511"/>
      <c r="JTD738" s="511"/>
      <c r="JTE738" s="511"/>
      <c r="JTF738" s="511"/>
      <c r="JTG738" s="511"/>
      <c r="JTH738" s="511"/>
      <c r="JTI738" s="511"/>
      <c r="JTJ738" s="511"/>
      <c r="JTK738" s="511"/>
      <c r="JTL738" s="511"/>
      <c r="JTM738" s="511"/>
      <c r="JTN738" s="511"/>
      <c r="JTO738" s="511"/>
      <c r="JTP738" s="511"/>
      <c r="JTQ738" s="511"/>
      <c r="JTR738" s="511"/>
      <c r="JTS738" s="511"/>
      <c r="JTT738" s="511"/>
      <c r="JTU738" s="511"/>
      <c r="JTV738" s="511"/>
      <c r="JTW738" s="511"/>
      <c r="JTX738" s="511"/>
      <c r="JTY738" s="511"/>
      <c r="JTZ738" s="511"/>
      <c r="JUA738" s="511"/>
      <c r="JUB738" s="511"/>
      <c r="JUC738" s="511"/>
      <c r="JUD738" s="511"/>
      <c r="JUE738" s="511"/>
      <c r="JUF738" s="511"/>
      <c r="JUG738" s="511"/>
      <c r="JUH738" s="511"/>
      <c r="JUI738" s="511"/>
      <c r="JUJ738" s="511"/>
      <c r="JUK738" s="511"/>
      <c r="JUL738" s="511"/>
      <c r="JUM738" s="511"/>
      <c r="JUN738" s="511"/>
      <c r="JUO738" s="511"/>
      <c r="JUP738" s="511"/>
      <c r="JUQ738" s="511"/>
      <c r="JUR738" s="511"/>
      <c r="JUS738" s="511"/>
      <c r="JUT738" s="511"/>
      <c r="JUU738" s="511"/>
      <c r="JUV738" s="511"/>
      <c r="JUW738" s="511"/>
      <c r="JUX738" s="511"/>
      <c r="JUY738" s="511"/>
      <c r="JUZ738" s="511"/>
      <c r="JVA738" s="511"/>
      <c r="JVB738" s="511"/>
      <c r="JVC738" s="511"/>
      <c r="JVD738" s="511"/>
      <c r="JVE738" s="511"/>
      <c r="JVF738" s="511"/>
      <c r="JVG738" s="511"/>
      <c r="JVH738" s="511"/>
      <c r="JVI738" s="511"/>
      <c r="JVJ738" s="511"/>
      <c r="JVK738" s="511"/>
      <c r="JVL738" s="511"/>
      <c r="JVM738" s="511"/>
      <c r="JVN738" s="511"/>
      <c r="JVO738" s="511"/>
      <c r="JVP738" s="511"/>
      <c r="JVQ738" s="511"/>
      <c r="JVR738" s="511"/>
      <c r="JVS738" s="511"/>
      <c r="JVT738" s="511"/>
      <c r="JVU738" s="511"/>
      <c r="JVV738" s="511"/>
      <c r="JVW738" s="511"/>
      <c r="JVX738" s="511"/>
      <c r="JVY738" s="511"/>
      <c r="JVZ738" s="511"/>
      <c r="JWA738" s="511"/>
      <c r="JWB738" s="511"/>
      <c r="JWC738" s="511"/>
      <c r="JWD738" s="511"/>
      <c r="JWE738" s="511"/>
      <c r="JWF738" s="511"/>
      <c r="JWG738" s="511"/>
      <c r="JWH738" s="511"/>
      <c r="JWI738" s="511"/>
      <c r="JWJ738" s="511"/>
      <c r="JWK738" s="511"/>
      <c r="JWL738" s="511"/>
      <c r="JWM738" s="511"/>
      <c r="JWN738" s="511"/>
      <c r="JWO738" s="511"/>
      <c r="JWP738" s="511"/>
      <c r="JWQ738" s="511"/>
      <c r="JWR738" s="511"/>
      <c r="JWS738" s="511"/>
      <c r="JWT738" s="511"/>
      <c r="JWU738" s="511"/>
      <c r="JWV738" s="511"/>
      <c r="JWW738" s="511"/>
      <c r="JWX738" s="511"/>
      <c r="JWY738" s="511"/>
      <c r="JWZ738" s="511"/>
      <c r="JXA738" s="511"/>
      <c r="JXB738" s="511"/>
      <c r="JXC738" s="511"/>
      <c r="JXD738" s="511"/>
      <c r="JXE738" s="511"/>
      <c r="JXF738" s="511"/>
      <c r="JXG738" s="511"/>
      <c r="JXH738" s="511"/>
      <c r="JXI738" s="511"/>
      <c r="JXJ738" s="511"/>
      <c r="JXK738" s="511"/>
      <c r="JXL738" s="511"/>
      <c r="JXM738" s="511"/>
      <c r="JXN738" s="511"/>
      <c r="JXO738" s="511"/>
      <c r="JXP738" s="511"/>
      <c r="JXQ738" s="511"/>
      <c r="JXR738" s="511"/>
      <c r="JXS738" s="511"/>
      <c r="JXT738" s="511"/>
      <c r="JXU738" s="511"/>
      <c r="JXV738" s="511"/>
      <c r="JXW738" s="511"/>
      <c r="JXX738" s="511"/>
      <c r="JXY738" s="511"/>
      <c r="JXZ738" s="511"/>
      <c r="JYA738" s="511"/>
      <c r="JYB738" s="511"/>
      <c r="JYC738" s="511"/>
      <c r="JYD738" s="511"/>
      <c r="JYE738" s="511"/>
      <c r="JYF738" s="511"/>
      <c r="JYG738" s="511"/>
      <c r="JYH738" s="511"/>
      <c r="JYI738" s="511"/>
      <c r="JYJ738" s="511"/>
      <c r="JYK738" s="511"/>
      <c r="JYL738" s="511"/>
      <c r="JYM738" s="511"/>
      <c r="JYN738" s="511"/>
      <c r="JYO738" s="511"/>
      <c r="JYP738" s="511"/>
      <c r="JYQ738" s="511"/>
      <c r="JYR738" s="511"/>
      <c r="JYS738" s="511"/>
      <c r="JYT738" s="511"/>
      <c r="JYU738" s="511"/>
      <c r="JYV738" s="511"/>
      <c r="JYW738" s="511"/>
      <c r="JYX738" s="511"/>
      <c r="JYY738" s="511"/>
      <c r="JYZ738" s="511"/>
      <c r="JZA738" s="511"/>
      <c r="JZB738" s="511"/>
      <c r="JZC738" s="511"/>
      <c r="JZD738" s="511"/>
      <c r="JZE738" s="511"/>
      <c r="JZF738" s="511"/>
      <c r="JZG738" s="511"/>
      <c r="JZH738" s="511"/>
      <c r="JZI738" s="511"/>
      <c r="JZJ738" s="511"/>
      <c r="JZK738" s="511"/>
      <c r="JZL738" s="511"/>
      <c r="JZM738" s="511"/>
      <c r="JZN738" s="511"/>
      <c r="JZO738" s="511"/>
      <c r="JZP738" s="511"/>
      <c r="JZQ738" s="511"/>
      <c r="JZR738" s="511"/>
      <c r="JZS738" s="511"/>
      <c r="JZT738" s="511"/>
      <c r="JZU738" s="511"/>
      <c r="JZV738" s="511"/>
      <c r="JZW738" s="511"/>
      <c r="JZX738" s="511"/>
      <c r="JZY738" s="511"/>
      <c r="JZZ738" s="511"/>
      <c r="KAA738" s="511"/>
      <c r="KAB738" s="511"/>
      <c r="KAC738" s="511"/>
      <c r="KAD738" s="511"/>
      <c r="KAE738" s="511"/>
      <c r="KAF738" s="511"/>
      <c r="KAG738" s="511"/>
      <c r="KAH738" s="511"/>
      <c r="KAI738" s="511"/>
      <c r="KAJ738" s="511"/>
      <c r="KAK738" s="511"/>
      <c r="KAL738" s="511"/>
      <c r="KAM738" s="511"/>
      <c r="KAN738" s="511"/>
      <c r="KAO738" s="511"/>
      <c r="KAP738" s="511"/>
      <c r="KAQ738" s="511"/>
      <c r="KAR738" s="511"/>
      <c r="KAS738" s="511"/>
      <c r="KAT738" s="511"/>
      <c r="KAU738" s="511"/>
      <c r="KAV738" s="511"/>
      <c r="KAW738" s="511"/>
      <c r="KAX738" s="511"/>
      <c r="KAY738" s="511"/>
      <c r="KAZ738" s="511"/>
      <c r="KBA738" s="511"/>
      <c r="KBB738" s="511"/>
      <c r="KBC738" s="511"/>
      <c r="KBD738" s="511"/>
      <c r="KBE738" s="511"/>
      <c r="KBF738" s="511"/>
      <c r="KBG738" s="511"/>
      <c r="KBH738" s="511"/>
      <c r="KBI738" s="511"/>
      <c r="KBJ738" s="511"/>
      <c r="KBK738" s="511"/>
      <c r="KBL738" s="511"/>
      <c r="KBM738" s="511"/>
      <c r="KBN738" s="511"/>
      <c r="KBO738" s="511"/>
      <c r="KBP738" s="511"/>
      <c r="KBQ738" s="511"/>
      <c r="KBR738" s="511"/>
      <c r="KBS738" s="511"/>
      <c r="KBT738" s="511"/>
      <c r="KBU738" s="511"/>
      <c r="KBV738" s="511"/>
      <c r="KBW738" s="511"/>
      <c r="KBX738" s="511"/>
      <c r="KBY738" s="511"/>
      <c r="KBZ738" s="511"/>
      <c r="KCA738" s="511"/>
      <c r="KCB738" s="511"/>
      <c r="KCC738" s="511"/>
      <c r="KCD738" s="511"/>
      <c r="KCE738" s="511"/>
      <c r="KCF738" s="511"/>
      <c r="KCG738" s="511"/>
      <c r="KCH738" s="511"/>
      <c r="KCI738" s="511"/>
      <c r="KCJ738" s="511"/>
      <c r="KCK738" s="511"/>
      <c r="KCL738" s="511"/>
      <c r="KCM738" s="511"/>
      <c r="KCN738" s="511"/>
      <c r="KCO738" s="511"/>
      <c r="KCP738" s="511"/>
      <c r="KCQ738" s="511"/>
      <c r="KCR738" s="511"/>
      <c r="KCS738" s="511"/>
      <c r="KCT738" s="511"/>
      <c r="KCU738" s="511"/>
      <c r="KCV738" s="511"/>
      <c r="KCW738" s="511"/>
      <c r="KCX738" s="511"/>
      <c r="KCY738" s="511"/>
      <c r="KCZ738" s="511"/>
      <c r="KDA738" s="511"/>
      <c r="KDB738" s="511"/>
      <c r="KDC738" s="511"/>
      <c r="KDD738" s="511"/>
      <c r="KDE738" s="511"/>
      <c r="KDF738" s="511"/>
      <c r="KDG738" s="511"/>
      <c r="KDH738" s="511"/>
      <c r="KDI738" s="511"/>
      <c r="KDJ738" s="511"/>
      <c r="KDK738" s="511"/>
      <c r="KDL738" s="511"/>
      <c r="KDM738" s="511"/>
      <c r="KDN738" s="511"/>
      <c r="KDO738" s="511"/>
      <c r="KDP738" s="511"/>
      <c r="KDQ738" s="511"/>
      <c r="KDR738" s="511"/>
      <c r="KDS738" s="511"/>
      <c r="KDT738" s="511"/>
      <c r="KDU738" s="511"/>
      <c r="KDV738" s="511"/>
      <c r="KDW738" s="511"/>
      <c r="KDX738" s="511"/>
      <c r="KDY738" s="511"/>
      <c r="KDZ738" s="511"/>
      <c r="KEA738" s="511"/>
      <c r="KEB738" s="511"/>
      <c r="KEC738" s="511"/>
      <c r="KED738" s="511"/>
      <c r="KEE738" s="511"/>
      <c r="KEF738" s="511"/>
      <c r="KEG738" s="511"/>
      <c r="KEH738" s="511"/>
      <c r="KEI738" s="511"/>
      <c r="KEJ738" s="511"/>
      <c r="KEK738" s="511"/>
      <c r="KEL738" s="511"/>
      <c r="KEM738" s="511"/>
      <c r="KEN738" s="511"/>
      <c r="KEO738" s="511"/>
      <c r="KEP738" s="511"/>
      <c r="KEQ738" s="511"/>
      <c r="KER738" s="511"/>
      <c r="KES738" s="511"/>
      <c r="KET738" s="511"/>
      <c r="KEU738" s="511"/>
      <c r="KEV738" s="511"/>
      <c r="KEW738" s="511"/>
      <c r="KEX738" s="511"/>
      <c r="KEY738" s="511"/>
      <c r="KEZ738" s="511"/>
      <c r="KFA738" s="511"/>
      <c r="KFB738" s="511"/>
      <c r="KFC738" s="511"/>
      <c r="KFD738" s="511"/>
      <c r="KFE738" s="511"/>
      <c r="KFF738" s="511"/>
      <c r="KFG738" s="511"/>
      <c r="KFH738" s="511"/>
      <c r="KFI738" s="511"/>
      <c r="KFJ738" s="511"/>
      <c r="KFK738" s="511"/>
      <c r="KFL738" s="511"/>
      <c r="KFM738" s="511"/>
      <c r="KFN738" s="511"/>
      <c r="KFO738" s="511"/>
      <c r="KFP738" s="511"/>
      <c r="KFQ738" s="511"/>
      <c r="KFR738" s="511"/>
      <c r="KFS738" s="511"/>
      <c r="KFT738" s="511"/>
      <c r="KFU738" s="511"/>
      <c r="KFV738" s="511"/>
      <c r="KFW738" s="511"/>
      <c r="KFX738" s="511"/>
      <c r="KFY738" s="511"/>
      <c r="KFZ738" s="511"/>
      <c r="KGA738" s="511"/>
      <c r="KGB738" s="511"/>
      <c r="KGC738" s="511"/>
      <c r="KGD738" s="511"/>
      <c r="KGE738" s="511"/>
      <c r="KGF738" s="511"/>
      <c r="KGG738" s="511"/>
      <c r="KGH738" s="511"/>
      <c r="KGI738" s="511"/>
      <c r="KGJ738" s="511"/>
      <c r="KGK738" s="511"/>
      <c r="KGL738" s="511"/>
      <c r="KGM738" s="511"/>
      <c r="KGN738" s="511"/>
      <c r="KGO738" s="511"/>
      <c r="KGP738" s="511"/>
      <c r="KGQ738" s="511"/>
      <c r="KGR738" s="511"/>
      <c r="KGS738" s="511"/>
      <c r="KGT738" s="511"/>
      <c r="KGU738" s="511"/>
      <c r="KGV738" s="511"/>
      <c r="KGW738" s="511"/>
      <c r="KGX738" s="511"/>
      <c r="KGY738" s="511"/>
      <c r="KGZ738" s="511"/>
      <c r="KHA738" s="511"/>
      <c r="KHB738" s="511"/>
      <c r="KHC738" s="511"/>
      <c r="KHD738" s="511"/>
      <c r="KHE738" s="511"/>
      <c r="KHF738" s="511"/>
      <c r="KHG738" s="511"/>
      <c r="KHH738" s="511"/>
      <c r="KHI738" s="511"/>
      <c r="KHJ738" s="511"/>
      <c r="KHK738" s="511"/>
      <c r="KHL738" s="511"/>
      <c r="KHM738" s="511"/>
      <c r="KHN738" s="511"/>
      <c r="KHO738" s="511"/>
      <c r="KHP738" s="511"/>
      <c r="KHQ738" s="511"/>
      <c r="KHR738" s="511"/>
      <c r="KHS738" s="511"/>
      <c r="KHT738" s="511"/>
      <c r="KHU738" s="511"/>
      <c r="KHV738" s="511"/>
      <c r="KHW738" s="511"/>
      <c r="KHX738" s="511"/>
      <c r="KHY738" s="511"/>
      <c r="KHZ738" s="511"/>
      <c r="KIA738" s="511"/>
      <c r="KIB738" s="511"/>
      <c r="KIC738" s="511"/>
      <c r="KID738" s="511"/>
      <c r="KIE738" s="511"/>
      <c r="KIF738" s="511"/>
      <c r="KIG738" s="511"/>
      <c r="KIH738" s="511"/>
      <c r="KII738" s="511"/>
      <c r="KIJ738" s="511"/>
      <c r="KIK738" s="511"/>
      <c r="KIL738" s="511"/>
      <c r="KIM738" s="511"/>
      <c r="KIN738" s="511"/>
      <c r="KIO738" s="511"/>
      <c r="KIP738" s="511"/>
      <c r="KIQ738" s="511"/>
      <c r="KIR738" s="511"/>
      <c r="KIS738" s="511"/>
      <c r="KIT738" s="511"/>
      <c r="KIU738" s="511"/>
      <c r="KIV738" s="511"/>
      <c r="KIW738" s="511"/>
      <c r="KIX738" s="511"/>
      <c r="KIY738" s="511"/>
      <c r="KIZ738" s="511"/>
      <c r="KJA738" s="511"/>
      <c r="KJB738" s="511"/>
      <c r="KJC738" s="511"/>
      <c r="KJD738" s="511"/>
      <c r="KJE738" s="511"/>
      <c r="KJF738" s="511"/>
      <c r="KJG738" s="511"/>
      <c r="KJH738" s="511"/>
      <c r="KJI738" s="511"/>
      <c r="KJJ738" s="511"/>
      <c r="KJK738" s="511"/>
      <c r="KJL738" s="511"/>
      <c r="KJM738" s="511"/>
      <c r="KJN738" s="511"/>
      <c r="KJO738" s="511"/>
      <c r="KJP738" s="511"/>
      <c r="KJQ738" s="511"/>
      <c r="KJR738" s="511"/>
      <c r="KJS738" s="511"/>
      <c r="KJT738" s="511"/>
      <c r="KJU738" s="511"/>
      <c r="KJV738" s="511"/>
      <c r="KJW738" s="511"/>
      <c r="KJX738" s="511"/>
      <c r="KJY738" s="511"/>
      <c r="KJZ738" s="511"/>
      <c r="KKA738" s="511"/>
      <c r="KKB738" s="511"/>
      <c r="KKC738" s="511"/>
      <c r="KKD738" s="511"/>
      <c r="KKE738" s="511"/>
      <c r="KKF738" s="511"/>
      <c r="KKG738" s="511"/>
      <c r="KKH738" s="511"/>
      <c r="KKI738" s="511"/>
      <c r="KKJ738" s="511"/>
      <c r="KKK738" s="511"/>
      <c r="KKL738" s="511"/>
      <c r="KKM738" s="511"/>
      <c r="KKN738" s="511"/>
      <c r="KKO738" s="511"/>
      <c r="KKP738" s="511"/>
      <c r="KKQ738" s="511"/>
      <c r="KKR738" s="511"/>
      <c r="KKS738" s="511"/>
      <c r="KKT738" s="511"/>
      <c r="KKU738" s="511"/>
      <c r="KKV738" s="511"/>
      <c r="KKW738" s="511"/>
      <c r="KKX738" s="511"/>
      <c r="KKY738" s="511"/>
      <c r="KKZ738" s="511"/>
      <c r="KLA738" s="511"/>
      <c r="KLB738" s="511"/>
      <c r="KLC738" s="511"/>
      <c r="KLD738" s="511"/>
      <c r="KLE738" s="511"/>
      <c r="KLF738" s="511"/>
      <c r="KLG738" s="511"/>
      <c r="KLH738" s="511"/>
      <c r="KLI738" s="511"/>
      <c r="KLJ738" s="511"/>
      <c r="KLK738" s="511"/>
      <c r="KLL738" s="511"/>
      <c r="KLM738" s="511"/>
      <c r="KLN738" s="511"/>
      <c r="KLO738" s="511"/>
      <c r="KLP738" s="511"/>
      <c r="KLQ738" s="511"/>
      <c r="KLR738" s="511"/>
      <c r="KLS738" s="511"/>
      <c r="KLT738" s="511"/>
      <c r="KLU738" s="511"/>
      <c r="KLV738" s="511"/>
      <c r="KLW738" s="511"/>
      <c r="KLX738" s="511"/>
      <c r="KLY738" s="511"/>
      <c r="KLZ738" s="511"/>
      <c r="KMA738" s="511"/>
      <c r="KMB738" s="511"/>
      <c r="KMC738" s="511"/>
      <c r="KMD738" s="511"/>
      <c r="KME738" s="511"/>
      <c r="KMF738" s="511"/>
      <c r="KMG738" s="511"/>
      <c r="KMH738" s="511"/>
      <c r="KMI738" s="511"/>
      <c r="KMJ738" s="511"/>
      <c r="KMK738" s="511"/>
      <c r="KML738" s="511"/>
      <c r="KMM738" s="511"/>
      <c r="KMN738" s="511"/>
      <c r="KMO738" s="511"/>
      <c r="KMP738" s="511"/>
      <c r="KMQ738" s="511"/>
      <c r="KMR738" s="511"/>
      <c r="KMS738" s="511"/>
      <c r="KMT738" s="511"/>
      <c r="KMU738" s="511"/>
      <c r="KMV738" s="511"/>
      <c r="KMW738" s="511"/>
      <c r="KMX738" s="511"/>
      <c r="KMY738" s="511"/>
      <c r="KMZ738" s="511"/>
      <c r="KNA738" s="511"/>
      <c r="KNB738" s="511"/>
      <c r="KNC738" s="511"/>
      <c r="KND738" s="511"/>
      <c r="KNE738" s="511"/>
      <c r="KNF738" s="511"/>
      <c r="KNG738" s="511"/>
      <c r="KNH738" s="511"/>
      <c r="KNI738" s="511"/>
      <c r="KNJ738" s="511"/>
      <c r="KNK738" s="511"/>
      <c r="KNL738" s="511"/>
      <c r="KNM738" s="511"/>
      <c r="KNN738" s="511"/>
      <c r="KNO738" s="511"/>
      <c r="KNP738" s="511"/>
      <c r="KNQ738" s="511"/>
      <c r="KNR738" s="511"/>
      <c r="KNS738" s="511"/>
      <c r="KNT738" s="511"/>
      <c r="KNU738" s="511"/>
      <c r="KNV738" s="511"/>
      <c r="KNW738" s="511"/>
      <c r="KNX738" s="511"/>
      <c r="KNY738" s="511"/>
      <c r="KNZ738" s="511"/>
      <c r="KOA738" s="511"/>
      <c r="KOB738" s="511"/>
      <c r="KOC738" s="511"/>
      <c r="KOD738" s="511"/>
      <c r="KOE738" s="511"/>
      <c r="KOF738" s="511"/>
      <c r="KOG738" s="511"/>
      <c r="KOH738" s="511"/>
      <c r="KOI738" s="511"/>
      <c r="KOJ738" s="511"/>
      <c r="KOK738" s="511"/>
      <c r="KOL738" s="511"/>
      <c r="KOM738" s="511"/>
      <c r="KON738" s="511"/>
      <c r="KOO738" s="511"/>
      <c r="KOP738" s="511"/>
      <c r="KOQ738" s="511"/>
      <c r="KOR738" s="511"/>
      <c r="KOS738" s="511"/>
      <c r="KOT738" s="511"/>
      <c r="KOU738" s="511"/>
      <c r="KOV738" s="511"/>
      <c r="KOW738" s="511"/>
      <c r="KOX738" s="511"/>
      <c r="KOY738" s="511"/>
      <c r="KOZ738" s="511"/>
      <c r="KPA738" s="511"/>
      <c r="KPB738" s="511"/>
      <c r="KPC738" s="511"/>
      <c r="KPD738" s="511"/>
      <c r="KPE738" s="511"/>
      <c r="KPF738" s="511"/>
      <c r="KPG738" s="511"/>
      <c r="KPH738" s="511"/>
      <c r="KPI738" s="511"/>
      <c r="KPJ738" s="511"/>
      <c r="KPK738" s="511"/>
      <c r="KPL738" s="511"/>
      <c r="KPM738" s="511"/>
      <c r="KPN738" s="511"/>
      <c r="KPO738" s="511"/>
      <c r="KPP738" s="511"/>
      <c r="KPQ738" s="511"/>
      <c r="KPR738" s="511"/>
      <c r="KPS738" s="511"/>
      <c r="KPT738" s="511"/>
      <c r="KPU738" s="511"/>
      <c r="KPV738" s="511"/>
      <c r="KPW738" s="511"/>
      <c r="KPX738" s="511"/>
      <c r="KPY738" s="511"/>
      <c r="KPZ738" s="511"/>
      <c r="KQA738" s="511"/>
      <c r="KQB738" s="511"/>
      <c r="KQC738" s="511"/>
      <c r="KQD738" s="511"/>
      <c r="KQE738" s="511"/>
      <c r="KQF738" s="511"/>
      <c r="KQG738" s="511"/>
      <c r="KQH738" s="511"/>
      <c r="KQI738" s="511"/>
      <c r="KQJ738" s="511"/>
      <c r="KQK738" s="511"/>
      <c r="KQL738" s="511"/>
      <c r="KQM738" s="511"/>
      <c r="KQN738" s="511"/>
      <c r="KQO738" s="511"/>
      <c r="KQP738" s="511"/>
      <c r="KQQ738" s="511"/>
      <c r="KQR738" s="511"/>
      <c r="KQS738" s="511"/>
      <c r="KQT738" s="511"/>
      <c r="KQU738" s="511"/>
      <c r="KQV738" s="511"/>
      <c r="KQW738" s="511"/>
      <c r="KQX738" s="511"/>
      <c r="KQY738" s="511"/>
      <c r="KQZ738" s="511"/>
      <c r="KRA738" s="511"/>
      <c r="KRB738" s="511"/>
      <c r="KRC738" s="511"/>
      <c r="KRD738" s="511"/>
      <c r="KRE738" s="511"/>
      <c r="KRF738" s="511"/>
      <c r="KRG738" s="511"/>
      <c r="KRH738" s="511"/>
      <c r="KRI738" s="511"/>
      <c r="KRJ738" s="511"/>
      <c r="KRK738" s="511"/>
      <c r="KRL738" s="511"/>
      <c r="KRM738" s="511"/>
      <c r="KRN738" s="511"/>
      <c r="KRO738" s="511"/>
      <c r="KRP738" s="511"/>
      <c r="KRQ738" s="511"/>
      <c r="KRR738" s="511"/>
      <c r="KRS738" s="511"/>
      <c r="KRT738" s="511"/>
      <c r="KRU738" s="511"/>
      <c r="KRV738" s="511"/>
      <c r="KRW738" s="511"/>
      <c r="KRX738" s="511"/>
      <c r="KRY738" s="511"/>
      <c r="KRZ738" s="511"/>
      <c r="KSA738" s="511"/>
      <c r="KSB738" s="511"/>
      <c r="KSC738" s="511"/>
      <c r="KSD738" s="511"/>
      <c r="KSE738" s="511"/>
      <c r="KSF738" s="511"/>
      <c r="KSG738" s="511"/>
      <c r="KSH738" s="511"/>
      <c r="KSI738" s="511"/>
      <c r="KSJ738" s="511"/>
      <c r="KSK738" s="511"/>
      <c r="KSL738" s="511"/>
      <c r="KSM738" s="511"/>
      <c r="KSN738" s="511"/>
      <c r="KSO738" s="511"/>
      <c r="KSP738" s="511"/>
      <c r="KSQ738" s="511"/>
      <c r="KSR738" s="511"/>
      <c r="KSS738" s="511"/>
      <c r="KST738" s="511"/>
      <c r="KSU738" s="511"/>
      <c r="KSV738" s="511"/>
      <c r="KSW738" s="511"/>
      <c r="KSX738" s="511"/>
      <c r="KSY738" s="511"/>
      <c r="KSZ738" s="511"/>
      <c r="KTA738" s="511"/>
      <c r="KTB738" s="511"/>
      <c r="KTC738" s="511"/>
      <c r="KTD738" s="511"/>
      <c r="KTE738" s="511"/>
      <c r="KTF738" s="511"/>
      <c r="KTG738" s="511"/>
      <c r="KTH738" s="511"/>
      <c r="KTI738" s="511"/>
      <c r="KTJ738" s="511"/>
      <c r="KTK738" s="511"/>
      <c r="KTL738" s="511"/>
      <c r="KTM738" s="511"/>
      <c r="KTN738" s="511"/>
      <c r="KTO738" s="511"/>
      <c r="KTP738" s="511"/>
      <c r="KTQ738" s="511"/>
      <c r="KTR738" s="511"/>
      <c r="KTS738" s="511"/>
      <c r="KTT738" s="511"/>
      <c r="KTU738" s="511"/>
      <c r="KTV738" s="511"/>
      <c r="KTW738" s="511"/>
      <c r="KTX738" s="511"/>
      <c r="KTY738" s="511"/>
      <c r="KTZ738" s="511"/>
      <c r="KUA738" s="511"/>
      <c r="KUB738" s="511"/>
      <c r="KUC738" s="511"/>
      <c r="KUD738" s="511"/>
      <c r="KUE738" s="511"/>
      <c r="KUF738" s="511"/>
      <c r="KUG738" s="511"/>
      <c r="KUH738" s="511"/>
      <c r="KUI738" s="511"/>
      <c r="KUJ738" s="511"/>
      <c r="KUK738" s="511"/>
      <c r="KUL738" s="511"/>
      <c r="KUM738" s="511"/>
      <c r="KUN738" s="511"/>
      <c r="KUO738" s="511"/>
      <c r="KUP738" s="511"/>
      <c r="KUQ738" s="511"/>
      <c r="KUR738" s="511"/>
      <c r="KUS738" s="511"/>
      <c r="KUT738" s="511"/>
      <c r="KUU738" s="511"/>
      <c r="KUV738" s="511"/>
      <c r="KUW738" s="511"/>
      <c r="KUX738" s="511"/>
      <c r="KUY738" s="511"/>
      <c r="KUZ738" s="511"/>
      <c r="KVA738" s="511"/>
      <c r="KVB738" s="511"/>
      <c r="KVC738" s="511"/>
      <c r="KVD738" s="511"/>
      <c r="KVE738" s="511"/>
      <c r="KVF738" s="511"/>
      <c r="KVG738" s="511"/>
      <c r="KVH738" s="511"/>
      <c r="KVI738" s="511"/>
      <c r="KVJ738" s="511"/>
      <c r="KVK738" s="511"/>
      <c r="KVL738" s="511"/>
      <c r="KVM738" s="511"/>
      <c r="KVN738" s="511"/>
      <c r="KVO738" s="511"/>
      <c r="KVP738" s="511"/>
      <c r="KVQ738" s="511"/>
      <c r="KVR738" s="511"/>
      <c r="KVS738" s="511"/>
      <c r="KVT738" s="511"/>
      <c r="KVU738" s="511"/>
      <c r="KVV738" s="511"/>
      <c r="KVW738" s="511"/>
      <c r="KVX738" s="511"/>
      <c r="KVY738" s="511"/>
      <c r="KVZ738" s="511"/>
      <c r="KWA738" s="511"/>
      <c r="KWB738" s="511"/>
      <c r="KWC738" s="511"/>
      <c r="KWD738" s="511"/>
      <c r="KWE738" s="511"/>
      <c r="KWF738" s="511"/>
      <c r="KWG738" s="511"/>
      <c r="KWH738" s="511"/>
      <c r="KWI738" s="511"/>
      <c r="KWJ738" s="511"/>
      <c r="KWK738" s="511"/>
      <c r="KWL738" s="511"/>
      <c r="KWM738" s="511"/>
      <c r="KWN738" s="511"/>
      <c r="KWO738" s="511"/>
      <c r="KWP738" s="511"/>
      <c r="KWQ738" s="511"/>
      <c r="KWR738" s="511"/>
      <c r="KWS738" s="511"/>
      <c r="KWT738" s="511"/>
      <c r="KWU738" s="511"/>
      <c r="KWV738" s="511"/>
      <c r="KWW738" s="511"/>
      <c r="KWX738" s="511"/>
      <c r="KWY738" s="511"/>
      <c r="KWZ738" s="511"/>
      <c r="KXA738" s="511"/>
      <c r="KXB738" s="511"/>
      <c r="KXC738" s="511"/>
      <c r="KXD738" s="511"/>
      <c r="KXE738" s="511"/>
      <c r="KXF738" s="511"/>
      <c r="KXG738" s="511"/>
      <c r="KXH738" s="511"/>
      <c r="KXI738" s="511"/>
      <c r="KXJ738" s="511"/>
      <c r="KXK738" s="511"/>
      <c r="KXL738" s="511"/>
      <c r="KXM738" s="511"/>
      <c r="KXN738" s="511"/>
      <c r="KXO738" s="511"/>
      <c r="KXP738" s="511"/>
      <c r="KXQ738" s="511"/>
      <c r="KXR738" s="511"/>
      <c r="KXS738" s="511"/>
      <c r="KXT738" s="511"/>
      <c r="KXU738" s="511"/>
      <c r="KXV738" s="511"/>
      <c r="KXW738" s="511"/>
      <c r="KXX738" s="511"/>
      <c r="KXY738" s="511"/>
      <c r="KXZ738" s="511"/>
      <c r="KYA738" s="511"/>
      <c r="KYB738" s="511"/>
      <c r="KYC738" s="511"/>
      <c r="KYD738" s="511"/>
      <c r="KYE738" s="511"/>
      <c r="KYF738" s="511"/>
      <c r="KYG738" s="511"/>
      <c r="KYH738" s="511"/>
      <c r="KYI738" s="511"/>
      <c r="KYJ738" s="511"/>
      <c r="KYK738" s="511"/>
      <c r="KYL738" s="511"/>
      <c r="KYM738" s="511"/>
      <c r="KYN738" s="511"/>
      <c r="KYO738" s="511"/>
      <c r="KYP738" s="511"/>
      <c r="KYQ738" s="511"/>
      <c r="KYR738" s="511"/>
      <c r="KYS738" s="511"/>
      <c r="KYT738" s="511"/>
      <c r="KYU738" s="511"/>
      <c r="KYV738" s="511"/>
      <c r="KYW738" s="511"/>
      <c r="KYX738" s="511"/>
      <c r="KYY738" s="511"/>
      <c r="KYZ738" s="511"/>
      <c r="KZA738" s="511"/>
      <c r="KZB738" s="511"/>
      <c r="KZC738" s="511"/>
      <c r="KZD738" s="511"/>
      <c r="KZE738" s="511"/>
      <c r="KZF738" s="511"/>
      <c r="KZG738" s="511"/>
      <c r="KZH738" s="511"/>
      <c r="KZI738" s="511"/>
      <c r="KZJ738" s="511"/>
      <c r="KZK738" s="511"/>
      <c r="KZL738" s="511"/>
      <c r="KZM738" s="511"/>
      <c r="KZN738" s="511"/>
      <c r="KZO738" s="511"/>
      <c r="KZP738" s="511"/>
      <c r="KZQ738" s="511"/>
      <c r="KZR738" s="511"/>
      <c r="KZS738" s="511"/>
      <c r="KZT738" s="511"/>
      <c r="KZU738" s="511"/>
      <c r="KZV738" s="511"/>
      <c r="KZW738" s="511"/>
      <c r="KZX738" s="511"/>
      <c r="KZY738" s="511"/>
      <c r="KZZ738" s="511"/>
      <c r="LAA738" s="511"/>
      <c r="LAB738" s="511"/>
      <c r="LAC738" s="511"/>
      <c r="LAD738" s="511"/>
      <c r="LAE738" s="511"/>
      <c r="LAF738" s="511"/>
      <c r="LAG738" s="511"/>
      <c r="LAH738" s="511"/>
      <c r="LAI738" s="511"/>
      <c r="LAJ738" s="511"/>
      <c r="LAK738" s="511"/>
      <c r="LAL738" s="511"/>
      <c r="LAM738" s="511"/>
      <c r="LAN738" s="511"/>
      <c r="LAO738" s="511"/>
      <c r="LAP738" s="511"/>
      <c r="LAQ738" s="511"/>
      <c r="LAR738" s="511"/>
      <c r="LAS738" s="511"/>
      <c r="LAT738" s="511"/>
      <c r="LAU738" s="511"/>
      <c r="LAV738" s="511"/>
      <c r="LAW738" s="511"/>
      <c r="LAX738" s="511"/>
      <c r="LAY738" s="511"/>
      <c r="LAZ738" s="511"/>
      <c r="LBA738" s="511"/>
      <c r="LBB738" s="511"/>
      <c r="LBC738" s="511"/>
      <c r="LBD738" s="511"/>
      <c r="LBE738" s="511"/>
      <c r="LBF738" s="511"/>
      <c r="LBG738" s="511"/>
      <c r="LBH738" s="511"/>
      <c r="LBI738" s="511"/>
      <c r="LBJ738" s="511"/>
      <c r="LBK738" s="511"/>
      <c r="LBL738" s="511"/>
      <c r="LBM738" s="511"/>
      <c r="LBN738" s="511"/>
      <c r="LBO738" s="511"/>
      <c r="LBP738" s="511"/>
      <c r="LBQ738" s="511"/>
      <c r="LBR738" s="511"/>
      <c r="LBS738" s="511"/>
      <c r="LBT738" s="511"/>
      <c r="LBU738" s="511"/>
      <c r="LBV738" s="511"/>
      <c r="LBW738" s="511"/>
      <c r="LBX738" s="511"/>
      <c r="LBY738" s="511"/>
      <c r="LBZ738" s="511"/>
      <c r="LCA738" s="511"/>
      <c r="LCB738" s="511"/>
      <c r="LCC738" s="511"/>
      <c r="LCD738" s="511"/>
      <c r="LCE738" s="511"/>
      <c r="LCF738" s="511"/>
      <c r="LCG738" s="511"/>
      <c r="LCH738" s="511"/>
      <c r="LCI738" s="511"/>
      <c r="LCJ738" s="511"/>
      <c r="LCK738" s="511"/>
      <c r="LCL738" s="511"/>
      <c r="LCM738" s="511"/>
      <c r="LCN738" s="511"/>
      <c r="LCO738" s="511"/>
      <c r="LCP738" s="511"/>
      <c r="LCQ738" s="511"/>
      <c r="LCR738" s="511"/>
      <c r="LCS738" s="511"/>
      <c r="LCT738" s="511"/>
      <c r="LCU738" s="511"/>
      <c r="LCV738" s="511"/>
      <c r="LCW738" s="511"/>
      <c r="LCX738" s="511"/>
      <c r="LCY738" s="511"/>
      <c r="LCZ738" s="511"/>
      <c r="LDA738" s="511"/>
      <c r="LDB738" s="511"/>
      <c r="LDC738" s="511"/>
      <c r="LDD738" s="511"/>
      <c r="LDE738" s="511"/>
      <c r="LDF738" s="511"/>
      <c r="LDG738" s="511"/>
      <c r="LDH738" s="511"/>
      <c r="LDI738" s="511"/>
      <c r="LDJ738" s="511"/>
      <c r="LDK738" s="511"/>
      <c r="LDL738" s="511"/>
      <c r="LDM738" s="511"/>
      <c r="LDN738" s="511"/>
      <c r="LDO738" s="511"/>
      <c r="LDP738" s="511"/>
      <c r="LDQ738" s="511"/>
      <c r="LDR738" s="511"/>
      <c r="LDS738" s="511"/>
      <c r="LDT738" s="511"/>
      <c r="LDU738" s="511"/>
      <c r="LDV738" s="511"/>
      <c r="LDW738" s="511"/>
      <c r="LDX738" s="511"/>
      <c r="LDY738" s="511"/>
      <c r="LDZ738" s="511"/>
      <c r="LEA738" s="511"/>
      <c r="LEB738" s="511"/>
      <c r="LEC738" s="511"/>
      <c r="LED738" s="511"/>
      <c r="LEE738" s="511"/>
      <c r="LEF738" s="511"/>
      <c r="LEG738" s="511"/>
      <c r="LEH738" s="511"/>
      <c r="LEI738" s="511"/>
      <c r="LEJ738" s="511"/>
      <c r="LEK738" s="511"/>
      <c r="LEL738" s="511"/>
      <c r="LEM738" s="511"/>
      <c r="LEN738" s="511"/>
      <c r="LEO738" s="511"/>
      <c r="LEP738" s="511"/>
      <c r="LEQ738" s="511"/>
      <c r="LER738" s="511"/>
      <c r="LES738" s="511"/>
      <c r="LET738" s="511"/>
      <c r="LEU738" s="511"/>
      <c r="LEV738" s="511"/>
      <c r="LEW738" s="511"/>
      <c r="LEX738" s="511"/>
      <c r="LEY738" s="511"/>
      <c r="LEZ738" s="511"/>
      <c r="LFA738" s="511"/>
      <c r="LFB738" s="511"/>
      <c r="LFC738" s="511"/>
      <c r="LFD738" s="511"/>
      <c r="LFE738" s="511"/>
      <c r="LFF738" s="511"/>
      <c r="LFG738" s="511"/>
      <c r="LFH738" s="511"/>
      <c r="LFI738" s="511"/>
      <c r="LFJ738" s="511"/>
      <c r="LFK738" s="511"/>
      <c r="LFL738" s="511"/>
      <c r="LFM738" s="511"/>
      <c r="LFN738" s="511"/>
      <c r="LFO738" s="511"/>
      <c r="LFP738" s="511"/>
      <c r="LFQ738" s="511"/>
      <c r="LFR738" s="511"/>
      <c r="LFS738" s="511"/>
      <c r="LFT738" s="511"/>
      <c r="LFU738" s="511"/>
      <c r="LFV738" s="511"/>
      <c r="LFW738" s="511"/>
      <c r="LFX738" s="511"/>
      <c r="LFY738" s="511"/>
      <c r="LFZ738" s="511"/>
      <c r="LGA738" s="511"/>
      <c r="LGB738" s="511"/>
      <c r="LGC738" s="511"/>
      <c r="LGD738" s="511"/>
      <c r="LGE738" s="511"/>
      <c r="LGF738" s="511"/>
      <c r="LGG738" s="511"/>
      <c r="LGH738" s="511"/>
      <c r="LGI738" s="511"/>
      <c r="LGJ738" s="511"/>
      <c r="LGK738" s="511"/>
      <c r="LGL738" s="511"/>
      <c r="LGM738" s="511"/>
      <c r="LGN738" s="511"/>
      <c r="LGO738" s="511"/>
      <c r="LGP738" s="511"/>
      <c r="LGQ738" s="511"/>
      <c r="LGR738" s="511"/>
      <c r="LGS738" s="511"/>
      <c r="LGT738" s="511"/>
      <c r="LGU738" s="511"/>
      <c r="LGV738" s="511"/>
      <c r="LGW738" s="511"/>
      <c r="LGX738" s="511"/>
      <c r="LGY738" s="511"/>
      <c r="LGZ738" s="511"/>
      <c r="LHA738" s="511"/>
      <c r="LHB738" s="511"/>
      <c r="LHC738" s="511"/>
      <c r="LHD738" s="511"/>
      <c r="LHE738" s="511"/>
      <c r="LHF738" s="511"/>
      <c r="LHG738" s="511"/>
      <c r="LHH738" s="511"/>
      <c r="LHI738" s="511"/>
      <c r="LHJ738" s="511"/>
      <c r="LHK738" s="511"/>
      <c r="LHL738" s="511"/>
      <c r="LHM738" s="511"/>
      <c r="LHN738" s="511"/>
      <c r="LHO738" s="511"/>
      <c r="LHP738" s="511"/>
      <c r="LHQ738" s="511"/>
      <c r="LHR738" s="511"/>
      <c r="LHS738" s="511"/>
      <c r="LHT738" s="511"/>
      <c r="LHU738" s="511"/>
      <c r="LHV738" s="511"/>
      <c r="LHW738" s="511"/>
      <c r="LHX738" s="511"/>
      <c r="LHY738" s="511"/>
      <c r="LHZ738" s="511"/>
      <c r="LIA738" s="511"/>
      <c r="LIB738" s="511"/>
      <c r="LIC738" s="511"/>
      <c r="LID738" s="511"/>
      <c r="LIE738" s="511"/>
      <c r="LIF738" s="511"/>
      <c r="LIG738" s="511"/>
      <c r="LIH738" s="511"/>
      <c r="LII738" s="511"/>
      <c r="LIJ738" s="511"/>
      <c r="LIK738" s="511"/>
      <c r="LIL738" s="511"/>
      <c r="LIM738" s="511"/>
      <c r="LIN738" s="511"/>
      <c r="LIO738" s="511"/>
      <c r="LIP738" s="511"/>
      <c r="LIQ738" s="511"/>
      <c r="LIR738" s="511"/>
      <c r="LIS738" s="511"/>
      <c r="LIT738" s="511"/>
      <c r="LIU738" s="511"/>
      <c r="LIV738" s="511"/>
      <c r="LIW738" s="511"/>
      <c r="LIX738" s="511"/>
      <c r="LIY738" s="511"/>
      <c r="LIZ738" s="511"/>
      <c r="LJA738" s="511"/>
      <c r="LJB738" s="511"/>
      <c r="LJC738" s="511"/>
      <c r="LJD738" s="511"/>
      <c r="LJE738" s="511"/>
      <c r="LJF738" s="511"/>
      <c r="LJG738" s="511"/>
      <c r="LJH738" s="511"/>
      <c r="LJI738" s="511"/>
      <c r="LJJ738" s="511"/>
      <c r="LJK738" s="511"/>
      <c r="LJL738" s="511"/>
      <c r="LJM738" s="511"/>
      <c r="LJN738" s="511"/>
      <c r="LJO738" s="511"/>
      <c r="LJP738" s="511"/>
      <c r="LJQ738" s="511"/>
      <c r="LJR738" s="511"/>
      <c r="LJS738" s="511"/>
      <c r="LJT738" s="511"/>
      <c r="LJU738" s="511"/>
      <c r="LJV738" s="511"/>
      <c r="LJW738" s="511"/>
      <c r="LJX738" s="511"/>
      <c r="LJY738" s="511"/>
      <c r="LJZ738" s="511"/>
      <c r="LKA738" s="511"/>
      <c r="LKB738" s="511"/>
      <c r="LKC738" s="511"/>
      <c r="LKD738" s="511"/>
      <c r="LKE738" s="511"/>
      <c r="LKF738" s="511"/>
      <c r="LKG738" s="511"/>
      <c r="LKH738" s="511"/>
      <c r="LKI738" s="511"/>
      <c r="LKJ738" s="511"/>
      <c r="LKK738" s="511"/>
      <c r="LKL738" s="511"/>
      <c r="LKM738" s="511"/>
      <c r="LKN738" s="511"/>
      <c r="LKO738" s="511"/>
      <c r="LKP738" s="511"/>
      <c r="LKQ738" s="511"/>
      <c r="LKR738" s="511"/>
      <c r="LKS738" s="511"/>
      <c r="LKT738" s="511"/>
      <c r="LKU738" s="511"/>
      <c r="LKV738" s="511"/>
      <c r="LKW738" s="511"/>
      <c r="LKX738" s="511"/>
      <c r="LKY738" s="511"/>
      <c r="LKZ738" s="511"/>
      <c r="LLA738" s="511"/>
      <c r="LLB738" s="511"/>
      <c r="LLC738" s="511"/>
      <c r="LLD738" s="511"/>
      <c r="LLE738" s="511"/>
      <c r="LLF738" s="511"/>
      <c r="LLG738" s="511"/>
      <c r="LLH738" s="511"/>
      <c r="LLI738" s="511"/>
      <c r="LLJ738" s="511"/>
      <c r="LLK738" s="511"/>
      <c r="LLL738" s="511"/>
      <c r="LLM738" s="511"/>
      <c r="LLN738" s="511"/>
      <c r="LLO738" s="511"/>
      <c r="LLP738" s="511"/>
      <c r="LLQ738" s="511"/>
      <c r="LLR738" s="511"/>
      <c r="LLS738" s="511"/>
      <c r="LLT738" s="511"/>
      <c r="LLU738" s="511"/>
      <c r="LLV738" s="511"/>
      <c r="LLW738" s="511"/>
      <c r="LLX738" s="511"/>
      <c r="LLY738" s="511"/>
      <c r="LLZ738" s="511"/>
      <c r="LMA738" s="511"/>
      <c r="LMB738" s="511"/>
      <c r="LMC738" s="511"/>
      <c r="LMD738" s="511"/>
      <c r="LME738" s="511"/>
      <c r="LMF738" s="511"/>
      <c r="LMG738" s="511"/>
      <c r="LMH738" s="511"/>
      <c r="LMI738" s="511"/>
      <c r="LMJ738" s="511"/>
      <c r="LMK738" s="511"/>
      <c r="LML738" s="511"/>
      <c r="LMM738" s="511"/>
      <c r="LMN738" s="511"/>
      <c r="LMO738" s="511"/>
      <c r="LMP738" s="511"/>
      <c r="LMQ738" s="511"/>
      <c r="LMR738" s="511"/>
      <c r="LMS738" s="511"/>
      <c r="LMT738" s="511"/>
      <c r="LMU738" s="511"/>
      <c r="LMV738" s="511"/>
      <c r="LMW738" s="511"/>
      <c r="LMX738" s="511"/>
      <c r="LMY738" s="511"/>
      <c r="LMZ738" s="511"/>
      <c r="LNA738" s="511"/>
      <c r="LNB738" s="511"/>
      <c r="LNC738" s="511"/>
      <c r="LND738" s="511"/>
      <c r="LNE738" s="511"/>
      <c r="LNF738" s="511"/>
      <c r="LNG738" s="511"/>
      <c r="LNH738" s="511"/>
      <c r="LNI738" s="511"/>
      <c r="LNJ738" s="511"/>
      <c r="LNK738" s="511"/>
      <c r="LNL738" s="511"/>
      <c r="LNM738" s="511"/>
      <c r="LNN738" s="511"/>
      <c r="LNO738" s="511"/>
      <c r="LNP738" s="511"/>
      <c r="LNQ738" s="511"/>
      <c r="LNR738" s="511"/>
      <c r="LNS738" s="511"/>
      <c r="LNT738" s="511"/>
      <c r="LNU738" s="511"/>
      <c r="LNV738" s="511"/>
      <c r="LNW738" s="511"/>
      <c r="LNX738" s="511"/>
      <c r="LNY738" s="511"/>
      <c r="LNZ738" s="511"/>
      <c r="LOA738" s="511"/>
      <c r="LOB738" s="511"/>
      <c r="LOC738" s="511"/>
      <c r="LOD738" s="511"/>
      <c r="LOE738" s="511"/>
      <c r="LOF738" s="511"/>
      <c r="LOG738" s="511"/>
      <c r="LOH738" s="511"/>
      <c r="LOI738" s="511"/>
      <c r="LOJ738" s="511"/>
      <c r="LOK738" s="511"/>
      <c r="LOL738" s="511"/>
      <c r="LOM738" s="511"/>
      <c r="LON738" s="511"/>
      <c r="LOO738" s="511"/>
      <c r="LOP738" s="511"/>
      <c r="LOQ738" s="511"/>
      <c r="LOR738" s="511"/>
      <c r="LOS738" s="511"/>
      <c r="LOT738" s="511"/>
      <c r="LOU738" s="511"/>
      <c r="LOV738" s="511"/>
      <c r="LOW738" s="511"/>
      <c r="LOX738" s="511"/>
      <c r="LOY738" s="511"/>
      <c r="LOZ738" s="511"/>
      <c r="LPA738" s="511"/>
      <c r="LPB738" s="511"/>
      <c r="LPC738" s="511"/>
      <c r="LPD738" s="511"/>
      <c r="LPE738" s="511"/>
      <c r="LPF738" s="511"/>
      <c r="LPG738" s="511"/>
      <c r="LPH738" s="511"/>
      <c r="LPI738" s="511"/>
      <c r="LPJ738" s="511"/>
      <c r="LPK738" s="511"/>
      <c r="LPL738" s="511"/>
      <c r="LPM738" s="511"/>
      <c r="LPN738" s="511"/>
      <c r="LPO738" s="511"/>
      <c r="LPP738" s="511"/>
      <c r="LPQ738" s="511"/>
      <c r="LPR738" s="511"/>
      <c r="LPS738" s="511"/>
      <c r="LPT738" s="511"/>
      <c r="LPU738" s="511"/>
      <c r="LPV738" s="511"/>
      <c r="LPW738" s="511"/>
      <c r="LPX738" s="511"/>
      <c r="LPY738" s="511"/>
      <c r="LPZ738" s="511"/>
      <c r="LQA738" s="511"/>
      <c r="LQB738" s="511"/>
      <c r="LQC738" s="511"/>
      <c r="LQD738" s="511"/>
      <c r="LQE738" s="511"/>
      <c r="LQF738" s="511"/>
      <c r="LQG738" s="511"/>
      <c r="LQH738" s="511"/>
      <c r="LQI738" s="511"/>
      <c r="LQJ738" s="511"/>
      <c r="LQK738" s="511"/>
      <c r="LQL738" s="511"/>
      <c r="LQM738" s="511"/>
      <c r="LQN738" s="511"/>
      <c r="LQO738" s="511"/>
      <c r="LQP738" s="511"/>
      <c r="LQQ738" s="511"/>
      <c r="LQR738" s="511"/>
      <c r="LQS738" s="511"/>
      <c r="LQT738" s="511"/>
      <c r="LQU738" s="511"/>
      <c r="LQV738" s="511"/>
      <c r="LQW738" s="511"/>
      <c r="LQX738" s="511"/>
      <c r="LQY738" s="511"/>
      <c r="LQZ738" s="511"/>
      <c r="LRA738" s="511"/>
      <c r="LRB738" s="511"/>
      <c r="LRC738" s="511"/>
      <c r="LRD738" s="511"/>
      <c r="LRE738" s="511"/>
      <c r="LRF738" s="511"/>
      <c r="LRG738" s="511"/>
      <c r="LRH738" s="511"/>
      <c r="LRI738" s="511"/>
      <c r="LRJ738" s="511"/>
      <c r="LRK738" s="511"/>
      <c r="LRL738" s="511"/>
      <c r="LRM738" s="511"/>
      <c r="LRN738" s="511"/>
      <c r="LRO738" s="511"/>
      <c r="LRP738" s="511"/>
      <c r="LRQ738" s="511"/>
      <c r="LRR738" s="511"/>
      <c r="LRS738" s="511"/>
      <c r="LRT738" s="511"/>
      <c r="LRU738" s="511"/>
      <c r="LRV738" s="511"/>
      <c r="LRW738" s="511"/>
      <c r="LRX738" s="511"/>
      <c r="LRY738" s="511"/>
      <c r="LRZ738" s="511"/>
      <c r="LSA738" s="511"/>
      <c r="LSB738" s="511"/>
      <c r="LSC738" s="511"/>
      <c r="LSD738" s="511"/>
      <c r="LSE738" s="511"/>
      <c r="LSF738" s="511"/>
      <c r="LSG738" s="511"/>
      <c r="LSH738" s="511"/>
      <c r="LSI738" s="511"/>
      <c r="LSJ738" s="511"/>
      <c r="LSK738" s="511"/>
      <c r="LSL738" s="511"/>
      <c r="LSM738" s="511"/>
      <c r="LSN738" s="511"/>
      <c r="LSO738" s="511"/>
      <c r="LSP738" s="511"/>
      <c r="LSQ738" s="511"/>
      <c r="LSR738" s="511"/>
      <c r="LSS738" s="511"/>
      <c r="LST738" s="511"/>
      <c r="LSU738" s="511"/>
      <c r="LSV738" s="511"/>
      <c r="LSW738" s="511"/>
      <c r="LSX738" s="511"/>
      <c r="LSY738" s="511"/>
      <c r="LSZ738" s="511"/>
      <c r="LTA738" s="511"/>
      <c r="LTB738" s="511"/>
      <c r="LTC738" s="511"/>
      <c r="LTD738" s="511"/>
      <c r="LTE738" s="511"/>
      <c r="LTF738" s="511"/>
      <c r="LTG738" s="511"/>
      <c r="LTH738" s="511"/>
      <c r="LTI738" s="511"/>
      <c r="LTJ738" s="511"/>
      <c r="LTK738" s="511"/>
      <c r="LTL738" s="511"/>
      <c r="LTM738" s="511"/>
      <c r="LTN738" s="511"/>
      <c r="LTO738" s="511"/>
      <c r="LTP738" s="511"/>
      <c r="LTQ738" s="511"/>
      <c r="LTR738" s="511"/>
      <c r="LTS738" s="511"/>
      <c r="LTT738" s="511"/>
      <c r="LTU738" s="511"/>
      <c r="LTV738" s="511"/>
      <c r="LTW738" s="511"/>
      <c r="LTX738" s="511"/>
      <c r="LTY738" s="511"/>
      <c r="LTZ738" s="511"/>
      <c r="LUA738" s="511"/>
      <c r="LUB738" s="511"/>
      <c r="LUC738" s="511"/>
      <c r="LUD738" s="511"/>
      <c r="LUE738" s="511"/>
      <c r="LUF738" s="511"/>
      <c r="LUG738" s="511"/>
      <c r="LUH738" s="511"/>
      <c r="LUI738" s="511"/>
      <c r="LUJ738" s="511"/>
      <c r="LUK738" s="511"/>
      <c r="LUL738" s="511"/>
      <c r="LUM738" s="511"/>
      <c r="LUN738" s="511"/>
      <c r="LUO738" s="511"/>
      <c r="LUP738" s="511"/>
      <c r="LUQ738" s="511"/>
      <c r="LUR738" s="511"/>
      <c r="LUS738" s="511"/>
      <c r="LUT738" s="511"/>
      <c r="LUU738" s="511"/>
      <c r="LUV738" s="511"/>
      <c r="LUW738" s="511"/>
      <c r="LUX738" s="511"/>
      <c r="LUY738" s="511"/>
      <c r="LUZ738" s="511"/>
      <c r="LVA738" s="511"/>
      <c r="LVB738" s="511"/>
      <c r="LVC738" s="511"/>
      <c r="LVD738" s="511"/>
      <c r="LVE738" s="511"/>
      <c r="LVF738" s="511"/>
      <c r="LVG738" s="511"/>
      <c r="LVH738" s="511"/>
      <c r="LVI738" s="511"/>
      <c r="LVJ738" s="511"/>
      <c r="LVK738" s="511"/>
      <c r="LVL738" s="511"/>
      <c r="LVM738" s="511"/>
      <c r="LVN738" s="511"/>
      <c r="LVO738" s="511"/>
      <c r="LVP738" s="511"/>
      <c r="LVQ738" s="511"/>
      <c r="LVR738" s="511"/>
      <c r="LVS738" s="511"/>
      <c r="LVT738" s="511"/>
      <c r="LVU738" s="511"/>
      <c r="LVV738" s="511"/>
      <c r="LVW738" s="511"/>
      <c r="LVX738" s="511"/>
      <c r="LVY738" s="511"/>
      <c r="LVZ738" s="511"/>
      <c r="LWA738" s="511"/>
      <c r="LWB738" s="511"/>
      <c r="LWC738" s="511"/>
      <c r="LWD738" s="511"/>
      <c r="LWE738" s="511"/>
      <c r="LWF738" s="511"/>
      <c r="LWG738" s="511"/>
      <c r="LWH738" s="511"/>
      <c r="LWI738" s="511"/>
      <c r="LWJ738" s="511"/>
      <c r="LWK738" s="511"/>
      <c r="LWL738" s="511"/>
      <c r="LWM738" s="511"/>
      <c r="LWN738" s="511"/>
      <c r="LWO738" s="511"/>
      <c r="LWP738" s="511"/>
      <c r="LWQ738" s="511"/>
      <c r="LWR738" s="511"/>
      <c r="LWS738" s="511"/>
      <c r="LWT738" s="511"/>
      <c r="LWU738" s="511"/>
      <c r="LWV738" s="511"/>
      <c r="LWW738" s="511"/>
      <c r="LWX738" s="511"/>
      <c r="LWY738" s="511"/>
      <c r="LWZ738" s="511"/>
      <c r="LXA738" s="511"/>
      <c r="LXB738" s="511"/>
      <c r="LXC738" s="511"/>
      <c r="LXD738" s="511"/>
      <c r="LXE738" s="511"/>
      <c r="LXF738" s="511"/>
      <c r="LXG738" s="511"/>
      <c r="LXH738" s="511"/>
      <c r="LXI738" s="511"/>
      <c r="LXJ738" s="511"/>
      <c r="LXK738" s="511"/>
      <c r="LXL738" s="511"/>
      <c r="LXM738" s="511"/>
      <c r="LXN738" s="511"/>
      <c r="LXO738" s="511"/>
      <c r="LXP738" s="511"/>
      <c r="LXQ738" s="511"/>
      <c r="LXR738" s="511"/>
      <c r="LXS738" s="511"/>
      <c r="LXT738" s="511"/>
      <c r="LXU738" s="511"/>
      <c r="LXV738" s="511"/>
      <c r="LXW738" s="511"/>
      <c r="LXX738" s="511"/>
      <c r="LXY738" s="511"/>
      <c r="LXZ738" s="511"/>
      <c r="LYA738" s="511"/>
      <c r="LYB738" s="511"/>
      <c r="LYC738" s="511"/>
      <c r="LYD738" s="511"/>
      <c r="LYE738" s="511"/>
      <c r="LYF738" s="511"/>
      <c r="LYG738" s="511"/>
      <c r="LYH738" s="511"/>
      <c r="LYI738" s="511"/>
      <c r="LYJ738" s="511"/>
      <c r="LYK738" s="511"/>
      <c r="LYL738" s="511"/>
      <c r="LYM738" s="511"/>
      <c r="LYN738" s="511"/>
      <c r="LYO738" s="511"/>
      <c r="LYP738" s="511"/>
      <c r="LYQ738" s="511"/>
      <c r="LYR738" s="511"/>
      <c r="LYS738" s="511"/>
      <c r="LYT738" s="511"/>
      <c r="LYU738" s="511"/>
      <c r="LYV738" s="511"/>
      <c r="LYW738" s="511"/>
      <c r="LYX738" s="511"/>
      <c r="LYY738" s="511"/>
      <c r="LYZ738" s="511"/>
      <c r="LZA738" s="511"/>
      <c r="LZB738" s="511"/>
      <c r="LZC738" s="511"/>
      <c r="LZD738" s="511"/>
      <c r="LZE738" s="511"/>
      <c r="LZF738" s="511"/>
      <c r="LZG738" s="511"/>
      <c r="LZH738" s="511"/>
      <c r="LZI738" s="511"/>
      <c r="LZJ738" s="511"/>
      <c r="LZK738" s="511"/>
      <c r="LZL738" s="511"/>
      <c r="LZM738" s="511"/>
      <c r="LZN738" s="511"/>
      <c r="LZO738" s="511"/>
      <c r="LZP738" s="511"/>
      <c r="LZQ738" s="511"/>
      <c r="LZR738" s="511"/>
      <c r="LZS738" s="511"/>
      <c r="LZT738" s="511"/>
      <c r="LZU738" s="511"/>
      <c r="LZV738" s="511"/>
      <c r="LZW738" s="511"/>
      <c r="LZX738" s="511"/>
      <c r="LZY738" s="511"/>
      <c r="LZZ738" s="511"/>
      <c r="MAA738" s="511"/>
      <c r="MAB738" s="511"/>
      <c r="MAC738" s="511"/>
      <c r="MAD738" s="511"/>
      <c r="MAE738" s="511"/>
      <c r="MAF738" s="511"/>
      <c r="MAG738" s="511"/>
      <c r="MAH738" s="511"/>
      <c r="MAI738" s="511"/>
      <c r="MAJ738" s="511"/>
      <c r="MAK738" s="511"/>
      <c r="MAL738" s="511"/>
      <c r="MAM738" s="511"/>
      <c r="MAN738" s="511"/>
      <c r="MAO738" s="511"/>
      <c r="MAP738" s="511"/>
      <c r="MAQ738" s="511"/>
      <c r="MAR738" s="511"/>
      <c r="MAS738" s="511"/>
      <c r="MAT738" s="511"/>
      <c r="MAU738" s="511"/>
      <c r="MAV738" s="511"/>
      <c r="MAW738" s="511"/>
      <c r="MAX738" s="511"/>
      <c r="MAY738" s="511"/>
      <c r="MAZ738" s="511"/>
      <c r="MBA738" s="511"/>
      <c r="MBB738" s="511"/>
      <c r="MBC738" s="511"/>
      <c r="MBD738" s="511"/>
      <c r="MBE738" s="511"/>
      <c r="MBF738" s="511"/>
      <c r="MBG738" s="511"/>
      <c r="MBH738" s="511"/>
      <c r="MBI738" s="511"/>
      <c r="MBJ738" s="511"/>
      <c r="MBK738" s="511"/>
      <c r="MBL738" s="511"/>
      <c r="MBM738" s="511"/>
      <c r="MBN738" s="511"/>
      <c r="MBO738" s="511"/>
      <c r="MBP738" s="511"/>
      <c r="MBQ738" s="511"/>
      <c r="MBR738" s="511"/>
      <c r="MBS738" s="511"/>
      <c r="MBT738" s="511"/>
      <c r="MBU738" s="511"/>
      <c r="MBV738" s="511"/>
      <c r="MBW738" s="511"/>
      <c r="MBX738" s="511"/>
      <c r="MBY738" s="511"/>
      <c r="MBZ738" s="511"/>
      <c r="MCA738" s="511"/>
      <c r="MCB738" s="511"/>
      <c r="MCC738" s="511"/>
      <c r="MCD738" s="511"/>
      <c r="MCE738" s="511"/>
      <c r="MCF738" s="511"/>
      <c r="MCG738" s="511"/>
      <c r="MCH738" s="511"/>
      <c r="MCI738" s="511"/>
      <c r="MCJ738" s="511"/>
      <c r="MCK738" s="511"/>
      <c r="MCL738" s="511"/>
      <c r="MCM738" s="511"/>
      <c r="MCN738" s="511"/>
      <c r="MCO738" s="511"/>
      <c r="MCP738" s="511"/>
      <c r="MCQ738" s="511"/>
      <c r="MCR738" s="511"/>
      <c r="MCS738" s="511"/>
      <c r="MCT738" s="511"/>
      <c r="MCU738" s="511"/>
      <c r="MCV738" s="511"/>
      <c r="MCW738" s="511"/>
      <c r="MCX738" s="511"/>
      <c r="MCY738" s="511"/>
      <c r="MCZ738" s="511"/>
      <c r="MDA738" s="511"/>
      <c r="MDB738" s="511"/>
      <c r="MDC738" s="511"/>
      <c r="MDD738" s="511"/>
      <c r="MDE738" s="511"/>
      <c r="MDF738" s="511"/>
      <c r="MDG738" s="511"/>
      <c r="MDH738" s="511"/>
      <c r="MDI738" s="511"/>
      <c r="MDJ738" s="511"/>
      <c r="MDK738" s="511"/>
      <c r="MDL738" s="511"/>
      <c r="MDM738" s="511"/>
      <c r="MDN738" s="511"/>
      <c r="MDO738" s="511"/>
      <c r="MDP738" s="511"/>
      <c r="MDQ738" s="511"/>
      <c r="MDR738" s="511"/>
      <c r="MDS738" s="511"/>
      <c r="MDT738" s="511"/>
      <c r="MDU738" s="511"/>
      <c r="MDV738" s="511"/>
      <c r="MDW738" s="511"/>
      <c r="MDX738" s="511"/>
      <c r="MDY738" s="511"/>
      <c r="MDZ738" s="511"/>
      <c r="MEA738" s="511"/>
      <c r="MEB738" s="511"/>
      <c r="MEC738" s="511"/>
      <c r="MED738" s="511"/>
      <c r="MEE738" s="511"/>
      <c r="MEF738" s="511"/>
      <c r="MEG738" s="511"/>
      <c r="MEH738" s="511"/>
      <c r="MEI738" s="511"/>
      <c r="MEJ738" s="511"/>
      <c r="MEK738" s="511"/>
      <c r="MEL738" s="511"/>
      <c r="MEM738" s="511"/>
      <c r="MEN738" s="511"/>
      <c r="MEO738" s="511"/>
      <c r="MEP738" s="511"/>
      <c r="MEQ738" s="511"/>
      <c r="MER738" s="511"/>
      <c r="MES738" s="511"/>
      <c r="MET738" s="511"/>
      <c r="MEU738" s="511"/>
      <c r="MEV738" s="511"/>
      <c r="MEW738" s="511"/>
      <c r="MEX738" s="511"/>
      <c r="MEY738" s="511"/>
      <c r="MEZ738" s="511"/>
      <c r="MFA738" s="511"/>
      <c r="MFB738" s="511"/>
      <c r="MFC738" s="511"/>
      <c r="MFD738" s="511"/>
      <c r="MFE738" s="511"/>
      <c r="MFF738" s="511"/>
      <c r="MFG738" s="511"/>
      <c r="MFH738" s="511"/>
      <c r="MFI738" s="511"/>
      <c r="MFJ738" s="511"/>
      <c r="MFK738" s="511"/>
      <c r="MFL738" s="511"/>
      <c r="MFM738" s="511"/>
      <c r="MFN738" s="511"/>
      <c r="MFO738" s="511"/>
      <c r="MFP738" s="511"/>
      <c r="MFQ738" s="511"/>
      <c r="MFR738" s="511"/>
      <c r="MFS738" s="511"/>
      <c r="MFT738" s="511"/>
      <c r="MFU738" s="511"/>
      <c r="MFV738" s="511"/>
      <c r="MFW738" s="511"/>
      <c r="MFX738" s="511"/>
      <c r="MFY738" s="511"/>
      <c r="MFZ738" s="511"/>
      <c r="MGA738" s="511"/>
      <c r="MGB738" s="511"/>
      <c r="MGC738" s="511"/>
      <c r="MGD738" s="511"/>
      <c r="MGE738" s="511"/>
      <c r="MGF738" s="511"/>
      <c r="MGG738" s="511"/>
      <c r="MGH738" s="511"/>
      <c r="MGI738" s="511"/>
      <c r="MGJ738" s="511"/>
      <c r="MGK738" s="511"/>
      <c r="MGL738" s="511"/>
      <c r="MGM738" s="511"/>
      <c r="MGN738" s="511"/>
      <c r="MGO738" s="511"/>
      <c r="MGP738" s="511"/>
      <c r="MGQ738" s="511"/>
      <c r="MGR738" s="511"/>
      <c r="MGS738" s="511"/>
      <c r="MGT738" s="511"/>
      <c r="MGU738" s="511"/>
      <c r="MGV738" s="511"/>
      <c r="MGW738" s="511"/>
      <c r="MGX738" s="511"/>
      <c r="MGY738" s="511"/>
      <c r="MGZ738" s="511"/>
      <c r="MHA738" s="511"/>
      <c r="MHB738" s="511"/>
      <c r="MHC738" s="511"/>
      <c r="MHD738" s="511"/>
      <c r="MHE738" s="511"/>
      <c r="MHF738" s="511"/>
      <c r="MHG738" s="511"/>
      <c r="MHH738" s="511"/>
      <c r="MHI738" s="511"/>
      <c r="MHJ738" s="511"/>
      <c r="MHK738" s="511"/>
      <c r="MHL738" s="511"/>
      <c r="MHM738" s="511"/>
      <c r="MHN738" s="511"/>
      <c r="MHO738" s="511"/>
      <c r="MHP738" s="511"/>
      <c r="MHQ738" s="511"/>
      <c r="MHR738" s="511"/>
      <c r="MHS738" s="511"/>
      <c r="MHT738" s="511"/>
      <c r="MHU738" s="511"/>
      <c r="MHV738" s="511"/>
      <c r="MHW738" s="511"/>
      <c r="MHX738" s="511"/>
      <c r="MHY738" s="511"/>
      <c r="MHZ738" s="511"/>
      <c r="MIA738" s="511"/>
      <c r="MIB738" s="511"/>
      <c r="MIC738" s="511"/>
      <c r="MID738" s="511"/>
      <c r="MIE738" s="511"/>
      <c r="MIF738" s="511"/>
      <c r="MIG738" s="511"/>
      <c r="MIH738" s="511"/>
      <c r="MII738" s="511"/>
      <c r="MIJ738" s="511"/>
      <c r="MIK738" s="511"/>
      <c r="MIL738" s="511"/>
      <c r="MIM738" s="511"/>
      <c r="MIN738" s="511"/>
      <c r="MIO738" s="511"/>
      <c r="MIP738" s="511"/>
      <c r="MIQ738" s="511"/>
      <c r="MIR738" s="511"/>
      <c r="MIS738" s="511"/>
      <c r="MIT738" s="511"/>
      <c r="MIU738" s="511"/>
      <c r="MIV738" s="511"/>
      <c r="MIW738" s="511"/>
      <c r="MIX738" s="511"/>
      <c r="MIY738" s="511"/>
      <c r="MIZ738" s="511"/>
      <c r="MJA738" s="511"/>
      <c r="MJB738" s="511"/>
      <c r="MJC738" s="511"/>
      <c r="MJD738" s="511"/>
      <c r="MJE738" s="511"/>
      <c r="MJF738" s="511"/>
      <c r="MJG738" s="511"/>
      <c r="MJH738" s="511"/>
      <c r="MJI738" s="511"/>
      <c r="MJJ738" s="511"/>
      <c r="MJK738" s="511"/>
      <c r="MJL738" s="511"/>
      <c r="MJM738" s="511"/>
      <c r="MJN738" s="511"/>
      <c r="MJO738" s="511"/>
      <c r="MJP738" s="511"/>
      <c r="MJQ738" s="511"/>
      <c r="MJR738" s="511"/>
      <c r="MJS738" s="511"/>
      <c r="MJT738" s="511"/>
      <c r="MJU738" s="511"/>
      <c r="MJV738" s="511"/>
      <c r="MJW738" s="511"/>
      <c r="MJX738" s="511"/>
      <c r="MJY738" s="511"/>
      <c r="MJZ738" s="511"/>
      <c r="MKA738" s="511"/>
      <c r="MKB738" s="511"/>
      <c r="MKC738" s="511"/>
      <c r="MKD738" s="511"/>
      <c r="MKE738" s="511"/>
      <c r="MKF738" s="511"/>
      <c r="MKG738" s="511"/>
      <c r="MKH738" s="511"/>
      <c r="MKI738" s="511"/>
      <c r="MKJ738" s="511"/>
      <c r="MKK738" s="511"/>
      <c r="MKL738" s="511"/>
      <c r="MKM738" s="511"/>
      <c r="MKN738" s="511"/>
      <c r="MKO738" s="511"/>
      <c r="MKP738" s="511"/>
      <c r="MKQ738" s="511"/>
      <c r="MKR738" s="511"/>
      <c r="MKS738" s="511"/>
      <c r="MKT738" s="511"/>
      <c r="MKU738" s="511"/>
      <c r="MKV738" s="511"/>
      <c r="MKW738" s="511"/>
      <c r="MKX738" s="511"/>
      <c r="MKY738" s="511"/>
      <c r="MKZ738" s="511"/>
      <c r="MLA738" s="511"/>
      <c r="MLB738" s="511"/>
      <c r="MLC738" s="511"/>
      <c r="MLD738" s="511"/>
      <c r="MLE738" s="511"/>
      <c r="MLF738" s="511"/>
      <c r="MLG738" s="511"/>
      <c r="MLH738" s="511"/>
      <c r="MLI738" s="511"/>
      <c r="MLJ738" s="511"/>
      <c r="MLK738" s="511"/>
      <c r="MLL738" s="511"/>
      <c r="MLM738" s="511"/>
      <c r="MLN738" s="511"/>
      <c r="MLO738" s="511"/>
      <c r="MLP738" s="511"/>
      <c r="MLQ738" s="511"/>
      <c r="MLR738" s="511"/>
      <c r="MLS738" s="511"/>
      <c r="MLT738" s="511"/>
      <c r="MLU738" s="511"/>
      <c r="MLV738" s="511"/>
      <c r="MLW738" s="511"/>
      <c r="MLX738" s="511"/>
      <c r="MLY738" s="511"/>
      <c r="MLZ738" s="511"/>
      <c r="MMA738" s="511"/>
      <c r="MMB738" s="511"/>
      <c r="MMC738" s="511"/>
      <c r="MMD738" s="511"/>
      <c r="MME738" s="511"/>
      <c r="MMF738" s="511"/>
      <c r="MMG738" s="511"/>
      <c r="MMH738" s="511"/>
      <c r="MMI738" s="511"/>
      <c r="MMJ738" s="511"/>
      <c r="MMK738" s="511"/>
      <c r="MML738" s="511"/>
      <c r="MMM738" s="511"/>
      <c r="MMN738" s="511"/>
      <c r="MMO738" s="511"/>
      <c r="MMP738" s="511"/>
      <c r="MMQ738" s="511"/>
      <c r="MMR738" s="511"/>
      <c r="MMS738" s="511"/>
      <c r="MMT738" s="511"/>
      <c r="MMU738" s="511"/>
      <c r="MMV738" s="511"/>
      <c r="MMW738" s="511"/>
      <c r="MMX738" s="511"/>
      <c r="MMY738" s="511"/>
      <c r="MMZ738" s="511"/>
      <c r="MNA738" s="511"/>
      <c r="MNB738" s="511"/>
      <c r="MNC738" s="511"/>
      <c r="MND738" s="511"/>
      <c r="MNE738" s="511"/>
      <c r="MNF738" s="511"/>
      <c r="MNG738" s="511"/>
      <c r="MNH738" s="511"/>
      <c r="MNI738" s="511"/>
      <c r="MNJ738" s="511"/>
      <c r="MNK738" s="511"/>
      <c r="MNL738" s="511"/>
      <c r="MNM738" s="511"/>
      <c r="MNN738" s="511"/>
      <c r="MNO738" s="511"/>
      <c r="MNP738" s="511"/>
      <c r="MNQ738" s="511"/>
      <c r="MNR738" s="511"/>
      <c r="MNS738" s="511"/>
      <c r="MNT738" s="511"/>
      <c r="MNU738" s="511"/>
      <c r="MNV738" s="511"/>
      <c r="MNW738" s="511"/>
      <c r="MNX738" s="511"/>
      <c r="MNY738" s="511"/>
      <c r="MNZ738" s="511"/>
      <c r="MOA738" s="511"/>
      <c r="MOB738" s="511"/>
      <c r="MOC738" s="511"/>
      <c r="MOD738" s="511"/>
      <c r="MOE738" s="511"/>
      <c r="MOF738" s="511"/>
      <c r="MOG738" s="511"/>
      <c r="MOH738" s="511"/>
      <c r="MOI738" s="511"/>
      <c r="MOJ738" s="511"/>
      <c r="MOK738" s="511"/>
      <c r="MOL738" s="511"/>
      <c r="MOM738" s="511"/>
      <c r="MON738" s="511"/>
      <c r="MOO738" s="511"/>
      <c r="MOP738" s="511"/>
      <c r="MOQ738" s="511"/>
      <c r="MOR738" s="511"/>
      <c r="MOS738" s="511"/>
      <c r="MOT738" s="511"/>
      <c r="MOU738" s="511"/>
      <c r="MOV738" s="511"/>
      <c r="MOW738" s="511"/>
      <c r="MOX738" s="511"/>
      <c r="MOY738" s="511"/>
      <c r="MOZ738" s="511"/>
      <c r="MPA738" s="511"/>
      <c r="MPB738" s="511"/>
      <c r="MPC738" s="511"/>
      <c r="MPD738" s="511"/>
      <c r="MPE738" s="511"/>
      <c r="MPF738" s="511"/>
      <c r="MPG738" s="511"/>
      <c r="MPH738" s="511"/>
      <c r="MPI738" s="511"/>
      <c r="MPJ738" s="511"/>
      <c r="MPK738" s="511"/>
      <c r="MPL738" s="511"/>
      <c r="MPM738" s="511"/>
      <c r="MPN738" s="511"/>
      <c r="MPO738" s="511"/>
      <c r="MPP738" s="511"/>
      <c r="MPQ738" s="511"/>
      <c r="MPR738" s="511"/>
      <c r="MPS738" s="511"/>
      <c r="MPT738" s="511"/>
      <c r="MPU738" s="511"/>
      <c r="MPV738" s="511"/>
      <c r="MPW738" s="511"/>
      <c r="MPX738" s="511"/>
      <c r="MPY738" s="511"/>
      <c r="MPZ738" s="511"/>
      <c r="MQA738" s="511"/>
      <c r="MQB738" s="511"/>
      <c r="MQC738" s="511"/>
      <c r="MQD738" s="511"/>
      <c r="MQE738" s="511"/>
      <c r="MQF738" s="511"/>
      <c r="MQG738" s="511"/>
      <c r="MQH738" s="511"/>
      <c r="MQI738" s="511"/>
      <c r="MQJ738" s="511"/>
      <c r="MQK738" s="511"/>
      <c r="MQL738" s="511"/>
      <c r="MQM738" s="511"/>
      <c r="MQN738" s="511"/>
      <c r="MQO738" s="511"/>
      <c r="MQP738" s="511"/>
      <c r="MQQ738" s="511"/>
      <c r="MQR738" s="511"/>
      <c r="MQS738" s="511"/>
      <c r="MQT738" s="511"/>
      <c r="MQU738" s="511"/>
      <c r="MQV738" s="511"/>
      <c r="MQW738" s="511"/>
      <c r="MQX738" s="511"/>
      <c r="MQY738" s="511"/>
      <c r="MQZ738" s="511"/>
      <c r="MRA738" s="511"/>
      <c r="MRB738" s="511"/>
      <c r="MRC738" s="511"/>
      <c r="MRD738" s="511"/>
      <c r="MRE738" s="511"/>
      <c r="MRF738" s="511"/>
      <c r="MRG738" s="511"/>
      <c r="MRH738" s="511"/>
      <c r="MRI738" s="511"/>
      <c r="MRJ738" s="511"/>
      <c r="MRK738" s="511"/>
      <c r="MRL738" s="511"/>
      <c r="MRM738" s="511"/>
      <c r="MRN738" s="511"/>
      <c r="MRO738" s="511"/>
      <c r="MRP738" s="511"/>
      <c r="MRQ738" s="511"/>
      <c r="MRR738" s="511"/>
      <c r="MRS738" s="511"/>
      <c r="MRT738" s="511"/>
      <c r="MRU738" s="511"/>
      <c r="MRV738" s="511"/>
      <c r="MRW738" s="511"/>
      <c r="MRX738" s="511"/>
      <c r="MRY738" s="511"/>
      <c r="MRZ738" s="511"/>
      <c r="MSA738" s="511"/>
      <c r="MSB738" s="511"/>
      <c r="MSC738" s="511"/>
      <c r="MSD738" s="511"/>
      <c r="MSE738" s="511"/>
      <c r="MSF738" s="511"/>
      <c r="MSG738" s="511"/>
      <c r="MSH738" s="511"/>
      <c r="MSI738" s="511"/>
      <c r="MSJ738" s="511"/>
      <c r="MSK738" s="511"/>
      <c r="MSL738" s="511"/>
      <c r="MSM738" s="511"/>
      <c r="MSN738" s="511"/>
      <c r="MSO738" s="511"/>
      <c r="MSP738" s="511"/>
      <c r="MSQ738" s="511"/>
      <c r="MSR738" s="511"/>
      <c r="MSS738" s="511"/>
      <c r="MST738" s="511"/>
      <c r="MSU738" s="511"/>
      <c r="MSV738" s="511"/>
      <c r="MSW738" s="511"/>
      <c r="MSX738" s="511"/>
      <c r="MSY738" s="511"/>
      <c r="MSZ738" s="511"/>
      <c r="MTA738" s="511"/>
      <c r="MTB738" s="511"/>
      <c r="MTC738" s="511"/>
      <c r="MTD738" s="511"/>
      <c r="MTE738" s="511"/>
      <c r="MTF738" s="511"/>
      <c r="MTG738" s="511"/>
      <c r="MTH738" s="511"/>
      <c r="MTI738" s="511"/>
      <c r="MTJ738" s="511"/>
      <c r="MTK738" s="511"/>
      <c r="MTL738" s="511"/>
      <c r="MTM738" s="511"/>
      <c r="MTN738" s="511"/>
      <c r="MTO738" s="511"/>
      <c r="MTP738" s="511"/>
      <c r="MTQ738" s="511"/>
      <c r="MTR738" s="511"/>
      <c r="MTS738" s="511"/>
      <c r="MTT738" s="511"/>
      <c r="MTU738" s="511"/>
      <c r="MTV738" s="511"/>
      <c r="MTW738" s="511"/>
      <c r="MTX738" s="511"/>
      <c r="MTY738" s="511"/>
      <c r="MTZ738" s="511"/>
      <c r="MUA738" s="511"/>
      <c r="MUB738" s="511"/>
      <c r="MUC738" s="511"/>
      <c r="MUD738" s="511"/>
      <c r="MUE738" s="511"/>
      <c r="MUF738" s="511"/>
      <c r="MUG738" s="511"/>
      <c r="MUH738" s="511"/>
      <c r="MUI738" s="511"/>
      <c r="MUJ738" s="511"/>
      <c r="MUK738" s="511"/>
      <c r="MUL738" s="511"/>
      <c r="MUM738" s="511"/>
      <c r="MUN738" s="511"/>
      <c r="MUO738" s="511"/>
      <c r="MUP738" s="511"/>
      <c r="MUQ738" s="511"/>
      <c r="MUR738" s="511"/>
      <c r="MUS738" s="511"/>
      <c r="MUT738" s="511"/>
      <c r="MUU738" s="511"/>
      <c r="MUV738" s="511"/>
      <c r="MUW738" s="511"/>
      <c r="MUX738" s="511"/>
      <c r="MUY738" s="511"/>
      <c r="MUZ738" s="511"/>
      <c r="MVA738" s="511"/>
      <c r="MVB738" s="511"/>
      <c r="MVC738" s="511"/>
      <c r="MVD738" s="511"/>
      <c r="MVE738" s="511"/>
      <c r="MVF738" s="511"/>
      <c r="MVG738" s="511"/>
      <c r="MVH738" s="511"/>
      <c r="MVI738" s="511"/>
      <c r="MVJ738" s="511"/>
      <c r="MVK738" s="511"/>
      <c r="MVL738" s="511"/>
      <c r="MVM738" s="511"/>
      <c r="MVN738" s="511"/>
      <c r="MVO738" s="511"/>
      <c r="MVP738" s="511"/>
      <c r="MVQ738" s="511"/>
      <c r="MVR738" s="511"/>
      <c r="MVS738" s="511"/>
      <c r="MVT738" s="511"/>
      <c r="MVU738" s="511"/>
      <c r="MVV738" s="511"/>
      <c r="MVW738" s="511"/>
      <c r="MVX738" s="511"/>
      <c r="MVY738" s="511"/>
      <c r="MVZ738" s="511"/>
      <c r="MWA738" s="511"/>
      <c r="MWB738" s="511"/>
      <c r="MWC738" s="511"/>
      <c r="MWD738" s="511"/>
      <c r="MWE738" s="511"/>
      <c r="MWF738" s="511"/>
      <c r="MWG738" s="511"/>
      <c r="MWH738" s="511"/>
      <c r="MWI738" s="511"/>
      <c r="MWJ738" s="511"/>
      <c r="MWK738" s="511"/>
      <c r="MWL738" s="511"/>
      <c r="MWM738" s="511"/>
      <c r="MWN738" s="511"/>
      <c r="MWO738" s="511"/>
      <c r="MWP738" s="511"/>
      <c r="MWQ738" s="511"/>
      <c r="MWR738" s="511"/>
      <c r="MWS738" s="511"/>
      <c r="MWT738" s="511"/>
      <c r="MWU738" s="511"/>
      <c r="MWV738" s="511"/>
      <c r="MWW738" s="511"/>
      <c r="MWX738" s="511"/>
      <c r="MWY738" s="511"/>
      <c r="MWZ738" s="511"/>
      <c r="MXA738" s="511"/>
      <c r="MXB738" s="511"/>
      <c r="MXC738" s="511"/>
      <c r="MXD738" s="511"/>
      <c r="MXE738" s="511"/>
      <c r="MXF738" s="511"/>
      <c r="MXG738" s="511"/>
      <c r="MXH738" s="511"/>
      <c r="MXI738" s="511"/>
      <c r="MXJ738" s="511"/>
      <c r="MXK738" s="511"/>
      <c r="MXL738" s="511"/>
      <c r="MXM738" s="511"/>
      <c r="MXN738" s="511"/>
      <c r="MXO738" s="511"/>
      <c r="MXP738" s="511"/>
      <c r="MXQ738" s="511"/>
      <c r="MXR738" s="511"/>
      <c r="MXS738" s="511"/>
      <c r="MXT738" s="511"/>
      <c r="MXU738" s="511"/>
      <c r="MXV738" s="511"/>
      <c r="MXW738" s="511"/>
      <c r="MXX738" s="511"/>
      <c r="MXY738" s="511"/>
      <c r="MXZ738" s="511"/>
      <c r="MYA738" s="511"/>
      <c r="MYB738" s="511"/>
      <c r="MYC738" s="511"/>
      <c r="MYD738" s="511"/>
      <c r="MYE738" s="511"/>
      <c r="MYF738" s="511"/>
      <c r="MYG738" s="511"/>
      <c r="MYH738" s="511"/>
      <c r="MYI738" s="511"/>
      <c r="MYJ738" s="511"/>
      <c r="MYK738" s="511"/>
      <c r="MYL738" s="511"/>
      <c r="MYM738" s="511"/>
      <c r="MYN738" s="511"/>
      <c r="MYO738" s="511"/>
      <c r="MYP738" s="511"/>
      <c r="MYQ738" s="511"/>
      <c r="MYR738" s="511"/>
      <c r="MYS738" s="511"/>
      <c r="MYT738" s="511"/>
      <c r="MYU738" s="511"/>
      <c r="MYV738" s="511"/>
      <c r="MYW738" s="511"/>
      <c r="MYX738" s="511"/>
      <c r="MYY738" s="511"/>
      <c r="MYZ738" s="511"/>
      <c r="MZA738" s="511"/>
      <c r="MZB738" s="511"/>
      <c r="MZC738" s="511"/>
      <c r="MZD738" s="511"/>
      <c r="MZE738" s="511"/>
      <c r="MZF738" s="511"/>
      <c r="MZG738" s="511"/>
      <c r="MZH738" s="511"/>
      <c r="MZI738" s="511"/>
      <c r="MZJ738" s="511"/>
      <c r="MZK738" s="511"/>
      <c r="MZL738" s="511"/>
      <c r="MZM738" s="511"/>
      <c r="MZN738" s="511"/>
      <c r="MZO738" s="511"/>
      <c r="MZP738" s="511"/>
      <c r="MZQ738" s="511"/>
      <c r="MZR738" s="511"/>
      <c r="MZS738" s="511"/>
      <c r="MZT738" s="511"/>
      <c r="MZU738" s="511"/>
      <c r="MZV738" s="511"/>
      <c r="MZW738" s="511"/>
      <c r="MZX738" s="511"/>
      <c r="MZY738" s="511"/>
      <c r="MZZ738" s="511"/>
      <c r="NAA738" s="511"/>
      <c r="NAB738" s="511"/>
      <c r="NAC738" s="511"/>
      <c r="NAD738" s="511"/>
      <c r="NAE738" s="511"/>
      <c r="NAF738" s="511"/>
      <c r="NAG738" s="511"/>
      <c r="NAH738" s="511"/>
      <c r="NAI738" s="511"/>
      <c r="NAJ738" s="511"/>
      <c r="NAK738" s="511"/>
      <c r="NAL738" s="511"/>
      <c r="NAM738" s="511"/>
      <c r="NAN738" s="511"/>
      <c r="NAO738" s="511"/>
      <c r="NAP738" s="511"/>
      <c r="NAQ738" s="511"/>
      <c r="NAR738" s="511"/>
      <c r="NAS738" s="511"/>
      <c r="NAT738" s="511"/>
      <c r="NAU738" s="511"/>
      <c r="NAV738" s="511"/>
      <c r="NAW738" s="511"/>
      <c r="NAX738" s="511"/>
      <c r="NAY738" s="511"/>
      <c r="NAZ738" s="511"/>
      <c r="NBA738" s="511"/>
      <c r="NBB738" s="511"/>
      <c r="NBC738" s="511"/>
      <c r="NBD738" s="511"/>
      <c r="NBE738" s="511"/>
      <c r="NBF738" s="511"/>
      <c r="NBG738" s="511"/>
      <c r="NBH738" s="511"/>
      <c r="NBI738" s="511"/>
      <c r="NBJ738" s="511"/>
      <c r="NBK738" s="511"/>
      <c r="NBL738" s="511"/>
      <c r="NBM738" s="511"/>
      <c r="NBN738" s="511"/>
      <c r="NBO738" s="511"/>
      <c r="NBP738" s="511"/>
      <c r="NBQ738" s="511"/>
      <c r="NBR738" s="511"/>
      <c r="NBS738" s="511"/>
      <c r="NBT738" s="511"/>
      <c r="NBU738" s="511"/>
      <c r="NBV738" s="511"/>
      <c r="NBW738" s="511"/>
      <c r="NBX738" s="511"/>
      <c r="NBY738" s="511"/>
      <c r="NBZ738" s="511"/>
      <c r="NCA738" s="511"/>
      <c r="NCB738" s="511"/>
      <c r="NCC738" s="511"/>
      <c r="NCD738" s="511"/>
      <c r="NCE738" s="511"/>
      <c r="NCF738" s="511"/>
      <c r="NCG738" s="511"/>
      <c r="NCH738" s="511"/>
      <c r="NCI738" s="511"/>
      <c r="NCJ738" s="511"/>
      <c r="NCK738" s="511"/>
      <c r="NCL738" s="511"/>
      <c r="NCM738" s="511"/>
      <c r="NCN738" s="511"/>
      <c r="NCO738" s="511"/>
      <c r="NCP738" s="511"/>
      <c r="NCQ738" s="511"/>
      <c r="NCR738" s="511"/>
      <c r="NCS738" s="511"/>
      <c r="NCT738" s="511"/>
      <c r="NCU738" s="511"/>
      <c r="NCV738" s="511"/>
      <c r="NCW738" s="511"/>
      <c r="NCX738" s="511"/>
      <c r="NCY738" s="511"/>
      <c r="NCZ738" s="511"/>
      <c r="NDA738" s="511"/>
      <c r="NDB738" s="511"/>
      <c r="NDC738" s="511"/>
      <c r="NDD738" s="511"/>
      <c r="NDE738" s="511"/>
      <c r="NDF738" s="511"/>
      <c r="NDG738" s="511"/>
      <c r="NDH738" s="511"/>
      <c r="NDI738" s="511"/>
      <c r="NDJ738" s="511"/>
      <c r="NDK738" s="511"/>
      <c r="NDL738" s="511"/>
      <c r="NDM738" s="511"/>
      <c r="NDN738" s="511"/>
      <c r="NDO738" s="511"/>
      <c r="NDP738" s="511"/>
      <c r="NDQ738" s="511"/>
      <c r="NDR738" s="511"/>
      <c r="NDS738" s="511"/>
      <c r="NDT738" s="511"/>
      <c r="NDU738" s="511"/>
      <c r="NDV738" s="511"/>
      <c r="NDW738" s="511"/>
      <c r="NDX738" s="511"/>
      <c r="NDY738" s="511"/>
      <c r="NDZ738" s="511"/>
      <c r="NEA738" s="511"/>
      <c r="NEB738" s="511"/>
      <c r="NEC738" s="511"/>
      <c r="NED738" s="511"/>
      <c r="NEE738" s="511"/>
      <c r="NEF738" s="511"/>
      <c r="NEG738" s="511"/>
      <c r="NEH738" s="511"/>
      <c r="NEI738" s="511"/>
      <c r="NEJ738" s="511"/>
      <c r="NEK738" s="511"/>
      <c r="NEL738" s="511"/>
      <c r="NEM738" s="511"/>
      <c r="NEN738" s="511"/>
      <c r="NEO738" s="511"/>
      <c r="NEP738" s="511"/>
      <c r="NEQ738" s="511"/>
      <c r="NER738" s="511"/>
      <c r="NES738" s="511"/>
      <c r="NET738" s="511"/>
      <c r="NEU738" s="511"/>
      <c r="NEV738" s="511"/>
      <c r="NEW738" s="511"/>
      <c r="NEX738" s="511"/>
      <c r="NEY738" s="511"/>
      <c r="NEZ738" s="511"/>
      <c r="NFA738" s="511"/>
      <c r="NFB738" s="511"/>
      <c r="NFC738" s="511"/>
      <c r="NFD738" s="511"/>
      <c r="NFE738" s="511"/>
      <c r="NFF738" s="511"/>
      <c r="NFG738" s="511"/>
      <c r="NFH738" s="511"/>
      <c r="NFI738" s="511"/>
      <c r="NFJ738" s="511"/>
      <c r="NFK738" s="511"/>
      <c r="NFL738" s="511"/>
      <c r="NFM738" s="511"/>
      <c r="NFN738" s="511"/>
      <c r="NFO738" s="511"/>
      <c r="NFP738" s="511"/>
      <c r="NFQ738" s="511"/>
      <c r="NFR738" s="511"/>
      <c r="NFS738" s="511"/>
      <c r="NFT738" s="511"/>
      <c r="NFU738" s="511"/>
      <c r="NFV738" s="511"/>
      <c r="NFW738" s="511"/>
      <c r="NFX738" s="511"/>
      <c r="NFY738" s="511"/>
      <c r="NFZ738" s="511"/>
      <c r="NGA738" s="511"/>
      <c r="NGB738" s="511"/>
      <c r="NGC738" s="511"/>
      <c r="NGD738" s="511"/>
      <c r="NGE738" s="511"/>
      <c r="NGF738" s="511"/>
      <c r="NGG738" s="511"/>
      <c r="NGH738" s="511"/>
      <c r="NGI738" s="511"/>
      <c r="NGJ738" s="511"/>
      <c r="NGK738" s="511"/>
      <c r="NGL738" s="511"/>
      <c r="NGM738" s="511"/>
      <c r="NGN738" s="511"/>
      <c r="NGO738" s="511"/>
      <c r="NGP738" s="511"/>
      <c r="NGQ738" s="511"/>
      <c r="NGR738" s="511"/>
      <c r="NGS738" s="511"/>
      <c r="NGT738" s="511"/>
      <c r="NGU738" s="511"/>
      <c r="NGV738" s="511"/>
      <c r="NGW738" s="511"/>
      <c r="NGX738" s="511"/>
      <c r="NGY738" s="511"/>
      <c r="NGZ738" s="511"/>
      <c r="NHA738" s="511"/>
      <c r="NHB738" s="511"/>
      <c r="NHC738" s="511"/>
      <c r="NHD738" s="511"/>
      <c r="NHE738" s="511"/>
      <c r="NHF738" s="511"/>
      <c r="NHG738" s="511"/>
      <c r="NHH738" s="511"/>
      <c r="NHI738" s="511"/>
      <c r="NHJ738" s="511"/>
      <c r="NHK738" s="511"/>
      <c r="NHL738" s="511"/>
      <c r="NHM738" s="511"/>
      <c r="NHN738" s="511"/>
      <c r="NHO738" s="511"/>
      <c r="NHP738" s="511"/>
      <c r="NHQ738" s="511"/>
      <c r="NHR738" s="511"/>
      <c r="NHS738" s="511"/>
      <c r="NHT738" s="511"/>
      <c r="NHU738" s="511"/>
      <c r="NHV738" s="511"/>
      <c r="NHW738" s="511"/>
      <c r="NHX738" s="511"/>
      <c r="NHY738" s="511"/>
      <c r="NHZ738" s="511"/>
      <c r="NIA738" s="511"/>
      <c r="NIB738" s="511"/>
      <c r="NIC738" s="511"/>
      <c r="NID738" s="511"/>
      <c r="NIE738" s="511"/>
      <c r="NIF738" s="511"/>
      <c r="NIG738" s="511"/>
      <c r="NIH738" s="511"/>
      <c r="NII738" s="511"/>
      <c r="NIJ738" s="511"/>
      <c r="NIK738" s="511"/>
      <c r="NIL738" s="511"/>
      <c r="NIM738" s="511"/>
      <c r="NIN738" s="511"/>
      <c r="NIO738" s="511"/>
      <c r="NIP738" s="511"/>
      <c r="NIQ738" s="511"/>
      <c r="NIR738" s="511"/>
      <c r="NIS738" s="511"/>
      <c r="NIT738" s="511"/>
      <c r="NIU738" s="511"/>
      <c r="NIV738" s="511"/>
      <c r="NIW738" s="511"/>
      <c r="NIX738" s="511"/>
      <c r="NIY738" s="511"/>
      <c r="NIZ738" s="511"/>
      <c r="NJA738" s="511"/>
      <c r="NJB738" s="511"/>
      <c r="NJC738" s="511"/>
      <c r="NJD738" s="511"/>
      <c r="NJE738" s="511"/>
      <c r="NJF738" s="511"/>
      <c r="NJG738" s="511"/>
      <c r="NJH738" s="511"/>
      <c r="NJI738" s="511"/>
      <c r="NJJ738" s="511"/>
      <c r="NJK738" s="511"/>
      <c r="NJL738" s="511"/>
      <c r="NJM738" s="511"/>
      <c r="NJN738" s="511"/>
      <c r="NJO738" s="511"/>
      <c r="NJP738" s="511"/>
      <c r="NJQ738" s="511"/>
      <c r="NJR738" s="511"/>
      <c r="NJS738" s="511"/>
      <c r="NJT738" s="511"/>
      <c r="NJU738" s="511"/>
      <c r="NJV738" s="511"/>
      <c r="NJW738" s="511"/>
      <c r="NJX738" s="511"/>
      <c r="NJY738" s="511"/>
      <c r="NJZ738" s="511"/>
      <c r="NKA738" s="511"/>
      <c r="NKB738" s="511"/>
      <c r="NKC738" s="511"/>
      <c r="NKD738" s="511"/>
      <c r="NKE738" s="511"/>
      <c r="NKF738" s="511"/>
      <c r="NKG738" s="511"/>
      <c r="NKH738" s="511"/>
      <c r="NKI738" s="511"/>
      <c r="NKJ738" s="511"/>
      <c r="NKK738" s="511"/>
      <c r="NKL738" s="511"/>
      <c r="NKM738" s="511"/>
      <c r="NKN738" s="511"/>
      <c r="NKO738" s="511"/>
      <c r="NKP738" s="511"/>
      <c r="NKQ738" s="511"/>
      <c r="NKR738" s="511"/>
      <c r="NKS738" s="511"/>
      <c r="NKT738" s="511"/>
      <c r="NKU738" s="511"/>
      <c r="NKV738" s="511"/>
      <c r="NKW738" s="511"/>
      <c r="NKX738" s="511"/>
      <c r="NKY738" s="511"/>
      <c r="NKZ738" s="511"/>
      <c r="NLA738" s="511"/>
      <c r="NLB738" s="511"/>
      <c r="NLC738" s="511"/>
      <c r="NLD738" s="511"/>
      <c r="NLE738" s="511"/>
      <c r="NLF738" s="511"/>
      <c r="NLG738" s="511"/>
      <c r="NLH738" s="511"/>
      <c r="NLI738" s="511"/>
      <c r="NLJ738" s="511"/>
      <c r="NLK738" s="511"/>
      <c r="NLL738" s="511"/>
      <c r="NLM738" s="511"/>
      <c r="NLN738" s="511"/>
      <c r="NLO738" s="511"/>
      <c r="NLP738" s="511"/>
      <c r="NLQ738" s="511"/>
      <c r="NLR738" s="511"/>
      <c r="NLS738" s="511"/>
      <c r="NLT738" s="511"/>
      <c r="NLU738" s="511"/>
      <c r="NLV738" s="511"/>
      <c r="NLW738" s="511"/>
      <c r="NLX738" s="511"/>
      <c r="NLY738" s="511"/>
      <c r="NLZ738" s="511"/>
      <c r="NMA738" s="511"/>
      <c r="NMB738" s="511"/>
      <c r="NMC738" s="511"/>
      <c r="NMD738" s="511"/>
      <c r="NME738" s="511"/>
      <c r="NMF738" s="511"/>
      <c r="NMG738" s="511"/>
      <c r="NMH738" s="511"/>
      <c r="NMI738" s="511"/>
      <c r="NMJ738" s="511"/>
      <c r="NMK738" s="511"/>
      <c r="NML738" s="511"/>
      <c r="NMM738" s="511"/>
      <c r="NMN738" s="511"/>
      <c r="NMO738" s="511"/>
      <c r="NMP738" s="511"/>
      <c r="NMQ738" s="511"/>
      <c r="NMR738" s="511"/>
      <c r="NMS738" s="511"/>
      <c r="NMT738" s="511"/>
      <c r="NMU738" s="511"/>
      <c r="NMV738" s="511"/>
      <c r="NMW738" s="511"/>
      <c r="NMX738" s="511"/>
      <c r="NMY738" s="511"/>
      <c r="NMZ738" s="511"/>
      <c r="NNA738" s="511"/>
      <c r="NNB738" s="511"/>
      <c r="NNC738" s="511"/>
      <c r="NND738" s="511"/>
      <c r="NNE738" s="511"/>
      <c r="NNF738" s="511"/>
      <c r="NNG738" s="511"/>
      <c r="NNH738" s="511"/>
      <c r="NNI738" s="511"/>
      <c r="NNJ738" s="511"/>
      <c r="NNK738" s="511"/>
      <c r="NNL738" s="511"/>
      <c r="NNM738" s="511"/>
      <c r="NNN738" s="511"/>
      <c r="NNO738" s="511"/>
      <c r="NNP738" s="511"/>
      <c r="NNQ738" s="511"/>
      <c r="NNR738" s="511"/>
      <c r="NNS738" s="511"/>
      <c r="NNT738" s="511"/>
      <c r="NNU738" s="511"/>
      <c r="NNV738" s="511"/>
      <c r="NNW738" s="511"/>
      <c r="NNX738" s="511"/>
      <c r="NNY738" s="511"/>
      <c r="NNZ738" s="511"/>
      <c r="NOA738" s="511"/>
      <c r="NOB738" s="511"/>
      <c r="NOC738" s="511"/>
      <c r="NOD738" s="511"/>
      <c r="NOE738" s="511"/>
      <c r="NOF738" s="511"/>
      <c r="NOG738" s="511"/>
      <c r="NOH738" s="511"/>
      <c r="NOI738" s="511"/>
      <c r="NOJ738" s="511"/>
      <c r="NOK738" s="511"/>
      <c r="NOL738" s="511"/>
      <c r="NOM738" s="511"/>
      <c r="NON738" s="511"/>
      <c r="NOO738" s="511"/>
      <c r="NOP738" s="511"/>
      <c r="NOQ738" s="511"/>
      <c r="NOR738" s="511"/>
      <c r="NOS738" s="511"/>
      <c r="NOT738" s="511"/>
      <c r="NOU738" s="511"/>
      <c r="NOV738" s="511"/>
      <c r="NOW738" s="511"/>
      <c r="NOX738" s="511"/>
      <c r="NOY738" s="511"/>
      <c r="NOZ738" s="511"/>
      <c r="NPA738" s="511"/>
      <c r="NPB738" s="511"/>
      <c r="NPC738" s="511"/>
      <c r="NPD738" s="511"/>
      <c r="NPE738" s="511"/>
      <c r="NPF738" s="511"/>
      <c r="NPG738" s="511"/>
      <c r="NPH738" s="511"/>
      <c r="NPI738" s="511"/>
      <c r="NPJ738" s="511"/>
      <c r="NPK738" s="511"/>
      <c r="NPL738" s="511"/>
      <c r="NPM738" s="511"/>
      <c r="NPN738" s="511"/>
      <c r="NPO738" s="511"/>
      <c r="NPP738" s="511"/>
      <c r="NPQ738" s="511"/>
      <c r="NPR738" s="511"/>
      <c r="NPS738" s="511"/>
      <c r="NPT738" s="511"/>
      <c r="NPU738" s="511"/>
      <c r="NPV738" s="511"/>
      <c r="NPW738" s="511"/>
      <c r="NPX738" s="511"/>
      <c r="NPY738" s="511"/>
      <c r="NPZ738" s="511"/>
      <c r="NQA738" s="511"/>
      <c r="NQB738" s="511"/>
      <c r="NQC738" s="511"/>
      <c r="NQD738" s="511"/>
      <c r="NQE738" s="511"/>
      <c r="NQF738" s="511"/>
      <c r="NQG738" s="511"/>
      <c r="NQH738" s="511"/>
      <c r="NQI738" s="511"/>
      <c r="NQJ738" s="511"/>
      <c r="NQK738" s="511"/>
      <c r="NQL738" s="511"/>
      <c r="NQM738" s="511"/>
      <c r="NQN738" s="511"/>
      <c r="NQO738" s="511"/>
      <c r="NQP738" s="511"/>
      <c r="NQQ738" s="511"/>
      <c r="NQR738" s="511"/>
      <c r="NQS738" s="511"/>
      <c r="NQT738" s="511"/>
      <c r="NQU738" s="511"/>
      <c r="NQV738" s="511"/>
      <c r="NQW738" s="511"/>
      <c r="NQX738" s="511"/>
      <c r="NQY738" s="511"/>
      <c r="NQZ738" s="511"/>
      <c r="NRA738" s="511"/>
      <c r="NRB738" s="511"/>
      <c r="NRC738" s="511"/>
      <c r="NRD738" s="511"/>
      <c r="NRE738" s="511"/>
      <c r="NRF738" s="511"/>
      <c r="NRG738" s="511"/>
      <c r="NRH738" s="511"/>
      <c r="NRI738" s="511"/>
      <c r="NRJ738" s="511"/>
      <c r="NRK738" s="511"/>
      <c r="NRL738" s="511"/>
      <c r="NRM738" s="511"/>
      <c r="NRN738" s="511"/>
      <c r="NRO738" s="511"/>
      <c r="NRP738" s="511"/>
      <c r="NRQ738" s="511"/>
      <c r="NRR738" s="511"/>
      <c r="NRS738" s="511"/>
      <c r="NRT738" s="511"/>
      <c r="NRU738" s="511"/>
      <c r="NRV738" s="511"/>
      <c r="NRW738" s="511"/>
      <c r="NRX738" s="511"/>
      <c r="NRY738" s="511"/>
      <c r="NRZ738" s="511"/>
      <c r="NSA738" s="511"/>
      <c r="NSB738" s="511"/>
      <c r="NSC738" s="511"/>
      <c r="NSD738" s="511"/>
      <c r="NSE738" s="511"/>
      <c r="NSF738" s="511"/>
      <c r="NSG738" s="511"/>
      <c r="NSH738" s="511"/>
      <c r="NSI738" s="511"/>
      <c r="NSJ738" s="511"/>
      <c r="NSK738" s="511"/>
      <c r="NSL738" s="511"/>
      <c r="NSM738" s="511"/>
      <c r="NSN738" s="511"/>
      <c r="NSO738" s="511"/>
      <c r="NSP738" s="511"/>
      <c r="NSQ738" s="511"/>
      <c r="NSR738" s="511"/>
      <c r="NSS738" s="511"/>
      <c r="NST738" s="511"/>
      <c r="NSU738" s="511"/>
      <c r="NSV738" s="511"/>
      <c r="NSW738" s="511"/>
      <c r="NSX738" s="511"/>
      <c r="NSY738" s="511"/>
      <c r="NSZ738" s="511"/>
      <c r="NTA738" s="511"/>
      <c r="NTB738" s="511"/>
      <c r="NTC738" s="511"/>
      <c r="NTD738" s="511"/>
      <c r="NTE738" s="511"/>
      <c r="NTF738" s="511"/>
      <c r="NTG738" s="511"/>
      <c r="NTH738" s="511"/>
      <c r="NTI738" s="511"/>
      <c r="NTJ738" s="511"/>
      <c r="NTK738" s="511"/>
      <c r="NTL738" s="511"/>
      <c r="NTM738" s="511"/>
      <c r="NTN738" s="511"/>
      <c r="NTO738" s="511"/>
      <c r="NTP738" s="511"/>
      <c r="NTQ738" s="511"/>
      <c r="NTR738" s="511"/>
      <c r="NTS738" s="511"/>
      <c r="NTT738" s="511"/>
      <c r="NTU738" s="511"/>
      <c r="NTV738" s="511"/>
      <c r="NTW738" s="511"/>
      <c r="NTX738" s="511"/>
      <c r="NTY738" s="511"/>
      <c r="NTZ738" s="511"/>
      <c r="NUA738" s="511"/>
      <c r="NUB738" s="511"/>
      <c r="NUC738" s="511"/>
      <c r="NUD738" s="511"/>
      <c r="NUE738" s="511"/>
      <c r="NUF738" s="511"/>
      <c r="NUG738" s="511"/>
      <c r="NUH738" s="511"/>
      <c r="NUI738" s="511"/>
      <c r="NUJ738" s="511"/>
      <c r="NUK738" s="511"/>
      <c r="NUL738" s="511"/>
      <c r="NUM738" s="511"/>
      <c r="NUN738" s="511"/>
      <c r="NUO738" s="511"/>
      <c r="NUP738" s="511"/>
      <c r="NUQ738" s="511"/>
      <c r="NUR738" s="511"/>
      <c r="NUS738" s="511"/>
      <c r="NUT738" s="511"/>
      <c r="NUU738" s="511"/>
      <c r="NUV738" s="511"/>
      <c r="NUW738" s="511"/>
      <c r="NUX738" s="511"/>
      <c r="NUY738" s="511"/>
      <c r="NUZ738" s="511"/>
      <c r="NVA738" s="511"/>
      <c r="NVB738" s="511"/>
      <c r="NVC738" s="511"/>
      <c r="NVD738" s="511"/>
      <c r="NVE738" s="511"/>
      <c r="NVF738" s="511"/>
      <c r="NVG738" s="511"/>
      <c r="NVH738" s="511"/>
      <c r="NVI738" s="511"/>
      <c r="NVJ738" s="511"/>
      <c r="NVK738" s="511"/>
      <c r="NVL738" s="511"/>
      <c r="NVM738" s="511"/>
      <c r="NVN738" s="511"/>
      <c r="NVO738" s="511"/>
      <c r="NVP738" s="511"/>
      <c r="NVQ738" s="511"/>
      <c r="NVR738" s="511"/>
      <c r="NVS738" s="511"/>
      <c r="NVT738" s="511"/>
      <c r="NVU738" s="511"/>
      <c r="NVV738" s="511"/>
      <c r="NVW738" s="511"/>
      <c r="NVX738" s="511"/>
      <c r="NVY738" s="511"/>
      <c r="NVZ738" s="511"/>
      <c r="NWA738" s="511"/>
      <c r="NWB738" s="511"/>
      <c r="NWC738" s="511"/>
      <c r="NWD738" s="511"/>
      <c r="NWE738" s="511"/>
      <c r="NWF738" s="511"/>
      <c r="NWG738" s="511"/>
      <c r="NWH738" s="511"/>
      <c r="NWI738" s="511"/>
      <c r="NWJ738" s="511"/>
      <c r="NWK738" s="511"/>
      <c r="NWL738" s="511"/>
      <c r="NWM738" s="511"/>
      <c r="NWN738" s="511"/>
      <c r="NWO738" s="511"/>
      <c r="NWP738" s="511"/>
      <c r="NWQ738" s="511"/>
      <c r="NWR738" s="511"/>
      <c r="NWS738" s="511"/>
      <c r="NWT738" s="511"/>
      <c r="NWU738" s="511"/>
      <c r="NWV738" s="511"/>
      <c r="NWW738" s="511"/>
      <c r="NWX738" s="511"/>
      <c r="NWY738" s="511"/>
      <c r="NWZ738" s="511"/>
      <c r="NXA738" s="511"/>
      <c r="NXB738" s="511"/>
      <c r="NXC738" s="511"/>
      <c r="NXD738" s="511"/>
      <c r="NXE738" s="511"/>
      <c r="NXF738" s="511"/>
      <c r="NXG738" s="511"/>
      <c r="NXH738" s="511"/>
      <c r="NXI738" s="511"/>
      <c r="NXJ738" s="511"/>
      <c r="NXK738" s="511"/>
      <c r="NXL738" s="511"/>
      <c r="NXM738" s="511"/>
      <c r="NXN738" s="511"/>
      <c r="NXO738" s="511"/>
      <c r="NXP738" s="511"/>
      <c r="NXQ738" s="511"/>
      <c r="NXR738" s="511"/>
      <c r="NXS738" s="511"/>
      <c r="NXT738" s="511"/>
      <c r="NXU738" s="511"/>
      <c r="NXV738" s="511"/>
      <c r="NXW738" s="511"/>
      <c r="NXX738" s="511"/>
      <c r="NXY738" s="511"/>
      <c r="NXZ738" s="511"/>
      <c r="NYA738" s="511"/>
      <c r="NYB738" s="511"/>
      <c r="NYC738" s="511"/>
      <c r="NYD738" s="511"/>
      <c r="NYE738" s="511"/>
      <c r="NYF738" s="511"/>
      <c r="NYG738" s="511"/>
      <c r="NYH738" s="511"/>
      <c r="NYI738" s="511"/>
      <c r="NYJ738" s="511"/>
      <c r="NYK738" s="511"/>
      <c r="NYL738" s="511"/>
      <c r="NYM738" s="511"/>
      <c r="NYN738" s="511"/>
      <c r="NYO738" s="511"/>
      <c r="NYP738" s="511"/>
      <c r="NYQ738" s="511"/>
      <c r="NYR738" s="511"/>
      <c r="NYS738" s="511"/>
      <c r="NYT738" s="511"/>
      <c r="NYU738" s="511"/>
      <c r="NYV738" s="511"/>
      <c r="NYW738" s="511"/>
      <c r="NYX738" s="511"/>
      <c r="NYY738" s="511"/>
      <c r="NYZ738" s="511"/>
      <c r="NZA738" s="511"/>
      <c r="NZB738" s="511"/>
      <c r="NZC738" s="511"/>
      <c r="NZD738" s="511"/>
      <c r="NZE738" s="511"/>
      <c r="NZF738" s="511"/>
      <c r="NZG738" s="511"/>
      <c r="NZH738" s="511"/>
      <c r="NZI738" s="511"/>
      <c r="NZJ738" s="511"/>
      <c r="NZK738" s="511"/>
      <c r="NZL738" s="511"/>
      <c r="NZM738" s="511"/>
      <c r="NZN738" s="511"/>
      <c r="NZO738" s="511"/>
      <c r="NZP738" s="511"/>
      <c r="NZQ738" s="511"/>
      <c r="NZR738" s="511"/>
      <c r="NZS738" s="511"/>
      <c r="NZT738" s="511"/>
      <c r="NZU738" s="511"/>
      <c r="NZV738" s="511"/>
      <c r="NZW738" s="511"/>
      <c r="NZX738" s="511"/>
      <c r="NZY738" s="511"/>
      <c r="NZZ738" s="511"/>
      <c r="OAA738" s="511"/>
      <c r="OAB738" s="511"/>
      <c r="OAC738" s="511"/>
      <c r="OAD738" s="511"/>
      <c r="OAE738" s="511"/>
      <c r="OAF738" s="511"/>
      <c r="OAG738" s="511"/>
      <c r="OAH738" s="511"/>
      <c r="OAI738" s="511"/>
      <c r="OAJ738" s="511"/>
      <c r="OAK738" s="511"/>
      <c r="OAL738" s="511"/>
      <c r="OAM738" s="511"/>
      <c r="OAN738" s="511"/>
      <c r="OAO738" s="511"/>
      <c r="OAP738" s="511"/>
      <c r="OAQ738" s="511"/>
      <c r="OAR738" s="511"/>
      <c r="OAS738" s="511"/>
      <c r="OAT738" s="511"/>
      <c r="OAU738" s="511"/>
      <c r="OAV738" s="511"/>
      <c r="OAW738" s="511"/>
      <c r="OAX738" s="511"/>
      <c r="OAY738" s="511"/>
      <c r="OAZ738" s="511"/>
      <c r="OBA738" s="511"/>
      <c r="OBB738" s="511"/>
      <c r="OBC738" s="511"/>
      <c r="OBD738" s="511"/>
      <c r="OBE738" s="511"/>
      <c r="OBF738" s="511"/>
      <c r="OBG738" s="511"/>
      <c r="OBH738" s="511"/>
      <c r="OBI738" s="511"/>
      <c r="OBJ738" s="511"/>
      <c r="OBK738" s="511"/>
      <c r="OBL738" s="511"/>
      <c r="OBM738" s="511"/>
      <c r="OBN738" s="511"/>
      <c r="OBO738" s="511"/>
      <c r="OBP738" s="511"/>
      <c r="OBQ738" s="511"/>
      <c r="OBR738" s="511"/>
      <c r="OBS738" s="511"/>
      <c r="OBT738" s="511"/>
      <c r="OBU738" s="511"/>
      <c r="OBV738" s="511"/>
      <c r="OBW738" s="511"/>
      <c r="OBX738" s="511"/>
      <c r="OBY738" s="511"/>
      <c r="OBZ738" s="511"/>
      <c r="OCA738" s="511"/>
      <c r="OCB738" s="511"/>
      <c r="OCC738" s="511"/>
      <c r="OCD738" s="511"/>
      <c r="OCE738" s="511"/>
      <c r="OCF738" s="511"/>
      <c r="OCG738" s="511"/>
      <c r="OCH738" s="511"/>
      <c r="OCI738" s="511"/>
      <c r="OCJ738" s="511"/>
      <c r="OCK738" s="511"/>
      <c r="OCL738" s="511"/>
      <c r="OCM738" s="511"/>
      <c r="OCN738" s="511"/>
      <c r="OCO738" s="511"/>
      <c r="OCP738" s="511"/>
      <c r="OCQ738" s="511"/>
      <c r="OCR738" s="511"/>
      <c r="OCS738" s="511"/>
      <c r="OCT738" s="511"/>
      <c r="OCU738" s="511"/>
      <c r="OCV738" s="511"/>
      <c r="OCW738" s="511"/>
      <c r="OCX738" s="511"/>
      <c r="OCY738" s="511"/>
      <c r="OCZ738" s="511"/>
      <c r="ODA738" s="511"/>
      <c r="ODB738" s="511"/>
      <c r="ODC738" s="511"/>
      <c r="ODD738" s="511"/>
      <c r="ODE738" s="511"/>
      <c r="ODF738" s="511"/>
      <c r="ODG738" s="511"/>
      <c r="ODH738" s="511"/>
      <c r="ODI738" s="511"/>
      <c r="ODJ738" s="511"/>
      <c r="ODK738" s="511"/>
      <c r="ODL738" s="511"/>
      <c r="ODM738" s="511"/>
      <c r="ODN738" s="511"/>
      <c r="ODO738" s="511"/>
      <c r="ODP738" s="511"/>
      <c r="ODQ738" s="511"/>
      <c r="ODR738" s="511"/>
      <c r="ODS738" s="511"/>
      <c r="ODT738" s="511"/>
      <c r="ODU738" s="511"/>
      <c r="ODV738" s="511"/>
      <c r="ODW738" s="511"/>
      <c r="ODX738" s="511"/>
      <c r="ODY738" s="511"/>
      <c r="ODZ738" s="511"/>
      <c r="OEA738" s="511"/>
      <c r="OEB738" s="511"/>
      <c r="OEC738" s="511"/>
      <c r="OED738" s="511"/>
      <c r="OEE738" s="511"/>
      <c r="OEF738" s="511"/>
      <c r="OEG738" s="511"/>
      <c r="OEH738" s="511"/>
      <c r="OEI738" s="511"/>
      <c r="OEJ738" s="511"/>
      <c r="OEK738" s="511"/>
      <c r="OEL738" s="511"/>
      <c r="OEM738" s="511"/>
      <c r="OEN738" s="511"/>
      <c r="OEO738" s="511"/>
      <c r="OEP738" s="511"/>
      <c r="OEQ738" s="511"/>
      <c r="OER738" s="511"/>
      <c r="OES738" s="511"/>
      <c r="OET738" s="511"/>
      <c r="OEU738" s="511"/>
      <c r="OEV738" s="511"/>
      <c r="OEW738" s="511"/>
      <c r="OEX738" s="511"/>
      <c r="OEY738" s="511"/>
      <c r="OEZ738" s="511"/>
      <c r="OFA738" s="511"/>
      <c r="OFB738" s="511"/>
      <c r="OFC738" s="511"/>
      <c r="OFD738" s="511"/>
      <c r="OFE738" s="511"/>
      <c r="OFF738" s="511"/>
      <c r="OFG738" s="511"/>
      <c r="OFH738" s="511"/>
      <c r="OFI738" s="511"/>
      <c r="OFJ738" s="511"/>
      <c r="OFK738" s="511"/>
      <c r="OFL738" s="511"/>
      <c r="OFM738" s="511"/>
      <c r="OFN738" s="511"/>
      <c r="OFO738" s="511"/>
      <c r="OFP738" s="511"/>
      <c r="OFQ738" s="511"/>
      <c r="OFR738" s="511"/>
      <c r="OFS738" s="511"/>
      <c r="OFT738" s="511"/>
      <c r="OFU738" s="511"/>
      <c r="OFV738" s="511"/>
      <c r="OFW738" s="511"/>
      <c r="OFX738" s="511"/>
      <c r="OFY738" s="511"/>
      <c r="OFZ738" s="511"/>
      <c r="OGA738" s="511"/>
      <c r="OGB738" s="511"/>
      <c r="OGC738" s="511"/>
      <c r="OGD738" s="511"/>
      <c r="OGE738" s="511"/>
      <c r="OGF738" s="511"/>
      <c r="OGG738" s="511"/>
      <c r="OGH738" s="511"/>
      <c r="OGI738" s="511"/>
      <c r="OGJ738" s="511"/>
      <c r="OGK738" s="511"/>
      <c r="OGL738" s="511"/>
      <c r="OGM738" s="511"/>
      <c r="OGN738" s="511"/>
      <c r="OGO738" s="511"/>
      <c r="OGP738" s="511"/>
      <c r="OGQ738" s="511"/>
      <c r="OGR738" s="511"/>
      <c r="OGS738" s="511"/>
      <c r="OGT738" s="511"/>
      <c r="OGU738" s="511"/>
      <c r="OGV738" s="511"/>
      <c r="OGW738" s="511"/>
      <c r="OGX738" s="511"/>
      <c r="OGY738" s="511"/>
      <c r="OGZ738" s="511"/>
      <c r="OHA738" s="511"/>
      <c r="OHB738" s="511"/>
      <c r="OHC738" s="511"/>
      <c r="OHD738" s="511"/>
      <c r="OHE738" s="511"/>
      <c r="OHF738" s="511"/>
      <c r="OHG738" s="511"/>
      <c r="OHH738" s="511"/>
      <c r="OHI738" s="511"/>
      <c r="OHJ738" s="511"/>
      <c r="OHK738" s="511"/>
      <c r="OHL738" s="511"/>
      <c r="OHM738" s="511"/>
      <c r="OHN738" s="511"/>
      <c r="OHO738" s="511"/>
      <c r="OHP738" s="511"/>
      <c r="OHQ738" s="511"/>
      <c r="OHR738" s="511"/>
      <c r="OHS738" s="511"/>
      <c r="OHT738" s="511"/>
      <c r="OHU738" s="511"/>
      <c r="OHV738" s="511"/>
      <c r="OHW738" s="511"/>
      <c r="OHX738" s="511"/>
      <c r="OHY738" s="511"/>
      <c r="OHZ738" s="511"/>
      <c r="OIA738" s="511"/>
      <c r="OIB738" s="511"/>
      <c r="OIC738" s="511"/>
      <c r="OID738" s="511"/>
      <c r="OIE738" s="511"/>
      <c r="OIF738" s="511"/>
      <c r="OIG738" s="511"/>
      <c r="OIH738" s="511"/>
      <c r="OII738" s="511"/>
      <c r="OIJ738" s="511"/>
      <c r="OIK738" s="511"/>
      <c r="OIL738" s="511"/>
      <c r="OIM738" s="511"/>
      <c r="OIN738" s="511"/>
      <c r="OIO738" s="511"/>
      <c r="OIP738" s="511"/>
      <c r="OIQ738" s="511"/>
      <c r="OIR738" s="511"/>
      <c r="OIS738" s="511"/>
      <c r="OIT738" s="511"/>
      <c r="OIU738" s="511"/>
      <c r="OIV738" s="511"/>
      <c r="OIW738" s="511"/>
      <c r="OIX738" s="511"/>
      <c r="OIY738" s="511"/>
      <c r="OIZ738" s="511"/>
      <c r="OJA738" s="511"/>
      <c r="OJB738" s="511"/>
      <c r="OJC738" s="511"/>
      <c r="OJD738" s="511"/>
      <c r="OJE738" s="511"/>
      <c r="OJF738" s="511"/>
      <c r="OJG738" s="511"/>
      <c r="OJH738" s="511"/>
      <c r="OJI738" s="511"/>
      <c r="OJJ738" s="511"/>
      <c r="OJK738" s="511"/>
      <c r="OJL738" s="511"/>
      <c r="OJM738" s="511"/>
      <c r="OJN738" s="511"/>
      <c r="OJO738" s="511"/>
      <c r="OJP738" s="511"/>
      <c r="OJQ738" s="511"/>
      <c r="OJR738" s="511"/>
      <c r="OJS738" s="511"/>
      <c r="OJT738" s="511"/>
      <c r="OJU738" s="511"/>
      <c r="OJV738" s="511"/>
      <c r="OJW738" s="511"/>
      <c r="OJX738" s="511"/>
      <c r="OJY738" s="511"/>
      <c r="OJZ738" s="511"/>
      <c r="OKA738" s="511"/>
      <c r="OKB738" s="511"/>
      <c r="OKC738" s="511"/>
      <c r="OKD738" s="511"/>
      <c r="OKE738" s="511"/>
      <c r="OKF738" s="511"/>
      <c r="OKG738" s="511"/>
      <c r="OKH738" s="511"/>
      <c r="OKI738" s="511"/>
      <c r="OKJ738" s="511"/>
      <c r="OKK738" s="511"/>
      <c r="OKL738" s="511"/>
      <c r="OKM738" s="511"/>
      <c r="OKN738" s="511"/>
      <c r="OKO738" s="511"/>
      <c r="OKP738" s="511"/>
      <c r="OKQ738" s="511"/>
      <c r="OKR738" s="511"/>
      <c r="OKS738" s="511"/>
      <c r="OKT738" s="511"/>
      <c r="OKU738" s="511"/>
      <c r="OKV738" s="511"/>
      <c r="OKW738" s="511"/>
      <c r="OKX738" s="511"/>
      <c r="OKY738" s="511"/>
      <c r="OKZ738" s="511"/>
      <c r="OLA738" s="511"/>
      <c r="OLB738" s="511"/>
      <c r="OLC738" s="511"/>
      <c r="OLD738" s="511"/>
      <c r="OLE738" s="511"/>
      <c r="OLF738" s="511"/>
      <c r="OLG738" s="511"/>
      <c r="OLH738" s="511"/>
      <c r="OLI738" s="511"/>
      <c r="OLJ738" s="511"/>
      <c r="OLK738" s="511"/>
      <c r="OLL738" s="511"/>
      <c r="OLM738" s="511"/>
      <c r="OLN738" s="511"/>
      <c r="OLO738" s="511"/>
      <c r="OLP738" s="511"/>
      <c r="OLQ738" s="511"/>
      <c r="OLR738" s="511"/>
      <c r="OLS738" s="511"/>
      <c r="OLT738" s="511"/>
      <c r="OLU738" s="511"/>
      <c r="OLV738" s="511"/>
      <c r="OLW738" s="511"/>
      <c r="OLX738" s="511"/>
      <c r="OLY738" s="511"/>
      <c r="OLZ738" s="511"/>
      <c r="OMA738" s="511"/>
      <c r="OMB738" s="511"/>
      <c r="OMC738" s="511"/>
      <c r="OMD738" s="511"/>
      <c r="OME738" s="511"/>
      <c r="OMF738" s="511"/>
      <c r="OMG738" s="511"/>
      <c r="OMH738" s="511"/>
      <c r="OMI738" s="511"/>
      <c r="OMJ738" s="511"/>
      <c r="OMK738" s="511"/>
      <c r="OML738" s="511"/>
      <c r="OMM738" s="511"/>
      <c r="OMN738" s="511"/>
      <c r="OMO738" s="511"/>
      <c r="OMP738" s="511"/>
      <c r="OMQ738" s="511"/>
      <c r="OMR738" s="511"/>
      <c r="OMS738" s="511"/>
      <c r="OMT738" s="511"/>
      <c r="OMU738" s="511"/>
      <c r="OMV738" s="511"/>
      <c r="OMW738" s="511"/>
      <c r="OMX738" s="511"/>
      <c r="OMY738" s="511"/>
      <c r="OMZ738" s="511"/>
      <c r="ONA738" s="511"/>
      <c r="ONB738" s="511"/>
      <c r="ONC738" s="511"/>
      <c r="OND738" s="511"/>
      <c r="ONE738" s="511"/>
      <c r="ONF738" s="511"/>
      <c r="ONG738" s="511"/>
      <c r="ONH738" s="511"/>
      <c r="ONI738" s="511"/>
      <c r="ONJ738" s="511"/>
      <c r="ONK738" s="511"/>
      <c r="ONL738" s="511"/>
      <c r="ONM738" s="511"/>
      <c r="ONN738" s="511"/>
      <c r="ONO738" s="511"/>
      <c r="ONP738" s="511"/>
      <c r="ONQ738" s="511"/>
      <c r="ONR738" s="511"/>
      <c r="ONS738" s="511"/>
      <c r="ONT738" s="511"/>
      <c r="ONU738" s="511"/>
      <c r="ONV738" s="511"/>
      <c r="ONW738" s="511"/>
      <c r="ONX738" s="511"/>
      <c r="ONY738" s="511"/>
      <c r="ONZ738" s="511"/>
      <c r="OOA738" s="511"/>
      <c r="OOB738" s="511"/>
      <c r="OOC738" s="511"/>
      <c r="OOD738" s="511"/>
      <c r="OOE738" s="511"/>
      <c r="OOF738" s="511"/>
      <c r="OOG738" s="511"/>
      <c r="OOH738" s="511"/>
      <c r="OOI738" s="511"/>
      <c r="OOJ738" s="511"/>
      <c r="OOK738" s="511"/>
      <c r="OOL738" s="511"/>
      <c r="OOM738" s="511"/>
      <c r="OON738" s="511"/>
      <c r="OOO738" s="511"/>
      <c r="OOP738" s="511"/>
      <c r="OOQ738" s="511"/>
      <c r="OOR738" s="511"/>
      <c r="OOS738" s="511"/>
      <c r="OOT738" s="511"/>
      <c r="OOU738" s="511"/>
      <c r="OOV738" s="511"/>
      <c r="OOW738" s="511"/>
      <c r="OOX738" s="511"/>
      <c r="OOY738" s="511"/>
      <c r="OOZ738" s="511"/>
      <c r="OPA738" s="511"/>
      <c r="OPB738" s="511"/>
      <c r="OPC738" s="511"/>
      <c r="OPD738" s="511"/>
      <c r="OPE738" s="511"/>
      <c r="OPF738" s="511"/>
      <c r="OPG738" s="511"/>
      <c r="OPH738" s="511"/>
      <c r="OPI738" s="511"/>
      <c r="OPJ738" s="511"/>
      <c r="OPK738" s="511"/>
      <c r="OPL738" s="511"/>
      <c r="OPM738" s="511"/>
      <c r="OPN738" s="511"/>
      <c r="OPO738" s="511"/>
      <c r="OPP738" s="511"/>
      <c r="OPQ738" s="511"/>
      <c r="OPR738" s="511"/>
      <c r="OPS738" s="511"/>
      <c r="OPT738" s="511"/>
      <c r="OPU738" s="511"/>
      <c r="OPV738" s="511"/>
      <c r="OPW738" s="511"/>
      <c r="OPX738" s="511"/>
      <c r="OPY738" s="511"/>
      <c r="OPZ738" s="511"/>
      <c r="OQA738" s="511"/>
      <c r="OQB738" s="511"/>
      <c r="OQC738" s="511"/>
      <c r="OQD738" s="511"/>
      <c r="OQE738" s="511"/>
      <c r="OQF738" s="511"/>
      <c r="OQG738" s="511"/>
      <c r="OQH738" s="511"/>
      <c r="OQI738" s="511"/>
      <c r="OQJ738" s="511"/>
      <c r="OQK738" s="511"/>
      <c r="OQL738" s="511"/>
      <c r="OQM738" s="511"/>
      <c r="OQN738" s="511"/>
      <c r="OQO738" s="511"/>
      <c r="OQP738" s="511"/>
      <c r="OQQ738" s="511"/>
      <c r="OQR738" s="511"/>
      <c r="OQS738" s="511"/>
      <c r="OQT738" s="511"/>
      <c r="OQU738" s="511"/>
      <c r="OQV738" s="511"/>
      <c r="OQW738" s="511"/>
      <c r="OQX738" s="511"/>
      <c r="OQY738" s="511"/>
      <c r="OQZ738" s="511"/>
      <c r="ORA738" s="511"/>
      <c r="ORB738" s="511"/>
      <c r="ORC738" s="511"/>
      <c r="ORD738" s="511"/>
      <c r="ORE738" s="511"/>
      <c r="ORF738" s="511"/>
      <c r="ORG738" s="511"/>
      <c r="ORH738" s="511"/>
      <c r="ORI738" s="511"/>
      <c r="ORJ738" s="511"/>
      <c r="ORK738" s="511"/>
      <c r="ORL738" s="511"/>
      <c r="ORM738" s="511"/>
      <c r="ORN738" s="511"/>
      <c r="ORO738" s="511"/>
      <c r="ORP738" s="511"/>
      <c r="ORQ738" s="511"/>
      <c r="ORR738" s="511"/>
      <c r="ORS738" s="511"/>
      <c r="ORT738" s="511"/>
      <c r="ORU738" s="511"/>
      <c r="ORV738" s="511"/>
      <c r="ORW738" s="511"/>
      <c r="ORX738" s="511"/>
      <c r="ORY738" s="511"/>
      <c r="ORZ738" s="511"/>
      <c r="OSA738" s="511"/>
      <c r="OSB738" s="511"/>
      <c r="OSC738" s="511"/>
      <c r="OSD738" s="511"/>
      <c r="OSE738" s="511"/>
      <c r="OSF738" s="511"/>
      <c r="OSG738" s="511"/>
      <c r="OSH738" s="511"/>
      <c r="OSI738" s="511"/>
      <c r="OSJ738" s="511"/>
      <c r="OSK738" s="511"/>
      <c r="OSL738" s="511"/>
      <c r="OSM738" s="511"/>
      <c r="OSN738" s="511"/>
      <c r="OSO738" s="511"/>
      <c r="OSP738" s="511"/>
      <c r="OSQ738" s="511"/>
      <c r="OSR738" s="511"/>
      <c r="OSS738" s="511"/>
      <c r="OST738" s="511"/>
      <c r="OSU738" s="511"/>
      <c r="OSV738" s="511"/>
      <c r="OSW738" s="511"/>
      <c r="OSX738" s="511"/>
      <c r="OSY738" s="511"/>
      <c r="OSZ738" s="511"/>
      <c r="OTA738" s="511"/>
      <c r="OTB738" s="511"/>
      <c r="OTC738" s="511"/>
      <c r="OTD738" s="511"/>
      <c r="OTE738" s="511"/>
      <c r="OTF738" s="511"/>
      <c r="OTG738" s="511"/>
      <c r="OTH738" s="511"/>
      <c r="OTI738" s="511"/>
      <c r="OTJ738" s="511"/>
      <c r="OTK738" s="511"/>
      <c r="OTL738" s="511"/>
      <c r="OTM738" s="511"/>
      <c r="OTN738" s="511"/>
      <c r="OTO738" s="511"/>
      <c r="OTP738" s="511"/>
      <c r="OTQ738" s="511"/>
      <c r="OTR738" s="511"/>
      <c r="OTS738" s="511"/>
      <c r="OTT738" s="511"/>
      <c r="OTU738" s="511"/>
      <c r="OTV738" s="511"/>
      <c r="OTW738" s="511"/>
      <c r="OTX738" s="511"/>
      <c r="OTY738" s="511"/>
      <c r="OTZ738" s="511"/>
      <c r="OUA738" s="511"/>
      <c r="OUB738" s="511"/>
      <c r="OUC738" s="511"/>
      <c r="OUD738" s="511"/>
      <c r="OUE738" s="511"/>
      <c r="OUF738" s="511"/>
      <c r="OUG738" s="511"/>
      <c r="OUH738" s="511"/>
      <c r="OUI738" s="511"/>
      <c r="OUJ738" s="511"/>
      <c r="OUK738" s="511"/>
      <c r="OUL738" s="511"/>
      <c r="OUM738" s="511"/>
      <c r="OUN738" s="511"/>
      <c r="OUO738" s="511"/>
      <c r="OUP738" s="511"/>
      <c r="OUQ738" s="511"/>
      <c r="OUR738" s="511"/>
      <c r="OUS738" s="511"/>
      <c r="OUT738" s="511"/>
      <c r="OUU738" s="511"/>
      <c r="OUV738" s="511"/>
      <c r="OUW738" s="511"/>
      <c r="OUX738" s="511"/>
      <c r="OUY738" s="511"/>
      <c r="OUZ738" s="511"/>
      <c r="OVA738" s="511"/>
      <c r="OVB738" s="511"/>
      <c r="OVC738" s="511"/>
      <c r="OVD738" s="511"/>
      <c r="OVE738" s="511"/>
      <c r="OVF738" s="511"/>
      <c r="OVG738" s="511"/>
      <c r="OVH738" s="511"/>
      <c r="OVI738" s="511"/>
      <c r="OVJ738" s="511"/>
      <c r="OVK738" s="511"/>
      <c r="OVL738" s="511"/>
      <c r="OVM738" s="511"/>
      <c r="OVN738" s="511"/>
      <c r="OVO738" s="511"/>
      <c r="OVP738" s="511"/>
      <c r="OVQ738" s="511"/>
      <c r="OVR738" s="511"/>
      <c r="OVS738" s="511"/>
      <c r="OVT738" s="511"/>
      <c r="OVU738" s="511"/>
      <c r="OVV738" s="511"/>
      <c r="OVW738" s="511"/>
      <c r="OVX738" s="511"/>
      <c r="OVY738" s="511"/>
      <c r="OVZ738" s="511"/>
      <c r="OWA738" s="511"/>
      <c r="OWB738" s="511"/>
      <c r="OWC738" s="511"/>
      <c r="OWD738" s="511"/>
      <c r="OWE738" s="511"/>
      <c r="OWF738" s="511"/>
      <c r="OWG738" s="511"/>
      <c r="OWH738" s="511"/>
      <c r="OWI738" s="511"/>
      <c r="OWJ738" s="511"/>
      <c r="OWK738" s="511"/>
      <c r="OWL738" s="511"/>
      <c r="OWM738" s="511"/>
      <c r="OWN738" s="511"/>
      <c r="OWO738" s="511"/>
      <c r="OWP738" s="511"/>
      <c r="OWQ738" s="511"/>
      <c r="OWR738" s="511"/>
      <c r="OWS738" s="511"/>
      <c r="OWT738" s="511"/>
      <c r="OWU738" s="511"/>
      <c r="OWV738" s="511"/>
      <c r="OWW738" s="511"/>
      <c r="OWX738" s="511"/>
      <c r="OWY738" s="511"/>
      <c r="OWZ738" s="511"/>
      <c r="OXA738" s="511"/>
      <c r="OXB738" s="511"/>
      <c r="OXC738" s="511"/>
      <c r="OXD738" s="511"/>
      <c r="OXE738" s="511"/>
      <c r="OXF738" s="511"/>
      <c r="OXG738" s="511"/>
      <c r="OXH738" s="511"/>
      <c r="OXI738" s="511"/>
      <c r="OXJ738" s="511"/>
      <c r="OXK738" s="511"/>
      <c r="OXL738" s="511"/>
      <c r="OXM738" s="511"/>
      <c r="OXN738" s="511"/>
      <c r="OXO738" s="511"/>
      <c r="OXP738" s="511"/>
      <c r="OXQ738" s="511"/>
      <c r="OXR738" s="511"/>
      <c r="OXS738" s="511"/>
      <c r="OXT738" s="511"/>
      <c r="OXU738" s="511"/>
      <c r="OXV738" s="511"/>
      <c r="OXW738" s="511"/>
      <c r="OXX738" s="511"/>
      <c r="OXY738" s="511"/>
      <c r="OXZ738" s="511"/>
      <c r="OYA738" s="511"/>
      <c r="OYB738" s="511"/>
      <c r="OYC738" s="511"/>
      <c r="OYD738" s="511"/>
      <c r="OYE738" s="511"/>
      <c r="OYF738" s="511"/>
      <c r="OYG738" s="511"/>
      <c r="OYH738" s="511"/>
      <c r="OYI738" s="511"/>
      <c r="OYJ738" s="511"/>
      <c r="OYK738" s="511"/>
      <c r="OYL738" s="511"/>
      <c r="OYM738" s="511"/>
      <c r="OYN738" s="511"/>
      <c r="OYO738" s="511"/>
      <c r="OYP738" s="511"/>
      <c r="OYQ738" s="511"/>
      <c r="OYR738" s="511"/>
      <c r="OYS738" s="511"/>
      <c r="OYT738" s="511"/>
      <c r="OYU738" s="511"/>
      <c r="OYV738" s="511"/>
      <c r="OYW738" s="511"/>
      <c r="OYX738" s="511"/>
      <c r="OYY738" s="511"/>
      <c r="OYZ738" s="511"/>
      <c r="OZA738" s="511"/>
      <c r="OZB738" s="511"/>
      <c r="OZC738" s="511"/>
      <c r="OZD738" s="511"/>
      <c r="OZE738" s="511"/>
      <c r="OZF738" s="511"/>
      <c r="OZG738" s="511"/>
      <c r="OZH738" s="511"/>
      <c r="OZI738" s="511"/>
      <c r="OZJ738" s="511"/>
      <c r="OZK738" s="511"/>
      <c r="OZL738" s="511"/>
      <c r="OZM738" s="511"/>
      <c r="OZN738" s="511"/>
      <c r="OZO738" s="511"/>
      <c r="OZP738" s="511"/>
      <c r="OZQ738" s="511"/>
      <c r="OZR738" s="511"/>
      <c r="OZS738" s="511"/>
      <c r="OZT738" s="511"/>
      <c r="OZU738" s="511"/>
      <c r="OZV738" s="511"/>
      <c r="OZW738" s="511"/>
      <c r="OZX738" s="511"/>
      <c r="OZY738" s="511"/>
      <c r="OZZ738" s="511"/>
      <c r="PAA738" s="511"/>
      <c r="PAB738" s="511"/>
      <c r="PAC738" s="511"/>
      <c r="PAD738" s="511"/>
      <c r="PAE738" s="511"/>
      <c r="PAF738" s="511"/>
      <c r="PAG738" s="511"/>
      <c r="PAH738" s="511"/>
      <c r="PAI738" s="511"/>
      <c r="PAJ738" s="511"/>
      <c r="PAK738" s="511"/>
      <c r="PAL738" s="511"/>
      <c r="PAM738" s="511"/>
      <c r="PAN738" s="511"/>
      <c r="PAO738" s="511"/>
      <c r="PAP738" s="511"/>
      <c r="PAQ738" s="511"/>
      <c r="PAR738" s="511"/>
      <c r="PAS738" s="511"/>
      <c r="PAT738" s="511"/>
      <c r="PAU738" s="511"/>
      <c r="PAV738" s="511"/>
      <c r="PAW738" s="511"/>
      <c r="PAX738" s="511"/>
      <c r="PAY738" s="511"/>
      <c r="PAZ738" s="511"/>
      <c r="PBA738" s="511"/>
      <c r="PBB738" s="511"/>
      <c r="PBC738" s="511"/>
      <c r="PBD738" s="511"/>
      <c r="PBE738" s="511"/>
      <c r="PBF738" s="511"/>
      <c r="PBG738" s="511"/>
      <c r="PBH738" s="511"/>
      <c r="PBI738" s="511"/>
      <c r="PBJ738" s="511"/>
      <c r="PBK738" s="511"/>
      <c r="PBL738" s="511"/>
      <c r="PBM738" s="511"/>
      <c r="PBN738" s="511"/>
      <c r="PBO738" s="511"/>
      <c r="PBP738" s="511"/>
      <c r="PBQ738" s="511"/>
      <c r="PBR738" s="511"/>
      <c r="PBS738" s="511"/>
      <c r="PBT738" s="511"/>
      <c r="PBU738" s="511"/>
      <c r="PBV738" s="511"/>
      <c r="PBW738" s="511"/>
      <c r="PBX738" s="511"/>
      <c r="PBY738" s="511"/>
      <c r="PBZ738" s="511"/>
      <c r="PCA738" s="511"/>
      <c r="PCB738" s="511"/>
      <c r="PCC738" s="511"/>
      <c r="PCD738" s="511"/>
      <c r="PCE738" s="511"/>
      <c r="PCF738" s="511"/>
      <c r="PCG738" s="511"/>
      <c r="PCH738" s="511"/>
      <c r="PCI738" s="511"/>
      <c r="PCJ738" s="511"/>
      <c r="PCK738" s="511"/>
      <c r="PCL738" s="511"/>
      <c r="PCM738" s="511"/>
      <c r="PCN738" s="511"/>
      <c r="PCO738" s="511"/>
      <c r="PCP738" s="511"/>
      <c r="PCQ738" s="511"/>
      <c r="PCR738" s="511"/>
      <c r="PCS738" s="511"/>
      <c r="PCT738" s="511"/>
      <c r="PCU738" s="511"/>
      <c r="PCV738" s="511"/>
      <c r="PCW738" s="511"/>
      <c r="PCX738" s="511"/>
      <c r="PCY738" s="511"/>
      <c r="PCZ738" s="511"/>
      <c r="PDA738" s="511"/>
      <c r="PDB738" s="511"/>
      <c r="PDC738" s="511"/>
      <c r="PDD738" s="511"/>
      <c r="PDE738" s="511"/>
      <c r="PDF738" s="511"/>
      <c r="PDG738" s="511"/>
      <c r="PDH738" s="511"/>
      <c r="PDI738" s="511"/>
      <c r="PDJ738" s="511"/>
      <c r="PDK738" s="511"/>
      <c r="PDL738" s="511"/>
      <c r="PDM738" s="511"/>
      <c r="PDN738" s="511"/>
      <c r="PDO738" s="511"/>
      <c r="PDP738" s="511"/>
      <c r="PDQ738" s="511"/>
      <c r="PDR738" s="511"/>
      <c r="PDS738" s="511"/>
      <c r="PDT738" s="511"/>
      <c r="PDU738" s="511"/>
      <c r="PDV738" s="511"/>
      <c r="PDW738" s="511"/>
      <c r="PDX738" s="511"/>
      <c r="PDY738" s="511"/>
      <c r="PDZ738" s="511"/>
      <c r="PEA738" s="511"/>
      <c r="PEB738" s="511"/>
      <c r="PEC738" s="511"/>
      <c r="PED738" s="511"/>
      <c r="PEE738" s="511"/>
      <c r="PEF738" s="511"/>
      <c r="PEG738" s="511"/>
      <c r="PEH738" s="511"/>
      <c r="PEI738" s="511"/>
      <c r="PEJ738" s="511"/>
      <c r="PEK738" s="511"/>
      <c r="PEL738" s="511"/>
      <c r="PEM738" s="511"/>
      <c r="PEN738" s="511"/>
      <c r="PEO738" s="511"/>
      <c r="PEP738" s="511"/>
      <c r="PEQ738" s="511"/>
      <c r="PER738" s="511"/>
      <c r="PES738" s="511"/>
      <c r="PET738" s="511"/>
      <c r="PEU738" s="511"/>
      <c r="PEV738" s="511"/>
      <c r="PEW738" s="511"/>
      <c r="PEX738" s="511"/>
      <c r="PEY738" s="511"/>
      <c r="PEZ738" s="511"/>
      <c r="PFA738" s="511"/>
      <c r="PFB738" s="511"/>
      <c r="PFC738" s="511"/>
      <c r="PFD738" s="511"/>
      <c r="PFE738" s="511"/>
      <c r="PFF738" s="511"/>
      <c r="PFG738" s="511"/>
      <c r="PFH738" s="511"/>
      <c r="PFI738" s="511"/>
      <c r="PFJ738" s="511"/>
      <c r="PFK738" s="511"/>
      <c r="PFL738" s="511"/>
      <c r="PFM738" s="511"/>
      <c r="PFN738" s="511"/>
      <c r="PFO738" s="511"/>
      <c r="PFP738" s="511"/>
      <c r="PFQ738" s="511"/>
      <c r="PFR738" s="511"/>
      <c r="PFS738" s="511"/>
      <c r="PFT738" s="511"/>
      <c r="PFU738" s="511"/>
      <c r="PFV738" s="511"/>
      <c r="PFW738" s="511"/>
      <c r="PFX738" s="511"/>
      <c r="PFY738" s="511"/>
      <c r="PFZ738" s="511"/>
      <c r="PGA738" s="511"/>
      <c r="PGB738" s="511"/>
      <c r="PGC738" s="511"/>
      <c r="PGD738" s="511"/>
      <c r="PGE738" s="511"/>
      <c r="PGF738" s="511"/>
      <c r="PGG738" s="511"/>
      <c r="PGH738" s="511"/>
      <c r="PGI738" s="511"/>
      <c r="PGJ738" s="511"/>
      <c r="PGK738" s="511"/>
      <c r="PGL738" s="511"/>
      <c r="PGM738" s="511"/>
      <c r="PGN738" s="511"/>
      <c r="PGO738" s="511"/>
      <c r="PGP738" s="511"/>
      <c r="PGQ738" s="511"/>
      <c r="PGR738" s="511"/>
      <c r="PGS738" s="511"/>
      <c r="PGT738" s="511"/>
      <c r="PGU738" s="511"/>
      <c r="PGV738" s="511"/>
      <c r="PGW738" s="511"/>
      <c r="PGX738" s="511"/>
      <c r="PGY738" s="511"/>
      <c r="PGZ738" s="511"/>
      <c r="PHA738" s="511"/>
      <c r="PHB738" s="511"/>
      <c r="PHC738" s="511"/>
      <c r="PHD738" s="511"/>
      <c r="PHE738" s="511"/>
      <c r="PHF738" s="511"/>
      <c r="PHG738" s="511"/>
      <c r="PHH738" s="511"/>
      <c r="PHI738" s="511"/>
      <c r="PHJ738" s="511"/>
      <c r="PHK738" s="511"/>
      <c r="PHL738" s="511"/>
      <c r="PHM738" s="511"/>
      <c r="PHN738" s="511"/>
      <c r="PHO738" s="511"/>
      <c r="PHP738" s="511"/>
      <c r="PHQ738" s="511"/>
      <c r="PHR738" s="511"/>
      <c r="PHS738" s="511"/>
      <c r="PHT738" s="511"/>
      <c r="PHU738" s="511"/>
      <c r="PHV738" s="511"/>
      <c r="PHW738" s="511"/>
      <c r="PHX738" s="511"/>
      <c r="PHY738" s="511"/>
      <c r="PHZ738" s="511"/>
      <c r="PIA738" s="511"/>
      <c r="PIB738" s="511"/>
      <c r="PIC738" s="511"/>
      <c r="PID738" s="511"/>
      <c r="PIE738" s="511"/>
      <c r="PIF738" s="511"/>
      <c r="PIG738" s="511"/>
      <c r="PIH738" s="511"/>
      <c r="PII738" s="511"/>
      <c r="PIJ738" s="511"/>
      <c r="PIK738" s="511"/>
      <c r="PIL738" s="511"/>
      <c r="PIM738" s="511"/>
      <c r="PIN738" s="511"/>
      <c r="PIO738" s="511"/>
      <c r="PIP738" s="511"/>
      <c r="PIQ738" s="511"/>
      <c r="PIR738" s="511"/>
      <c r="PIS738" s="511"/>
      <c r="PIT738" s="511"/>
      <c r="PIU738" s="511"/>
      <c r="PIV738" s="511"/>
      <c r="PIW738" s="511"/>
      <c r="PIX738" s="511"/>
      <c r="PIY738" s="511"/>
      <c r="PIZ738" s="511"/>
      <c r="PJA738" s="511"/>
      <c r="PJB738" s="511"/>
      <c r="PJC738" s="511"/>
      <c r="PJD738" s="511"/>
      <c r="PJE738" s="511"/>
      <c r="PJF738" s="511"/>
      <c r="PJG738" s="511"/>
      <c r="PJH738" s="511"/>
      <c r="PJI738" s="511"/>
      <c r="PJJ738" s="511"/>
      <c r="PJK738" s="511"/>
      <c r="PJL738" s="511"/>
      <c r="PJM738" s="511"/>
      <c r="PJN738" s="511"/>
      <c r="PJO738" s="511"/>
      <c r="PJP738" s="511"/>
      <c r="PJQ738" s="511"/>
      <c r="PJR738" s="511"/>
      <c r="PJS738" s="511"/>
      <c r="PJT738" s="511"/>
      <c r="PJU738" s="511"/>
      <c r="PJV738" s="511"/>
      <c r="PJW738" s="511"/>
      <c r="PJX738" s="511"/>
      <c r="PJY738" s="511"/>
      <c r="PJZ738" s="511"/>
      <c r="PKA738" s="511"/>
      <c r="PKB738" s="511"/>
      <c r="PKC738" s="511"/>
      <c r="PKD738" s="511"/>
      <c r="PKE738" s="511"/>
      <c r="PKF738" s="511"/>
      <c r="PKG738" s="511"/>
      <c r="PKH738" s="511"/>
      <c r="PKI738" s="511"/>
      <c r="PKJ738" s="511"/>
      <c r="PKK738" s="511"/>
      <c r="PKL738" s="511"/>
      <c r="PKM738" s="511"/>
      <c r="PKN738" s="511"/>
      <c r="PKO738" s="511"/>
      <c r="PKP738" s="511"/>
      <c r="PKQ738" s="511"/>
      <c r="PKR738" s="511"/>
      <c r="PKS738" s="511"/>
      <c r="PKT738" s="511"/>
      <c r="PKU738" s="511"/>
      <c r="PKV738" s="511"/>
      <c r="PKW738" s="511"/>
      <c r="PKX738" s="511"/>
      <c r="PKY738" s="511"/>
      <c r="PKZ738" s="511"/>
      <c r="PLA738" s="511"/>
      <c r="PLB738" s="511"/>
      <c r="PLC738" s="511"/>
      <c r="PLD738" s="511"/>
      <c r="PLE738" s="511"/>
      <c r="PLF738" s="511"/>
      <c r="PLG738" s="511"/>
      <c r="PLH738" s="511"/>
      <c r="PLI738" s="511"/>
      <c r="PLJ738" s="511"/>
      <c r="PLK738" s="511"/>
      <c r="PLL738" s="511"/>
      <c r="PLM738" s="511"/>
      <c r="PLN738" s="511"/>
      <c r="PLO738" s="511"/>
      <c r="PLP738" s="511"/>
      <c r="PLQ738" s="511"/>
      <c r="PLR738" s="511"/>
      <c r="PLS738" s="511"/>
      <c r="PLT738" s="511"/>
      <c r="PLU738" s="511"/>
      <c r="PLV738" s="511"/>
      <c r="PLW738" s="511"/>
      <c r="PLX738" s="511"/>
      <c r="PLY738" s="511"/>
      <c r="PLZ738" s="511"/>
      <c r="PMA738" s="511"/>
      <c r="PMB738" s="511"/>
      <c r="PMC738" s="511"/>
      <c r="PMD738" s="511"/>
      <c r="PME738" s="511"/>
      <c r="PMF738" s="511"/>
      <c r="PMG738" s="511"/>
      <c r="PMH738" s="511"/>
      <c r="PMI738" s="511"/>
      <c r="PMJ738" s="511"/>
      <c r="PMK738" s="511"/>
      <c r="PML738" s="511"/>
      <c r="PMM738" s="511"/>
      <c r="PMN738" s="511"/>
      <c r="PMO738" s="511"/>
      <c r="PMP738" s="511"/>
      <c r="PMQ738" s="511"/>
      <c r="PMR738" s="511"/>
      <c r="PMS738" s="511"/>
      <c r="PMT738" s="511"/>
      <c r="PMU738" s="511"/>
      <c r="PMV738" s="511"/>
      <c r="PMW738" s="511"/>
      <c r="PMX738" s="511"/>
      <c r="PMY738" s="511"/>
      <c r="PMZ738" s="511"/>
      <c r="PNA738" s="511"/>
      <c r="PNB738" s="511"/>
      <c r="PNC738" s="511"/>
      <c r="PND738" s="511"/>
      <c r="PNE738" s="511"/>
      <c r="PNF738" s="511"/>
      <c r="PNG738" s="511"/>
      <c r="PNH738" s="511"/>
      <c r="PNI738" s="511"/>
      <c r="PNJ738" s="511"/>
      <c r="PNK738" s="511"/>
      <c r="PNL738" s="511"/>
      <c r="PNM738" s="511"/>
      <c r="PNN738" s="511"/>
      <c r="PNO738" s="511"/>
      <c r="PNP738" s="511"/>
      <c r="PNQ738" s="511"/>
      <c r="PNR738" s="511"/>
      <c r="PNS738" s="511"/>
      <c r="PNT738" s="511"/>
      <c r="PNU738" s="511"/>
      <c r="PNV738" s="511"/>
      <c r="PNW738" s="511"/>
      <c r="PNX738" s="511"/>
      <c r="PNY738" s="511"/>
      <c r="PNZ738" s="511"/>
      <c r="POA738" s="511"/>
      <c r="POB738" s="511"/>
      <c r="POC738" s="511"/>
      <c r="POD738" s="511"/>
      <c r="POE738" s="511"/>
      <c r="POF738" s="511"/>
      <c r="POG738" s="511"/>
      <c r="POH738" s="511"/>
      <c r="POI738" s="511"/>
      <c r="POJ738" s="511"/>
      <c r="POK738" s="511"/>
      <c r="POL738" s="511"/>
      <c r="POM738" s="511"/>
      <c r="PON738" s="511"/>
      <c r="POO738" s="511"/>
      <c r="POP738" s="511"/>
      <c r="POQ738" s="511"/>
      <c r="POR738" s="511"/>
      <c r="POS738" s="511"/>
      <c r="POT738" s="511"/>
      <c r="POU738" s="511"/>
      <c r="POV738" s="511"/>
      <c r="POW738" s="511"/>
      <c r="POX738" s="511"/>
      <c r="POY738" s="511"/>
      <c r="POZ738" s="511"/>
      <c r="PPA738" s="511"/>
      <c r="PPB738" s="511"/>
      <c r="PPC738" s="511"/>
      <c r="PPD738" s="511"/>
      <c r="PPE738" s="511"/>
      <c r="PPF738" s="511"/>
      <c r="PPG738" s="511"/>
      <c r="PPH738" s="511"/>
      <c r="PPI738" s="511"/>
      <c r="PPJ738" s="511"/>
      <c r="PPK738" s="511"/>
      <c r="PPL738" s="511"/>
      <c r="PPM738" s="511"/>
      <c r="PPN738" s="511"/>
      <c r="PPO738" s="511"/>
      <c r="PPP738" s="511"/>
      <c r="PPQ738" s="511"/>
      <c r="PPR738" s="511"/>
      <c r="PPS738" s="511"/>
      <c r="PPT738" s="511"/>
      <c r="PPU738" s="511"/>
      <c r="PPV738" s="511"/>
      <c r="PPW738" s="511"/>
      <c r="PPX738" s="511"/>
      <c r="PPY738" s="511"/>
      <c r="PPZ738" s="511"/>
      <c r="PQA738" s="511"/>
      <c r="PQB738" s="511"/>
      <c r="PQC738" s="511"/>
      <c r="PQD738" s="511"/>
      <c r="PQE738" s="511"/>
      <c r="PQF738" s="511"/>
      <c r="PQG738" s="511"/>
      <c r="PQH738" s="511"/>
      <c r="PQI738" s="511"/>
      <c r="PQJ738" s="511"/>
      <c r="PQK738" s="511"/>
      <c r="PQL738" s="511"/>
      <c r="PQM738" s="511"/>
      <c r="PQN738" s="511"/>
      <c r="PQO738" s="511"/>
      <c r="PQP738" s="511"/>
      <c r="PQQ738" s="511"/>
      <c r="PQR738" s="511"/>
      <c r="PQS738" s="511"/>
      <c r="PQT738" s="511"/>
      <c r="PQU738" s="511"/>
      <c r="PQV738" s="511"/>
      <c r="PQW738" s="511"/>
      <c r="PQX738" s="511"/>
      <c r="PQY738" s="511"/>
      <c r="PQZ738" s="511"/>
      <c r="PRA738" s="511"/>
      <c r="PRB738" s="511"/>
      <c r="PRC738" s="511"/>
      <c r="PRD738" s="511"/>
      <c r="PRE738" s="511"/>
      <c r="PRF738" s="511"/>
      <c r="PRG738" s="511"/>
      <c r="PRH738" s="511"/>
      <c r="PRI738" s="511"/>
      <c r="PRJ738" s="511"/>
      <c r="PRK738" s="511"/>
      <c r="PRL738" s="511"/>
      <c r="PRM738" s="511"/>
      <c r="PRN738" s="511"/>
      <c r="PRO738" s="511"/>
      <c r="PRP738" s="511"/>
      <c r="PRQ738" s="511"/>
      <c r="PRR738" s="511"/>
      <c r="PRS738" s="511"/>
      <c r="PRT738" s="511"/>
      <c r="PRU738" s="511"/>
      <c r="PRV738" s="511"/>
      <c r="PRW738" s="511"/>
      <c r="PRX738" s="511"/>
      <c r="PRY738" s="511"/>
      <c r="PRZ738" s="511"/>
      <c r="PSA738" s="511"/>
      <c r="PSB738" s="511"/>
      <c r="PSC738" s="511"/>
      <c r="PSD738" s="511"/>
      <c r="PSE738" s="511"/>
      <c r="PSF738" s="511"/>
      <c r="PSG738" s="511"/>
      <c r="PSH738" s="511"/>
      <c r="PSI738" s="511"/>
      <c r="PSJ738" s="511"/>
      <c r="PSK738" s="511"/>
      <c r="PSL738" s="511"/>
      <c r="PSM738" s="511"/>
      <c r="PSN738" s="511"/>
      <c r="PSO738" s="511"/>
      <c r="PSP738" s="511"/>
      <c r="PSQ738" s="511"/>
      <c r="PSR738" s="511"/>
      <c r="PSS738" s="511"/>
      <c r="PST738" s="511"/>
      <c r="PSU738" s="511"/>
      <c r="PSV738" s="511"/>
      <c r="PSW738" s="511"/>
      <c r="PSX738" s="511"/>
      <c r="PSY738" s="511"/>
      <c r="PSZ738" s="511"/>
      <c r="PTA738" s="511"/>
      <c r="PTB738" s="511"/>
      <c r="PTC738" s="511"/>
      <c r="PTD738" s="511"/>
      <c r="PTE738" s="511"/>
      <c r="PTF738" s="511"/>
      <c r="PTG738" s="511"/>
      <c r="PTH738" s="511"/>
      <c r="PTI738" s="511"/>
      <c r="PTJ738" s="511"/>
      <c r="PTK738" s="511"/>
      <c r="PTL738" s="511"/>
      <c r="PTM738" s="511"/>
      <c r="PTN738" s="511"/>
      <c r="PTO738" s="511"/>
      <c r="PTP738" s="511"/>
      <c r="PTQ738" s="511"/>
      <c r="PTR738" s="511"/>
      <c r="PTS738" s="511"/>
      <c r="PTT738" s="511"/>
      <c r="PTU738" s="511"/>
      <c r="PTV738" s="511"/>
      <c r="PTW738" s="511"/>
      <c r="PTX738" s="511"/>
      <c r="PTY738" s="511"/>
      <c r="PTZ738" s="511"/>
      <c r="PUA738" s="511"/>
      <c r="PUB738" s="511"/>
      <c r="PUC738" s="511"/>
      <c r="PUD738" s="511"/>
      <c r="PUE738" s="511"/>
      <c r="PUF738" s="511"/>
      <c r="PUG738" s="511"/>
      <c r="PUH738" s="511"/>
      <c r="PUI738" s="511"/>
      <c r="PUJ738" s="511"/>
      <c r="PUK738" s="511"/>
      <c r="PUL738" s="511"/>
      <c r="PUM738" s="511"/>
      <c r="PUN738" s="511"/>
      <c r="PUO738" s="511"/>
      <c r="PUP738" s="511"/>
      <c r="PUQ738" s="511"/>
      <c r="PUR738" s="511"/>
      <c r="PUS738" s="511"/>
      <c r="PUT738" s="511"/>
      <c r="PUU738" s="511"/>
      <c r="PUV738" s="511"/>
      <c r="PUW738" s="511"/>
      <c r="PUX738" s="511"/>
      <c r="PUY738" s="511"/>
      <c r="PUZ738" s="511"/>
      <c r="PVA738" s="511"/>
      <c r="PVB738" s="511"/>
      <c r="PVC738" s="511"/>
      <c r="PVD738" s="511"/>
      <c r="PVE738" s="511"/>
      <c r="PVF738" s="511"/>
      <c r="PVG738" s="511"/>
      <c r="PVH738" s="511"/>
      <c r="PVI738" s="511"/>
      <c r="PVJ738" s="511"/>
      <c r="PVK738" s="511"/>
      <c r="PVL738" s="511"/>
      <c r="PVM738" s="511"/>
      <c r="PVN738" s="511"/>
      <c r="PVO738" s="511"/>
      <c r="PVP738" s="511"/>
      <c r="PVQ738" s="511"/>
      <c r="PVR738" s="511"/>
      <c r="PVS738" s="511"/>
      <c r="PVT738" s="511"/>
      <c r="PVU738" s="511"/>
      <c r="PVV738" s="511"/>
      <c r="PVW738" s="511"/>
      <c r="PVX738" s="511"/>
      <c r="PVY738" s="511"/>
      <c r="PVZ738" s="511"/>
      <c r="PWA738" s="511"/>
      <c r="PWB738" s="511"/>
      <c r="PWC738" s="511"/>
      <c r="PWD738" s="511"/>
      <c r="PWE738" s="511"/>
      <c r="PWF738" s="511"/>
      <c r="PWG738" s="511"/>
      <c r="PWH738" s="511"/>
      <c r="PWI738" s="511"/>
      <c r="PWJ738" s="511"/>
      <c r="PWK738" s="511"/>
      <c r="PWL738" s="511"/>
      <c r="PWM738" s="511"/>
      <c r="PWN738" s="511"/>
      <c r="PWO738" s="511"/>
      <c r="PWP738" s="511"/>
      <c r="PWQ738" s="511"/>
      <c r="PWR738" s="511"/>
      <c r="PWS738" s="511"/>
      <c r="PWT738" s="511"/>
      <c r="PWU738" s="511"/>
      <c r="PWV738" s="511"/>
      <c r="PWW738" s="511"/>
      <c r="PWX738" s="511"/>
      <c r="PWY738" s="511"/>
      <c r="PWZ738" s="511"/>
      <c r="PXA738" s="511"/>
      <c r="PXB738" s="511"/>
      <c r="PXC738" s="511"/>
      <c r="PXD738" s="511"/>
      <c r="PXE738" s="511"/>
      <c r="PXF738" s="511"/>
      <c r="PXG738" s="511"/>
      <c r="PXH738" s="511"/>
      <c r="PXI738" s="511"/>
      <c r="PXJ738" s="511"/>
      <c r="PXK738" s="511"/>
      <c r="PXL738" s="511"/>
      <c r="PXM738" s="511"/>
      <c r="PXN738" s="511"/>
      <c r="PXO738" s="511"/>
      <c r="PXP738" s="511"/>
      <c r="PXQ738" s="511"/>
      <c r="PXR738" s="511"/>
      <c r="PXS738" s="511"/>
      <c r="PXT738" s="511"/>
      <c r="PXU738" s="511"/>
      <c r="PXV738" s="511"/>
      <c r="PXW738" s="511"/>
      <c r="PXX738" s="511"/>
      <c r="PXY738" s="511"/>
      <c r="PXZ738" s="511"/>
      <c r="PYA738" s="511"/>
      <c r="PYB738" s="511"/>
      <c r="PYC738" s="511"/>
      <c r="PYD738" s="511"/>
      <c r="PYE738" s="511"/>
      <c r="PYF738" s="511"/>
      <c r="PYG738" s="511"/>
      <c r="PYH738" s="511"/>
      <c r="PYI738" s="511"/>
      <c r="PYJ738" s="511"/>
      <c r="PYK738" s="511"/>
      <c r="PYL738" s="511"/>
      <c r="PYM738" s="511"/>
      <c r="PYN738" s="511"/>
      <c r="PYO738" s="511"/>
      <c r="PYP738" s="511"/>
      <c r="PYQ738" s="511"/>
      <c r="PYR738" s="511"/>
      <c r="PYS738" s="511"/>
      <c r="PYT738" s="511"/>
      <c r="PYU738" s="511"/>
      <c r="PYV738" s="511"/>
      <c r="PYW738" s="511"/>
      <c r="PYX738" s="511"/>
      <c r="PYY738" s="511"/>
      <c r="PYZ738" s="511"/>
      <c r="PZA738" s="511"/>
      <c r="PZB738" s="511"/>
      <c r="PZC738" s="511"/>
      <c r="PZD738" s="511"/>
      <c r="PZE738" s="511"/>
      <c r="PZF738" s="511"/>
      <c r="PZG738" s="511"/>
      <c r="PZH738" s="511"/>
      <c r="PZI738" s="511"/>
      <c r="PZJ738" s="511"/>
      <c r="PZK738" s="511"/>
      <c r="PZL738" s="511"/>
      <c r="PZM738" s="511"/>
      <c r="PZN738" s="511"/>
      <c r="PZO738" s="511"/>
      <c r="PZP738" s="511"/>
      <c r="PZQ738" s="511"/>
      <c r="PZR738" s="511"/>
      <c r="PZS738" s="511"/>
      <c r="PZT738" s="511"/>
      <c r="PZU738" s="511"/>
      <c r="PZV738" s="511"/>
      <c r="PZW738" s="511"/>
      <c r="PZX738" s="511"/>
      <c r="PZY738" s="511"/>
      <c r="PZZ738" s="511"/>
      <c r="QAA738" s="511"/>
      <c r="QAB738" s="511"/>
      <c r="QAC738" s="511"/>
      <c r="QAD738" s="511"/>
      <c r="QAE738" s="511"/>
      <c r="QAF738" s="511"/>
      <c r="QAG738" s="511"/>
      <c r="QAH738" s="511"/>
      <c r="QAI738" s="511"/>
      <c r="QAJ738" s="511"/>
      <c r="QAK738" s="511"/>
      <c r="QAL738" s="511"/>
      <c r="QAM738" s="511"/>
      <c r="QAN738" s="511"/>
      <c r="QAO738" s="511"/>
      <c r="QAP738" s="511"/>
      <c r="QAQ738" s="511"/>
      <c r="QAR738" s="511"/>
      <c r="QAS738" s="511"/>
      <c r="QAT738" s="511"/>
      <c r="QAU738" s="511"/>
      <c r="QAV738" s="511"/>
      <c r="QAW738" s="511"/>
      <c r="QAX738" s="511"/>
      <c r="QAY738" s="511"/>
      <c r="QAZ738" s="511"/>
      <c r="QBA738" s="511"/>
      <c r="QBB738" s="511"/>
      <c r="QBC738" s="511"/>
      <c r="QBD738" s="511"/>
      <c r="QBE738" s="511"/>
      <c r="QBF738" s="511"/>
      <c r="QBG738" s="511"/>
      <c r="QBH738" s="511"/>
      <c r="QBI738" s="511"/>
      <c r="QBJ738" s="511"/>
      <c r="QBK738" s="511"/>
      <c r="QBL738" s="511"/>
      <c r="QBM738" s="511"/>
      <c r="QBN738" s="511"/>
      <c r="QBO738" s="511"/>
      <c r="QBP738" s="511"/>
      <c r="QBQ738" s="511"/>
      <c r="QBR738" s="511"/>
      <c r="QBS738" s="511"/>
      <c r="QBT738" s="511"/>
      <c r="QBU738" s="511"/>
      <c r="QBV738" s="511"/>
      <c r="QBW738" s="511"/>
      <c r="QBX738" s="511"/>
      <c r="QBY738" s="511"/>
      <c r="QBZ738" s="511"/>
      <c r="QCA738" s="511"/>
      <c r="QCB738" s="511"/>
      <c r="QCC738" s="511"/>
      <c r="QCD738" s="511"/>
      <c r="QCE738" s="511"/>
      <c r="QCF738" s="511"/>
      <c r="QCG738" s="511"/>
      <c r="QCH738" s="511"/>
      <c r="QCI738" s="511"/>
      <c r="QCJ738" s="511"/>
      <c r="QCK738" s="511"/>
      <c r="QCL738" s="511"/>
      <c r="QCM738" s="511"/>
      <c r="QCN738" s="511"/>
      <c r="QCO738" s="511"/>
      <c r="QCP738" s="511"/>
      <c r="QCQ738" s="511"/>
      <c r="QCR738" s="511"/>
      <c r="QCS738" s="511"/>
      <c r="QCT738" s="511"/>
      <c r="QCU738" s="511"/>
      <c r="QCV738" s="511"/>
      <c r="QCW738" s="511"/>
      <c r="QCX738" s="511"/>
      <c r="QCY738" s="511"/>
      <c r="QCZ738" s="511"/>
      <c r="QDA738" s="511"/>
      <c r="QDB738" s="511"/>
      <c r="QDC738" s="511"/>
      <c r="QDD738" s="511"/>
      <c r="QDE738" s="511"/>
      <c r="QDF738" s="511"/>
      <c r="QDG738" s="511"/>
      <c r="QDH738" s="511"/>
      <c r="QDI738" s="511"/>
      <c r="QDJ738" s="511"/>
      <c r="QDK738" s="511"/>
      <c r="QDL738" s="511"/>
      <c r="QDM738" s="511"/>
      <c r="QDN738" s="511"/>
      <c r="QDO738" s="511"/>
      <c r="QDP738" s="511"/>
      <c r="QDQ738" s="511"/>
      <c r="QDR738" s="511"/>
      <c r="QDS738" s="511"/>
      <c r="QDT738" s="511"/>
      <c r="QDU738" s="511"/>
      <c r="QDV738" s="511"/>
      <c r="QDW738" s="511"/>
      <c r="QDX738" s="511"/>
      <c r="QDY738" s="511"/>
      <c r="QDZ738" s="511"/>
      <c r="QEA738" s="511"/>
      <c r="QEB738" s="511"/>
      <c r="QEC738" s="511"/>
      <c r="QED738" s="511"/>
      <c r="QEE738" s="511"/>
      <c r="QEF738" s="511"/>
      <c r="QEG738" s="511"/>
      <c r="QEH738" s="511"/>
      <c r="QEI738" s="511"/>
      <c r="QEJ738" s="511"/>
      <c r="QEK738" s="511"/>
      <c r="QEL738" s="511"/>
      <c r="QEM738" s="511"/>
      <c r="QEN738" s="511"/>
      <c r="QEO738" s="511"/>
      <c r="QEP738" s="511"/>
      <c r="QEQ738" s="511"/>
      <c r="QER738" s="511"/>
      <c r="QES738" s="511"/>
      <c r="QET738" s="511"/>
      <c r="QEU738" s="511"/>
      <c r="QEV738" s="511"/>
      <c r="QEW738" s="511"/>
      <c r="QEX738" s="511"/>
      <c r="QEY738" s="511"/>
      <c r="QEZ738" s="511"/>
      <c r="QFA738" s="511"/>
      <c r="QFB738" s="511"/>
      <c r="QFC738" s="511"/>
      <c r="QFD738" s="511"/>
      <c r="QFE738" s="511"/>
      <c r="QFF738" s="511"/>
      <c r="QFG738" s="511"/>
      <c r="QFH738" s="511"/>
      <c r="QFI738" s="511"/>
      <c r="QFJ738" s="511"/>
      <c r="QFK738" s="511"/>
      <c r="QFL738" s="511"/>
      <c r="QFM738" s="511"/>
      <c r="QFN738" s="511"/>
      <c r="QFO738" s="511"/>
      <c r="QFP738" s="511"/>
      <c r="QFQ738" s="511"/>
      <c r="QFR738" s="511"/>
      <c r="QFS738" s="511"/>
      <c r="QFT738" s="511"/>
      <c r="QFU738" s="511"/>
      <c r="QFV738" s="511"/>
      <c r="QFW738" s="511"/>
      <c r="QFX738" s="511"/>
      <c r="QFY738" s="511"/>
      <c r="QFZ738" s="511"/>
      <c r="QGA738" s="511"/>
      <c r="QGB738" s="511"/>
      <c r="QGC738" s="511"/>
      <c r="QGD738" s="511"/>
      <c r="QGE738" s="511"/>
      <c r="QGF738" s="511"/>
      <c r="QGG738" s="511"/>
      <c r="QGH738" s="511"/>
      <c r="QGI738" s="511"/>
      <c r="QGJ738" s="511"/>
      <c r="QGK738" s="511"/>
      <c r="QGL738" s="511"/>
      <c r="QGM738" s="511"/>
      <c r="QGN738" s="511"/>
      <c r="QGO738" s="511"/>
      <c r="QGP738" s="511"/>
      <c r="QGQ738" s="511"/>
      <c r="QGR738" s="511"/>
      <c r="QGS738" s="511"/>
      <c r="QGT738" s="511"/>
      <c r="QGU738" s="511"/>
      <c r="QGV738" s="511"/>
      <c r="QGW738" s="511"/>
      <c r="QGX738" s="511"/>
      <c r="QGY738" s="511"/>
      <c r="QGZ738" s="511"/>
      <c r="QHA738" s="511"/>
      <c r="QHB738" s="511"/>
      <c r="QHC738" s="511"/>
      <c r="QHD738" s="511"/>
      <c r="QHE738" s="511"/>
      <c r="QHF738" s="511"/>
      <c r="QHG738" s="511"/>
      <c r="QHH738" s="511"/>
      <c r="QHI738" s="511"/>
      <c r="QHJ738" s="511"/>
      <c r="QHK738" s="511"/>
      <c r="QHL738" s="511"/>
      <c r="QHM738" s="511"/>
      <c r="QHN738" s="511"/>
      <c r="QHO738" s="511"/>
      <c r="QHP738" s="511"/>
      <c r="QHQ738" s="511"/>
      <c r="QHR738" s="511"/>
      <c r="QHS738" s="511"/>
      <c r="QHT738" s="511"/>
      <c r="QHU738" s="511"/>
      <c r="QHV738" s="511"/>
      <c r="QHW738" s="511"/>
      <c r="QHX738" s="511"/>
      <c r="QHY738" s="511"/>
      <c r="QHZ738" s="511"/>
      <c r="QIA738" s="511"/>
      <c r="QIB738" s="511"/>
      <c r="QIC738" s="511"/>
      <c r="QID738" s="511"/>
      <c r="QIE738" s="511"/>
      <c r="QIF738" s="511"/>
      <c r="QIG738" s="511"/>
      <c r="QIH738" s="511"/>
      <c r="QII738" s="511"/>
      <c r="QIJ738" s="511"/>
      <c r="QIK738" s="511"/>
      <c r="QIL738" s="511"/>
      <c r="QIM738" s="511"/>
      <c r="QIN738" s="511"/>
      <c r="QIO738" s="511"/>
      <c r="QIP738" s="511"/>
      <c r="QIQ738" s="511"/>
      <c r="QIR738" s="511"/>
      <c r="QIS738" s="511"/>
      <c r="QIT738" s="511"/>
      <c r="QIU738" s="511"/>
      <c r="QIV738" s="511"/>
      <c r="QIW738" s="511"/>
      <c r="QIX738" s="511"/>
      <c r="QIY738" s="511"/>
      <c r="QIZ738" s="511"/>
      <c r="QJA738" s="511"/>
      <c r="QJB738" s="511"/>
      <c r="QJC738" s="511"/>
      <c r="QJD738" s="511"/>
      <c r="QJE738" s="511"/>
      <c r="QJF738" s="511"/>
      <c r="QJG738" s="511"/>
      <c r="QJH738" s="511"/>
      <c r="QJI738" s="511"/>
      <c r="QJJ738" s="511"/>
      <c r="QJK738" s="511"/>
      <c r="QJL738" s="511"/>
      <c r="QJM738" s="511"/>
      <c r="QJN738" s="511"/>
      <c r="QJO738" s="511"/>
      <c r="QJP738" s="511"/>
      <c r="QJQ738" s="511"/>
      <c r="QJR738" s="511"/>
      <c r="QJS738" s="511"/>
      <c r="QJT738" s="511"/>
      <c r="QJU738" s="511"/>
      <c r="QJV738" s="511"/>
      <c r="QJW738" s="511"/>
      <c r="QJX738" s="511"/>
      <c r="QJY738" s="511"/>
      <c r="QJZ738" s="511"/>
      <c r="QKA738" s="511"/>
      <c r="QKB738" s="511"/>
      <c r="QKC738" s="511"/>
      <c r="QKD738" s="511"/>
      <c r="QKE738" s="511"/>
      <c r="QKF738" s="511"/>
      <c r="QKG738" s="511"/>
      <c r="QKH738" s="511"/>
      <c r="QKI738" s="511"/>
      <c r="QKJ738" s="511"/>
      <c r="QKK738" s="511"/>
      <c r="QKL738" s="511"/>
      <c r="QKM738" s="511"/>
      <c r="QKN738" s="511"/>
      <c r="QKO738" s="511"/>
      <c r="QKP738" s="511"/>
      <c r="QKQ738" s="511"/>
      <c r="QKR738" s="511"/>
      <c r="QKS738" s="511"/>
      <c r="QKT738" s="511"/>
      <c r="QKU738" s="511"/>
      <c r="QKV738" s="511"/>
      <c r="QKW738" s="511"/>
      <c r="QKX738" s="511"/>
      <c r="QKY738" s="511"/>
      <c r="QKZ738" s="511"/>
      <c r="QLA738" s="511"/>
      <c r="QLB738" s="511"/>
      <c r="QLC738" s="511"/>
      <c r="QLD738" s="511"/>
      <c r="QLE738" s="511"/>
      <c r="QLF738" s="511"/>
      <c r="QLG738" s="511"/>
      <c r="QLH738" s="511"/>
      <c r="QLI738" s="511"/>
      <c r="QLJ738" s="511"/>
      <c r="QLK738" s="511"/>
      <c r="QLL738" s="511"/>
      <c r="QLM738" s="511"/>
      <c r="QLN738" s="511"/>
      <c r="QLO738" s="511"/>
      <c r="QLP738" s="511"/>
      <c r="QLQ738" s="511"/>
      <c r="QLR738" s="511"/>
      <c r="QLS738" s="511"/>
      <c r="QLT738" s="511"/>
      <c r="QLU738" s="511"/>
      <c r="QLV738" s="511"/>
      <c r="QLW738" s="511"/>
      <c r="QLX738" s="511"/>
      <c r="QLY738" s="511"/>
      <c r="QLZ738" s="511"/>
      <c r="QMA738" s="511"/>
      <c r="QMB738" s="511"/>
      <c r="QMC738" s="511"/>
      <c r="QMD738" s="511"/>
      <c r="QME738" s="511"/>
      <c r="QMF738" s="511"/>
      <c r="QMG738" s="511"/>
      <c r="QMH738" s="511"/>
      <c r="QMI738" s="511"/>
      <c r="QMJ738" s="511"/>
      <c r="QMK738" s="511"/>
      <c r="QML738" s="511"/>
      <c r="QMM738" s="511"/>
      <c r="QMN738" s="511"/>
      <c r="QMO738" s="511"/>
      <c r="QMP738" s="511"/>
      <c r="QMQ738" s="511"/>
      <c r="QMR738" s="511"/>
      <c r="QMS738" s="511"/>
      <c r="QMT738" s="511"/>
      <c r="QMU738" s="511"/>
      <c r="QMV738" s="511"/>
      <c r="QMW738" s="511"/>
      <c r="QMX738" s="511"/>
      <c r="QMY738" s="511"/>
      <c r="QMZ738" s="511"/>
      <c r="QNA738" s="511"/>
      <c r="QNB738" s="511"/>
      <c r="QNC738" s="511"/>
      <c r="QND738" s="511"/>
      <c r="QNE738" s="511"/>
      <c r="QNF738" s="511"/>
      <c r="QNG738" s="511"/>
      <c r="QNH738" s="511"/>
      <c r="QNI738" s="511"/>
      <c r="QNJ738" s="511"/>
      <c r="QNK738" s="511"/>
      <c r="QNL738" s="511"/>
      <c r="QNM738" s="511"/>
      <c r="QNN738" s="511"/>
      <c r="QNO738" s="511"/>
      <c r="QNP738" s="511"/>
      <c r="QNQ738" s="511"/>
      <c r="QNR738" s="511"/>
      <c r="QNS738" s="511"/>
      <c r="QNT738" s="511"/>
      <c r="QNU738" s="511"/>
      <c r="QNV738" s="511"/>
      <c r="QNW738" s="511"/>
      <c r="QNX738" s="511"/>
      <c r="QNY738" s="511"/>
      <c r="QNZ738" s="511"/>
      <c r="QOA738" s="511"/>
      <c r="QOB738" s="511"/>
      <c r="QOC738" s="511"/>
      <c r="QOD738" s="511"/>
      <c r="QOE738" s="511"/>
      <c r="QOF738" s="511"/>
      <c r="QOG738" s="511"/>
      <c r="QOH738" s="511"/>
      <c r="QOI738" s="511"/>
      <c r="QOJ738" s="511"/>
      <c r="QOK738" s="511"/>
      <c r="QOL738" s="511"/>
      <c r="QOM738" s="511"/>
      <c r="QON738" s="511"/>
      <c r="QOO738" s="511"/>
      <c r="QOP738" s="511"/>
      <c r="QOQ738" s="511"/>
      <c r="QOR738" s="511"/>
      <c r="QOS738" s="511"/>
      <c r="QOT738" s="511"/>
      <c r="QOU738" s="511"/>
      <c r="QOV738" s="511"/>
      <c r="QOW738" s="511"/>
      <c r="QOX738" s="511"/>
      <c r="QOY738" s="511"/>
      <c r="QOZ738" s="511"/>
      <c r="QPA738" s="511"/>
      <c r="QPB738" s="511"/>
      <c r="QPC738" s="511"/>
      <c r="QPD738" s="511"/>
      <c r="QPE738" s="511"/>
      <c r="QPF738" s="511"/>
      <c r="QPG738" s="511"/>
      <c r="QPH738" s="511"/>
      <c r="QPI738" s="511"/>
      <c r="QPJ738" s="511"/>
      <c r="QPK738" s="511"/>
      <c r="QPL738" s="511"/>
      <c r="QPM738" s="511"/>
      <c r="QPN738" s="511"/>
      <c r="QPO738" s="511"/>
      <c r="QPP738" s="511"/>
      <c r="QPQ738" s="511"/>
      <c r="QPR738" s="511"/>
      <c r="QPS738" s="511"/>
      <c r="QPT738" s="511"/>
      <c r="QPU738" s="511"/>
      <c r="QPV738" s="511"/>
      <c r="QPW738" s="511"/>
      <c r="QPX738" s="511"/>
      <c r="QPY738" s="511"/>
      <c r="QPZ738" s="511"/>
      <c r="QQA738" s="511"/>
      <c r="QQB738" s="511"/>
      <c r="QQC738" s="511"/>
      <c r="QQD738" s="511"/>
      <c r="QQE738" s="511"/>
      <c r="QQF738" s="511"/>
      <c r="QQG738" s="511"/>
      <c r="QQH738" s="511"/>
      <c r="QQI738" s="511"/>
      <c r="QQJ738" s="511"/>
      <c r="QQK738" s="511"/>
      <c r="QQL738" s="511"/>
      <c r="QQM738" s="511"/>
      <c r="QQN738" s="511"/>
      <c r="QQO738" s="511"/>
      <c r="QQP738" s="511"/>
      <c r="QQQ738" s="511"/>
      <c r="QQR738" s="511"/>
      <c r="QQS738" s="511"/>
      <c r="QQT738" s="511"/>
      <c r="QQU738" s="511"/>
      <c r="QQV738" s="511"/>
      <c r="QQW738" s="511"/>
      <c r="QQX738" s="511"/>
      <c r="QQY738" s="511"/>
      <c r="QQZ738" s="511"/>
      <c r="QRA738" s="511"/>
      <c r="QRB738" s="511"/>
      <c r="QRC738" s="511"/>
      <c r="QRD738" s="511"/>
      <c r="QRE738" s="511"/>
      <c r="QRF738" s="511"/>
      <c r="QRG738" s="511"/>
      <c r="QRH738" s="511"/>
      <c r="QRI738" s="511"/>
      <c r="QRJ738" s="511"/>
      <c r="QRK738" s="511"/>
      <c r="QRL738" s="511"/>
      <c r="QRM738" s="511"/>
      <c r="QRN738" s="511"/>
      <c r="QRO738" s="511"/>
      <c r="QRP738" s="511"/>
      <c r="QRQ738" s="511"/>
      <c r="QRR738" s="511"/>
      <c r="QRS738" s="511"/>
      <c r="QRT738" s="511"/>
      <c r="QRU738" s="511"/>
      <c r="QRV738" s="511"/>
      <c r="QRW738" s="511"/>
      <c r="QRX738" s="511"/>
      <c r="QRY738" s="511"/>
      <c r="QRZ738" s="511"/>
      <c r="QSA738" s="511"/>
      <c r="QSB738" s="511"/>
      <c r="QSC738" s="511"/>
      <c r="QSD738" s="511"/>
      <c r="QSE738" s="511"/>
      <c r="QSF738" s="511"/>
      <c r="QSG738" s="511"/>
      <c r="QSH738" s="511"/>
      <c r="QSI738" s="511"/>
      <c r="QSJ738" s="511"/>
      <c r="QSK738" s="511"/>
      <c r="QSL738" s="511"/>
      <c r="QSM738" s="511"/>
      <c r="QSN738" s="511"/>
      <c r="QSO738" s="511"/>
      <c r="QSP738" s="511"/>
      <c r="QSQ738" s="511"/>
      <c r="QSR738" s="511"/>
      <c r="QSS738" s="511"/>
      <c r="QST738" s="511"/>
      <c r="QSU738" s="511"/>
      <c r="QSV738" s="511"/>
      <c r="QSW738" s="511"/>
      <c r="QSX738" s="511"/>
      <c r="QSY738" s="511"/>
      <c r="QSZ738" s="511"/>
      <c r="QTA738" s="511"/>
      <c r="QTB738" s="511"/>
      <c r="QTC738" s="511"/>
      <c r="QTD738" s="511"/>
      <c r="QTE738" s="511"/>
      <c r="QTF738" s="511"/>
      <c r="QTG738" s="511"/>
      <c r="QTH738" s="511"/>
      <c r="QTI738" s="511"/>
      <c r="QTJ738" s="511"/>
      <c r="QTK738" s="511"/>
      <c r="QTL738" s="511"/>
      <c r="QTM738" s="511"/>
      <c r="QTN738" s="511"/>
      <c r="QTO738" s="511"/>
      <c r="QTP738" s="511"/>
      <c r="QTQ738" s="511"/>
      <c r="QTR738" s="511"/>
      <c r="QTS738" s="511"/>
      <c r="QTT738" s="511"/>
      <c r="QTU738" s="511"/>
      <c r="QTV738" s="511"/>
      <c r="QTW738" s="511"/>
      <c r="QTX738" s="511"/>
      <c r="QTY738" s="511"/>
      <c r="QTZ738" s="511"/>
      <c r="QUA738" s="511"/>
      <c r="QUB738" s="511"/>
      <c r="QUC738" s="511"/>
      <c r="QUD738" s="511"/>
      <c r="QUE738" s="511"/>
      <c r="QUF738" s="511"/>
      <c r="QUG738" s="511"/>
      <c r="QUH738" s="511"/>
      <c r="QUI738" s="511"/>
      <c r="QUJ738" s="511"/>
      <c r="QUK738" s="511"/>
      <c r="QUL738" s="511"/>
      <c r="QUM738" s="511"/>
      <c r="QUN738" s="511"/>
      <c r="QUO738" s="511"/>
      <c r="QUP738" s="511"/>
      <c r="QUQ738" s="511"/>
      <c r="QUR738" s="511"/>
      <c r="QUS738" s="511"/>
      <c r="QUT738" s="511"/>
      <c r="QUU738" s="511"/>
      <c r="QUV738" s="511"/>
      <c r="QUW738" s="511"/>
      <c r="QUX738" s="511"/>
      <c r="QUY738" s="511"/>
      <c r="QUZ738" s="511"/>
      <c r="QVA738" s="511"/>
      <c r="QVB738" s="511"/>
      <c r="QVC738" s="511"/>
      <c r="QVD738" s="511"/>
      <c r="QVE738" s="511"/>
      <c r="QVF738" s="511"/>
      <c r="QVG738" s="511"/>
      <c r="QVH738" s="511"/>
      <c r="QVI738" s="511"/>
      <c r="QVJ738" s="511"/>
      <c r="QVK738" s="511"/>
      <c r="QVL738" s="511"/>
      <c r="QVM738" s="511"/>
      <c r="QVN738" s="511"/>
      <c r="QVO738" s="511"/>
      <c r="QVP738" s="511"/>
      <c r="QVQ738" s="511"/>
      <c r="QVR738" s="511"/>
      <c r="QVS738" s="511"/>
      <c r="QVT738" s="511"/>
      <c r="QVU738" s="511"/>
      <c r="QVV738" s="511"/>
      <c r="QVW738" s="511"/>
      <c r="QVX738" s="511"/>
      <c r="QVY738" s="511"/>
      <c r="QVZ738" s="511"/>
      <c r="QWA738" s="511"/>
      <c r="QWB738" s="511"/>
      <c r="QWC738" s="511"/>
      <c r="QWD738" s="511"/>
      <c r="QWE738" s="511"/>
      <c r="QWF738" s="511"/>
      <c r="QWG738" s="511"/>
      <c r="QWH738" s="511"/>
      <c r="QWI738" s="511"/>
      <c r="QWJ738" s="511"/>
      <c r="QWK738" s="511"/>
      <c r="QWL738" s="511"/>
      <c r="QWM738" s="511"/>
      <c r="QWN738" s="511"/>
      <c r="QWO738" s="511"/>
      <c r="QWP738" s="511"/>
      <c r="QWQ738" s="511"/>
      <c r="QWR738" s="511"/>
      <c r="QWS738" s="511"/>
      <c r="QWT738" s="511"/>
      <c r="QWU738" s="511"/>
      <c r="QWV738" s="511"/>
      <c r="QWW738" s="511"/>
      <c r="QWX738" s="511"/>
      <c r="QWY738" s="511"/>
      <c r="QWZ738" s="511"/>
      <c r="QXA738" s="511"/>
      <c r="QXB738" s="511"/>
      <c r="QXC738" s="511"/>
      <c r="QXD738" s="511"/>
      <c r="QXE738" s="511"/>
      <c r="QXF738" s="511"/>
      <c r="QXG738" s="511"/>
      <c r="QXH738" s="511"/>
      <c r="QXI738" s="511"/>
      <c r="QXJ738" s="511"/>
      <c r="QXK738" s="511"/>
      <c r="QXL738" s="511"/>
      <c r="QXM738" s="511"/>
      <c r="QXN738" s="511"/>
      <c r="QXO738" s="511"/>
      <c r="QXP738" s="511"/>
      <c r="QXQ738" s="511"/>
      <c r="QXR738" s="511"/>
      <c r="QXS738" s="511"/>
      <c r="QXT738" s="511"/>
      <c r="QXU738" s="511"/>
      <c r="QXV738" s="511"/>
      <c r="QXW738" s="511"/>
      <c r="QXX738" s="511"/>
      <c r="QXY738" s="511"/>
      <c r="QXZ738" s="511"/>
      <c r="QYA738" s="511"/>
      <c r="QYB738" s="511"/>
      <c r="QYC738" s="511"/>
      <c r="QYD738" s="511"/>
      <c r="QYE738" s="511"/>
      <c r="QYF738" s="511"/>
      <c r="QYG738" s="511"/>
      <c r="QYH738" s="511"/>
      <c r="QYI738" s="511"/>
      <c r="QYJ738" s="511"/>
      <c r="QYK738" s="511"/>
      <c r="QYL738" s="511"/>
      <c r="QYM738" s="511"/>
      <c r="QYN738" s="511"/>
      <c r="QYO738" s="511"/>
      <c r="QYP738" s="511"/>
      <c r="QYQ738" s="511"/>
      <c r="QYR738" s="511"/>
      <c r="QYS738" s="511"/>
      <c r="QYT738" s="511"/>
      <c r="QYU738" s="511"/>
      <c r="QYV738" s="511"/>
      <c r="QYW738" s="511"/>
      <c r="QYX738" s="511"/>
      <c r="QYY738" s="511"/>
      <c r="QYZ738" s="511"/>
      <c r="QZA738" s="511"/>
      <c r="QZB738" s="511"/>
      <c r="QZC738" s="511"/>
      <c r="QZD738" s="511"/>
      <c r="QZE738" s="511"/>
      <c r="QZF738" s="511"/>
      <c r="QZG738" s="511"/>
      <c r="QZH738" s="511"/>
      <c r="QZI738" s="511"/>
      <c r="QZJ738" s="511"/>
      <c r="QZK738" s="511"/>
      <c r="QZL738" s="511"/>
      <c r="QZM738" s="511"/>
      <c r="QZN738" s="511"/>
      <c r="QZO738" s="511"/>
      <c r="QZP738" s="511"/>
      <c r="QZQ738" s="511"/>
      <c r="QZR738" s="511"/>
      <c r="QZS738" s="511"/>
      <c r="QZT738" s="511"/>
      <c r="QZU738" s="511"/>
      <c r="QZV738" s="511"/>
      <c r="QZW738" s="511"/>
      <c r="QZX738" s="511"/>
      <c r="QZY738" s="511"/>
      <c r="QZZ738" s="511"/>
      <c r="RAA738" s="511"/>
      <c r="RAB738" s="511"/>
      <c r="RAC738" s="511"/>
      <c r="RAD738" s="511"/>
      <c r="RAE738" s="511"/>
      <c r="RAF738" s="511"/>
      <c r="RAG738" s="511"/>
      <c r="RAH738" s="511"/>
      <c r="RAI738" s="511"/>
      <c r="RAJ738" s="511"/>
      <c r="RAK738" s="511"/>
      <c r="RAL738" s="511"/>
      <c r="RAM738" s="511"/>
      <c r="RAN738" s="511"/>
      <c r="RAO738" s="511"/>
      <c r="RAP738" s="511"/>
      <c r="RAQ738" s="511"/>
      <c r="RAR738" s="511"/>
      <c r="RAS738" s="511"/>
      <c r="RAT738" s="511"/>
      <c r="RAU738" s="511"/>
      <c r="RAV738" s="511"/>
      <c r="RAW738" s="511"/>
      <c r="RAX738" s="511"/>
      <c r="RAY738" s="511"/>
      <c r="RAZ738" s="511"/>
      <c r="RBA738" s="511"/>
      <c r="RBB738" s="511"/>
      <c r="RBC738" s="511"/>
      <c r="RBD738" s="511"/>
      <c r="RBE738" s="511"/>
      <c r="RBF738" s="511"/>
      <c r="RBG738" s="511"/>
      <c r="RBH738" s="511"/>
      <c r="RBI738" s="511"/>
      <c r="RBJ738" s="511"/>
      <c r="RBK738" s="511"/>
      <c r="RBL738" s="511"/>
      <c r="RBM738" s="511"/>
      <c r="RBN738" s="511"/>
      <c r="RBO738" s="511"/>
      <c r="RBP738" s="511"/>
      <c r="RBQ738" s="511"/>
      <c r="RBR738" s="511"/>
      <c r="RBS738" s="511"/>
      <c r="RBT738" s="511"/>
      <c r="RBU738" s="511"/>
      <c r="RBV738" s="511"/>
      <c r="RBW738" s="511"/>
      <c r="RBX738" s="511"/>
      <c r="RBY738" s="511"/>
      <c r="RBZ738" s="511"/>
      <c r="RCA738" s="511"/>
      <c r="RCB738" s="511"/>
      <c r="RCC738" s="511"/>
      <c r="RCD738" s="511"/>
      <c r="RCE738" s="511"/>
      <c r="RCF738" s="511"/>
      <c r="RCG738" s="511"/>
      <c r="RCH738" s="511"/>
      <c r="RCI738" s="511"/>
      <c r="RCJ738" s="511"/>
      <c r="RCK738" s="511"/>
      <c r="RCL738" s="511"/>
      <c r="RCM738" s="511"/>
      <c r="RCN738" s="511"/>
      <c r="RCO738" s="511"/>
      <c r="RCP738" s="511"/>
      <c r="RCQ738" s="511"/>
      <c r="RCR738" s="511"/>
      <c r="RCS738" s="511"/>
      <c r="RCT738" s="511"/>
      <c r="RCU738" s="511"/>
      <c r="RCV738" s="511"/>
      <c r="RCW738" s="511"/>
      <c r="RCX738" s="511"/>
      <c r="RCY738" s="511"/>
      <c r="RCZ738" s="511"/>
      <c r="RDA738" s="511"/>
      <c r="RDB738" s="511"/>
      <c r="RDC738" s="511"/>
      <c r="RDD738" s="511"/>
      <c r="RDE738" s="511"/>
      <c r="RDF738" s="511"/>
      <c r="RDG738" s="511"/>
      <c r="RDH738" s="511"/>
      <c r="RDI738" s="511"/>
      <c r="RDJ738" s="511"/>
      <c r="RDK738" s="511"/>
      <c r="RDL738" s="511"/>
      <c r="RDM738" s="511"/>
      <c r="RDN738" s="511"/>
      <c r="RDO738" s="511"/>
      <c r="RDP738" s="511"/>
      <c r="RDQ738" s="511"/>
      <c r="RDR738" s="511"/>
      <c r="RDS738" s="511"/>
      <c r="RDT738" s="511"/>
      <c r="RDU738" s="511"/>
      <c r="RDV738" s="511"/>
      <c r="RDW738" s="511"/>
      <c r="RDX738" s="511"/>
      <c r="RDY738" s="511"/>
      <c r="RDZ738" s="511"/>
      <c r="REA738" s="511"/>
      <c r="REB738" s="511"/>
      <c r="REC738" s="511"/>
      <c r="RED738" s="511"/>
      <c r="REE738" s="511"/>
      <c r="REF738" s="511"/>
      <c r="REG738" s="511"/>
      <c r="REH738" s="511"/>
      <c r="REI738" s="511"/>
      <c r="REJ738" s="511"/>
      <c r="REK738" s="511"/>
      <c r="REL738" s="511"/>
      <c r="REM738" s="511"/>
      <c r="REN738" s="511"/>
      <c r="REO738" s="511"/>
      <c r="REP738" s="511"/>
      <c r="REQ738" s="511"/>
      <c r="RER738" s="511"/>
      <c r="RES738" s="511"/>
      <c r="RET738" s="511"/>
      <c r="REU738" s="511"/>
      <c r="REV738" s="511"/>
      <c r="REW738" s="511"/>
      <c r="REX738" s="511"/>
      <c r="REY738" s="511"/>
      <c r="REZ738" s="511"/>
      <c r="RFA738" s="511"/>
      <c r="RFB738" s="511"/>
      <c r="RFC738" s="511"/>
      <c r="RFD738" s="511"/>
      <c r="RFE738" s="511"/>
      <c r="RFF738" s="511"/>
      <c r="RFG738" s="511"/>
      <c r="RFH738" s="511"/>
      <c r="RFI738" s="511"/>
      <c r="RFJ738" s="511"/>
      <c r="RFK738" s="511"/>
      <c r="RFL738" s="511"/>
      <c r="RFM738" s="511"/>
      <c r="RFN738" s="511"/>
      <c r="RFO738" s="511"/>
      <c r="RFP738" s="511"/>
      <c r="RFQ738" s="511"/>
      <c r="RFR738" s="511"/>
      <c r="RFS738" s="511"/>
      <c r="RFT738" s="511"/>
      <c r="RFU738" s="511"/>
      <c r="RFV738" s="511"/>
      <c r="RFW738" s="511"/>
      <c r="RFX738" s="511"/>
      <c r="RFY738" s="511"/>
      <c r="RFZ738" s="511"/>
      <c r="RGA738" s="511"/>
      <c r="RGB738" s="511"/>
      <c r="RGC738" s="511"/>
      <c r="RGD738" s="511"/>
      <c r="RGE738" s="511"/>
      <c r="RGF738" s="511"/>
      <c r="RGG738" s="511"/>
      <c r="RGH738" s="511"/>
      <c r="RGI738" s="511"/>
      <c r="RGJ738" s="511"/>
      <c r="RGK738" s="511"/>
      <c r="RGL738" s="511"/>
      <c r="RGM738" s="511"/>
      <c r="RGN738" s="511"/>
      <c r="RGO738" s="511"/>
      <c r="RGP738" s="511"/>
      <c r="RGQ738" s="511"/>
      <c r="RGR738" s="511"/>
      <c r="RGS738" s="511"/>
      <c r="RGT738" s="511"/>
      <c r="RGU738" s="511"/>
      <c r="RGV738" s="511"/>
      <c r="RGW738" s="511"/>
      <c r="RGX738" s="511"/>
      <c r="RGY738" s="511"/>
      <c r="RGZ738" s="511"/>
      <c r="RHA738" s="511"/>
      <c r="RHB738" s="511"/>
      <c r="RHC738" s="511"/>
      <c r="RHD738" s="511"/>
      <c r="RHE738" s="511"/>
      <c r="RHF738" s="511"/>
      <c r="RHG738" s="511"/>
      <c r="RHH738" s="511"/>
      <c r="RHI738" s="511"/>
      <c r="RHJ738" s="511"/>
      <c r="RHK738" s="511"/>
      <c r="RHL738" s="511"/>
      <c r="RHM738" s="511"/>
      <c r="RHN738" s="511"/>
      <c r="RHO738" s="511"/>
      <c r="RHP738" s="511"/>
      <c r="RHQ738" s="511"/>
      <c r="RHR738" s="511"/>
      <c r="RHS738" s="511"/>
      <c r="RHT738" s="511"/>
      <c r="RHU738" s="511"/>
      <c r="RHV738" s="511"/>
      <c r="RHW738" s="511"/>
      <c r="RHX738" s="511"/>
      <c r="RHY738" s="511"/>
      <c r="RHZ738" s="511"/>
      <c r="RIA738" s="511"/>
      <c r="RIB738" s="511"/>
      <c r="RIC738" s="511"/>
      <c r="RID738" s="511"/>
      <c r="RIE738" s="511"/>
      <c r="RIF738" s="511"/>
      <c r="RIG738" s="511"/>
      <c r="RIH738" s="511"/>
      <c r="RII738" s="511"/>
      <c r="RIJ738" s="511"/>
      <c r="RIK738" s="511"/>
      <c r="RIL738" s="511"/>
      <c r="RIM738" s="511"/>
      <c r="RIN738" s="511"/>
      <c r="RIO738" s="511"/>
      <c r="RIP738" s="511"/>
      <c r="RIQ738" s="511"/>
      <c r="RIR738" s="511"/>
      <c r="RIS738" s="511"/>
      <c r="RIT738" s="511"/>
      <c r="RIU738" s="511"/>
      <c r="RIV738" s="511"/>
      <c r="RIW738" s="511"/>
      <c r="RIX738" s="511"/>
      <c r="RIY738" s="511"/>
      <c r="RIZ738" s="511"/>
      <c r="RJA738" s="511"/>
      <c r="RJB738" s="511"/>
      <c r="RJC738" s="511"/>
      <c r="RJD738" s="511"/>
      <c r="RJE738" s="511"/>
      <c r="RJF738" s="511"/>
      <c r="RJG738" s="511"/>
      <c r="RJH738" s="511"/>
      <c r="RJI738" s="511"/>
      <c r="RJJ738" s="511"/>
      <c r="RJK738" s="511"/>
      <c r="RJL738" s="511"/>
      <c r="RJM738" s="511"/>
      <c r="RJN738" s="511"/>
      <c r="RJO738" s="511"/>
      <c r="RJP738" s="511"/>
      <c r="RJQ738" s="511"/>
      <c r="RJR738" s="511"/>
      <c r="RJS738" s="511"/>
      <c r="RJT738" s="511"/>
      <c r="RJU738" s="511"/>
      <c r="RJV738" s="511"/>
      <c r="RJW738" s="511"/>
      <c r="RJX738" s="511"/>
      <c r="RJY738" s="511"/>
      <c r="RJZ738" s="511"/>
      <c r="RKA738" s="511"/>
      <c r="RKB738" s="511"/>
      <c r="RKC738" s="511"/>
      <c r="RKD738" s="511"/>
      <c r="RKE738" s="511"/>
      <c r="RKF738" s="511"/>
      <c r="RKG738" s="511"/>
      <c r="RKH738" s="511"/>
      <c r="RKI738" s="511"/>
      <c r="RKJ738" s="511"/>
      <c r="RKK738" s="511"/>
      <c r="RKL738" s="511"/>
      <c r="RKM738" s="511"/>
      <c r="RKN738" s="511"/>
      <c r="RKO738" s="511"/>
      <c r="RKP738" s="511"/>
      <c r="RKQ738" s="511"/>
      <c r="RKR738" s="511"/>
      <c r="RKS738" s="511"/>
      <c r="RKT738" s="511"/>
      <c r="RKU738" s="511"/>
      <c r="RKV738" s="511"/>
      <c r="RKW738" s="511"/>
      <c r="RKX738" s="511"/>
      <c r="RKY738" s="511"/>
      <c r="RKZ738" s="511"/>
      <c r="RLA738" s="511"/>
      <c r="RLB738" s="511"/>
      <c r="RLC738" s="511"/>
      <c r="RLD738" s="511"/>
      <c r="RLE738" s="511"/>
      <c r="RLF738" s="511"/>
      <c r="RLG738" s="511"/>
      <c r="RLH738" s="511"/>
      <c r="RLI738" s="511"/>
      <c r="RLJ738" s="511"/>
      <c r="RLK738" s="511"/>
      <c r="RLL738" s="511"/>
      <c r="RLM738" s="511"/>
      <c r="RLN738" s="511"/>
      <c r="RLO738" s="511"/>
      <c r="RLP738" s="511"/>
      <c r="RLQ738" s="511"/>
      <c r="RLR738" s="511"/>
      <c r="RLS738" s="511"/>
      <c r="RLT738" s="511"/>
      <c r="RLU738" s="511"/>
      <c r="RLV738" s="511"/>
      <c r="RLW738" s="511"/>
      <c r="RLX738" s="511"/>
      <c r="RLY738" s="511"/>
      <c r="RLZ738" s="511"/>
      <c r="RMA738" s="511"/>
      <c r="RMB738" s="511"/>
      <c r="RMC738" s="511"/>
      <c r="RMD738" s="511"/>
      <c r="RME738" s="511"/>
      <c r="RMF738" s="511"/>
      <c r="RMG738" s="511"/>
      <c r="RMH738" s="511"/>
      <c r="RMI738" s="511"/>
      <c r="RMJ738" s="511"/>
      <c r="RMK738" s="511"/>
      <c r="RML738" s="511"/>
      <c r="RMM738" s="511"/>
      <c r="RMN738" s="511"/>
      <c r="RMO738" s="511"/>
      <c r="RMP738" s="511"/>
      <c r="RMQ738" s="511"/>
      <c r="RMR738" s="511"/>
      <c r="RMS738" s="511"/>
      <c r="RMT738" s="511"/>
      <c r="RMU738" s="511"/>
      <c r="RMV738" s="511"/>
      <c r="RMW738" s="511"/>
      <c r="RMX738" s="511"/>
      <c r="RMY738" s="511"/>
      <c r="RMZ738" s="511"/>
      <c r="RNA738" s="511"/>
      <c r="RNB738" s="511"/>
      <c r="RNC738" s="511"/>
      <c r="RND738" s="511"/>
      <c r="RNE738" s="511"/>
      <c r="RNF738" s="511"/>
      <c r="RNG738" s="511"/>
      <c r="RNH738" s="511"/>
      <c r="RNI738" s="511"/>
      <c r="RNJ738" s="511"/>
      <c r="RNK738" s="511"/>
      <c r="RNL738" s="511"/>
      <c r="RNM738" s="511"/>
      <c r="RNN738" s="511"/>
      <c r="RNO738" s="511"/>
      <c r="RNP738" s="511"/>
      <c r="RNQ738" s="511"/>
      <c r="RNR738" s="511"/>
      <c r="RNS738" s="511"/>
      <c r="RNT738" s="511"/>
      <c r="RNU738" s="511"/>
      <c r="RNV738" s="511"/>
      <c r="RNW738" s="511"/>
      <c r="RNX738" s="511"/>
      <c r="RNY738" s="511"/>
      <c r="RNZ738" s="511"/>
      <c r="ROA738" s="511"/>
      <c r="ROB738" s="511"/>
      <c r="ROC738" s="511"/>
      <c r="ROD738" s="511"/>
      <c r="ROE738" s="511"/>
      <c r="ROF738" s="511"/>
      <c r="ROG738" s="511"/>
      <c r="ROH738" s="511"/>
      <c r="ROI738" s="511"/>
      <c r="ROJ738" s="511"/>
      <c r="ROK738" s="511"/>
      <c r="ROL738" s="511"/>
      <c r="ROM738" s="511"/>
      <c r="RON738" s="511"/>
      <c r="ROO738" s="511"/>
      <c r="ROP738" s="511"/>
      <c r="ROQ738" s="511"/>
      <c r="ROR738" s="511"/>
      <c r="ROS738" s="511"/>
      <c r="ROT738" s="511"/>
      <c r="ROU738" s="511"/>
      <c r="ROV738" s="511"/>
      <c r="ROW738" s="511"/>
      <c r="ROX738" s="511"/>
      <c r="ROY738" s="511"/>
      <c r="ROZ738" s="511"/>
      <c r="RPA738" s="511"/>
      <c r="RPB738" s="511"/>
      <c r="RPC738" s="511"/>
      <c r="RPD738" s="511"/>
      <c r="RPE738" s="511"/>
      <c r="RPF738" s="511"/>
      <c r="RPG738" s="511"/>
      <c r="RPH738" s="511"/>
      <c r="RPI738" s="511"/>
      <c r="RPJ738" s="511"/>
      <c r="RPK738" s="511"/>
      <c r="RPL738" s="511"/>
      <c r="RPM738" s="511"/>
      <c r="RPN738" s="511"/>
      <c r="RPO738" s="511"/>
      <c r="RPP738" s="511"/>
      <c r="RPQ738" s="511"/>
      <c r="RPR738" s="511"/>
      <c r="RPS738" s="511"/>
      <c r="RPT738" s="511"/>
      <c r="RPU738" s="511"/>
      <c r="RPV738" s="511"/>
      <c r="RPW738" s="511"/>
      <c r="RPX738" s="511"/>
      <c r="RPY738" s="511"/>
      <c r="RPZ738" s="511"/>
      <c r="RQA738" s="511"/>
      <c r="RQB738" s="511"/>
      <c r="RQC738" s="511"/>
      <c r="RQD738" s="511"/>
      <c r="RQE738" s="511"/>
      <c r="RQF738" s="511"/>
      <c r="RQG738" s="511"/>
      <c r="RQH738" s="511"/>
      <c r="RQI738" s="511"/>
      <c r="RQJ738" s="511"/>
      <c r="RQK738" s="511"/>
      <c r="RQL738" s="511"/>
      <c r="RQM738" s="511"/>
      <c r="RQN738" s="511"/>
      <c r="RQO738" s="511"/>
      <c r="RQP738" s="511"/>
      <c r="RQQ738" s="511"/>
      <c r="RQR738" s="511"/>
      <c r="RQS738" s="511"/>
      <c r="RQT738" s="511"/>
      <c r="RQU738" s="511"/>
      <c r="RQV738" s="511"/>
      <c r="RQW738" s="511"/>
      <c r="RQX738" s="511"/>
      <c r="RQY738" s="511"/>
      <c r="RQZ738" s="511"/>
      <c r="RRA738" s="511"/>
      <c r="RRB738" s="511"/>
      <c r="RRC738" s="511"/>
      <c r="RRD738" s="511"/>
      <c r="RRE738" s="511"/>
      <c r="RRF738" s="511"/>
      <c r="RRG738" s="511"/>
      <c r="RRH738" s="511"/>
      <c r="RRI738" s="511"/>
      <c r="RRJ738" s="511"/>
      <c r="RRK738" s="511"/>
      <c r="RRL738" s="511"/>
      <c r="RRM738" s="511"/>
      <c r="RRN738" s="511"/>
      <c r="RRO738" s="511"/>
      <c r="RRP738" s="511"/>
      <c r="RRQ738" s="511"/>
      <c r="RRR738" s="511"/>
      <c r="RRS738" s="511"/>
      <c r="RRT738" s="511"/>
      <c r="RRU738" s="511"/>
      <c r="RRV738" s="511"/>
      <c r="RRW738" s="511"/>
      <c r="RRX738" s="511"/>
      <c r="RRY738" s="511"/>
      <c r="RRZ738" s="511"/>
      <c r="RSA738" s="511"/>
      <c r="RSB738" s="511"/>
      <c r="RSC738" s="511"/>
      <c r="RSD738" s="511"/>
      <c r="RSE738" s="511"/>
      <c r="RSF738" s="511"/>
      <c r="RSG738" s="511"/>
      <c r="RSH738" s="511"/>
      <c r="RSI738" s="511"/>
      <c r="RSJ738" s="511"/>
      <c r="RSK738" s="511"/>
      <c r="RSL738" s="511"/>
      <c r="RSM738" s="511"/>
      <c r="RSN738" s="511"/>
      <c r="RSO738" s="511"/>
      <c r="RSP738" s="511"/>
      <c r="RSQ738" s="511"/>
      <c r="RSR738" s="511"/>
      <c r="RSS738" s="511"/>
      <c r="RST738" s="511"/>
      <c r="RSU738" s="511"/>
      <c r="RSV738" s="511"/>
      <c r="RSW738" s="511"/>
      <c r="RSX738" s="511"/>
      <c r="RSY738" s="511"/>
      <c r="RSZ738" s="511"/>
      <c r="RTA738" s="511"/>
      <c r="RTB738" s="511"/>
      <c r="RTC738" s="511"/>
      <c r="RTD738" s="511"/>
      <c r="RTE738" s="511"/>
      <c r="RTF738" s="511"/>
      <c r="RTG738" s="511"/>
      <c r="RTH738" s="511"/>
      <c r="RTI738" s="511"/>
      <c r="RTJ738" s="511"/>
      <c r="RTK738" s="511"/>
      <c r="RTL738" s="511"/>
      <c r="RTM738" s="511"/>
      <c r="RTN738" s="511"/>
      <c r="RTO738" s="511"/>
      <c r="RTP738" s="511"/>
      <c r="RTQ738" s="511"/>
      <c r="RTR738" s="511"/>
      <c r="RTS738" s="511"/>
      <c r="RTT738" s="511"/>
      <c r="RTU738" s="511"/>
      <c r="RTV738" s="511"/>
      <c r="RTW738" s="511"/>
      <c r="RTX738" s="511"/>
      <c r="RTY738" s="511"/>
      <c r="RTZ738" s="511"/>
      <c r="RUA738" s="511"/>
      <c r="RUB738" s="511"/>
      <c r="RUC738" s="511"/>
      <c r="RUD738" s="511"/>
      <c r="RUE738" s="511"/>
      <c r="RUF738" s="511"/>
      <c r="RUG738" s="511"/>
      <c r="RUH738" s="511"/>
      <c r="RUI738" s="511"/>
      <c r="RUJ738" s="511"/>
      <c r="RUK738" s="511"/>
      <c r="RUL738" s="511"/>
      <c r="RUM738" s="511"/>
      <c r="RUN738" s="511"/>
      <c r="RUO738" s="511"/>
      <c r="RUP738" s="511"/>
      <c r="RUQ738" s="511"/>
      <c r="RUR738" s="511"/>
      <c r="RUS738" s="511"/>
      <c r="RUT738" s="511"/>
      <c r="RUU738" s="511"/>
      <c r="RUV738" s="511"/>
      <c r="RUW738" s="511"/>
      <c r="RUX738" s="511"/>
      <c r="RUY738" s="511"/>
      <c r="RUZ738" s="511"/>
      <c r="RVA738" s="511"/>
      <c r="RVB738" s="511"/>
      <c r="RVC738" s="511"/>
      <c r="RVD738" s="511"/>
      <c r="RVE738" s="511"/>
      <c r="RVF738" s="511"/>
      <c r="RVG738" s="511"/>
      <c r="RVH738" s="511"/>
      <c r="RVI738" s="511"/>
      <c r="RVJ738" s="511"/>
      <c r="RVK738" s="511"/>
      <c r="RVL738" s="511"/>
      <c r="RVM738" s="511"/>
      <c r="RVN738" s="511"/>
      <c r="RVO738" s="511"/>
      <c r="RVP738" s="511"/>
      <c r="RVQ738" s="511"/>
      <c r="RVR738" s="511"/>
      <c r="RVS738" s="511"/>
      <c r="RVT738" s="511"/>
      <c r="RVU738" s="511"/>
      <c r="RVV738" s="511"/>
      <c r="RVW738" s="511"/>
      <c r="RVX738" s="511"/>
      <c r="RVY738" s="511"/>
      <c r="RVZ738" s="511"/>
      <c r="RWA738" s="511"/>
      <c r="RWB738" s="511"/>
      <c r="RWC738" s="511"/>
      <c r="RWD738" s="511"/>
      <c r="RWE738" s="511"/>
      <c r="RWF738" s="511"/>
      <c r="RWG738" s="511"/>
      <c r="RWH738" s="511"/>
      <c r="RWI738" s="511"/>
      <c r="RWJ738" s="511"/>
      <c r="RWK738" s="511"/>
      <c r="RWL738" s="511"/>
      <c r="RWM738" s="511"/>
      <c r="RWN738" s="511"/>
      <c r="RWO738" s="511"/>
      <c r="RWP738" s="511"/>
      <c r="RWQ738" s="511"/>
      <c r="RWR738" s="511"/>
      <c r="RWS738" s="511"/>
      <c r="RWT738" s="511"/>
      <c r="RWU738" s="511"/>
      <c r="RWV738" s="511"/>
      <c r="RWW738" s="511"/>
      <c r="RWX738" s="511"/>
      <c r="RWY738" s="511"/>
      <c r="RWZ738" s="511"/>
      <c r="RXA738" s="511"/>
      <c r="RXB738" s="511"/>
      <c r="RXC738" s="511"/>
      <c r="RXD738" s="511"/>
      <c r="RXE738" s="511"/>
      <c r="RXF738" s="511"/>
      <c r="RXG738" s="511"/>
      <c r="RXH738" s="511"/>
      <c r="RXI738" s="511"/>
      <c r="RXJ738" s="511"/>
      <c r="RXK738" s="511"/>
      <c r="RXL738" s="511"/>
      <c r="RXM738" s="511"/>
      <c r="RXN738" s="511"/>
      <c r="RXO738" s="511"/>
      <c r="RXP738" s="511"/>
      <c r="RXQ738" s="511"/>
      <c r="RXR738" s="511"/>
      <c r="RXS738" s="511"/>
      <c r="RXT738" s="511"/>
      <c r="RXU738" s="511"/>
      <c r="RXV738" s="511"/>
      <c r="RXW738" s="511"/>
      <c r="RXX738" s="511"/>
      <c r="RXY738" s="511"/>
      <c r="RXZ738" s="511"/>
      <c r="RYA738" s="511"/>
      <c r="RYB738" s="511"/>
      <c r="RYC738" s="511"/>
      <c r="RYD738" s="511"/>
      <c r="RYE738" s="511"/>
      <c r="RYF738" s="511"/>
      <c r="RYG738" s="511"/>
      <c r="RYH738" s="511"/>
      <c r="RYI738" s="511"/>
      <c r="RYJ738" s="511"/>
      <c r="RYK738" s="511"/>
      <c r="RYL738" s="511"/>
      <c r="RYM738" s="511"/>
      <c r="RYN738" s="511"/>
      <c r="RYO738" s="511"/>
      <c r="RYP738" s="511"/>
      <c r="RYQ738" s="511"/>
      <c r="RYR738" s="511"/>
      <c r="RYS738" s="511"/>
      <c r="RYT738" s="511"/>
      <c r="RYU738" s="511"/>
      <c r="RYV738" s="511"/>
      <c r="RYW738" s="511"/>
      <c r="RYX738" s="511"/>
      <c r="RYY738" s="511"/>
      <c r="RYZ738" s="511"/>
      <c r="RZA738" s="511"/>
      <c r="RZB738" s="511"/>
      <c r="RZC738" s="511"/>
      <c r="RZD738" s="511"/>
      <c r="RZE738" s="511"/>
      <c r="RZF738" s="511"/>
      <c r="RZG738" s="511"/>
      <c r="RZH738" s="511"/>
      <c r="RZI738" s="511"/>
      <c r="RZJ738" s="511"/>
      <c r="RZK738" s="511"/>
      <c r="RZL738" s="511"/>
      <c r="RZM738" s="511"/>
      <c r="RZN738" s="511"/>
      <c r="RZO738" s="511"/>
      <c r="RZP738" s="511"/>
      <c r="RZQ738" s="511"/>
      <c r="RZR738" s="511"/>
      <c r="RZS738" s="511"/>
      <c r="RZT738" s="511"/>
      <c r="RZU738" s="511"/>
      <c r="RZV738" s="511"/>
      <c r="RZW738" s="511"/>
      <c r="RZX738" s="511"/>
      <c r="RZY738" s="511"/>
      <c r="RZZ738" s="511"/>
      <c r="SAA738" s="511"/>
      <c r="SAB738" s="511"/>
      <c r="SAC738" s="511"/>
      <c r="SAD738" s="511"/>
      <c r="SAE738" s="511"/>
      <c r="SAF738" s="511"/>
      <c r="SAG738" s="511"/>
      <c r="SAH738" s="511"/>
      <c r="SAI738" s="511"/>
      <c r="SAJ738" s="511"/>
      <c r="SAK738" s="511"/>
      <c r="SAL738" s="511"/>
      <c r="SAM738" s="511"/>
      <c r="SAN738" s="511"/>
      <c r="SAO738" s="511"/>
      <c r="SAP738" s="511"/>
      <c r="SAQ738" s="511"/>
      <c r="SAR738" s="511"/>
      <c r="SAS738" s="511"/>
      <c r="SAT738" s="511"/>
      <c r="SAU738" s="511"/>
      <c r="SAV738" s="511"/>
      <c r="SAW738" s="511"/>
      <c r="SAX738" s="511"/>
      <c r="SAY738" s="511"/>
      <c r="SAZ738" s="511"/>
      <c r="SBA738" s="511"/>
      <c r="SBB738" s="511"/>
      <c r="SBC738" s="511"/>
      <c r="SBD738" s="511"/>
      <c r="SBE738" s="511"/>
      <c r="SBF738" s="511"/>
      <c r="SBG738" s="511"/>
      <c r="SBH738" s="511"/>
      <c r="SBI738" s="511"/>
      <c r="SBJ738" s="511"/>
      <c r="SBK738" s="511"/>
      <c r="SBL738" s="511"/>
      <c r="SBM738" s="511"/>
      <c r="SBN738" s="511"/>
      <c r="SBO738" s="511"/>
      <c r="SBP738" s="511"/>
      <c r="SBQ738" s="511"/>
      <c r="SBR738" s="511"/>
      <c r="SBS738" s="511"/>
      <c r="SBT738" s="511"/>
      <c r="SBU738" s="511"/>
      <c r="SBV738" s="511"/>
      <c r="SBW738" s="511"/>
      <c r="SBX738" s="511"/>
      <c r="SBY738" s="511"/>
      <c r="SBZ738" s="511"/>
      <c r="SCA738" s="511"/>
      <c r="SCB738" s="511"/>
      <c r="SCC738" s="511"/>
      <c r="SCD738" s="511"/>
      <c r="SCE738" s="511"/>
      <c r="SCF738" s="511"/>
      <c r="SCG738" s="511"/>
      <c r="SCH738" s="511"/>
      <c r="SCI738" s="511"/>
      <c r="SCJ738" s="511"/>
      <c r="SCK738" s="511"/>
      <c r="SCL738" s="511"/>
      <c r="SCM738" s="511"/>
      <c r="SCN738" s="511"/>
      <c r="SCO738" s="511"/>
      <c r="SCP738" s="511"/>
      <c r="SCQ738" s="511"/>
      <c r="SCR738" s="511"/>
      <c r="SCS738" s="511"/>
      <c r="SCT738" s="511"/>
      <c r="SCU738" s="511"/>
      <c r="SCV738" s="511"/>
      <c r="SCW738" s="511"/>
      <c r="SCX738" s="511"/>
      <c r="SCY738" s="511"/>
      <c r="SCZ738" s="511"/>
      <c r="SDA738" s="511"/>
      <c r="SDB738" s="511"/>
      <c r="SDC738" s="511"/>
      <c r="SDD738" s="511"/>
      <c r="SDE738" s="511"/>
      <c r="SDF738" s="511"/>
      <c r="SDG738" s="511"/>
      <c r="SDH738" s="511"/>
      <c r="SDI738" s="511"/>
      <c r="SDJ738" s="511"/>
      <c r="SDK738" s="511"/>
      <c r="SDL738" s="511"/>
      <c r="SDM738" s="511"/>
      <c r="SDN738" s="511"/>
      <c r="SDO738" s="511"/>
      <c r="SDP738" s="511"/>
      <c r="SDQ738" s="511"/>
      <c r="SDR738" s="511"/>
      <c r="SDS738" s="511"/>
      <c r="SDT738" s="511"/>
      <c r="SDU738" s="511"/>
      <c r="SDV738" s="511"/>
      <c r="SDW738" s="511"/>
      <c r="SDX738" s="511"/>
      <c r="SDY738" s="511"/>
      <c r="SDZ738" s="511"/>
      <c r="SEA738" s="511"/>
      <c r="SEB738" s="511"/>
      <c r="SEC738" s="511"/>
      <c r="SED738" s="511"/>
      <c r="SEE738" s="511"/>
      <c r="SEF738" s="511"/>
      <c r="SEG738" s="511"/>
      <c r="SEH738" s="511"/>
      <c r="SEI738" s="511"/>
      <c r="SEJ738" s="511"/>
      <c r="SEK738" s="511"/>
      <c r="SEL738" s="511"/>
      <c r="SEM738" s="511"/>
      <c r="SEN738" s="511"/>
      <c r="SEO738" s="511"/>
      <c r="SEP738" s="511"/>
      <c r="SEQ738" s="511"/>
      <c r="SER738" s="511"/>
      <c r="SES738" s="511"/>
      <c r="SET738" s="511"/>
      <c r="SEU738" s="511"/>
      <c r="SEV738" s="511"/>
      <c r="SEW738" s="511"/>
      <c r="SEX738" s="511"/>
      <c r="SEY738" s="511"/>
      <c r="SEZ738" s="511"/>
      <c r="SFA738" s="511"/>
      <c r="SFB738" s="511"/>
      <c r="SFC738" s="511"/>
      <c r="SFD738" s="511"/>
      <c r="SFE738" s="511"/>
      <c r="SFF738" s="511"/>
      <c r="SFG738" s="511"/>
      <c r="SFH738" s="511"/>
      <c r="SFI738" s="511"/>
      <c r="SFJ738" s="511"/>
      <c r="SFK738" s="511"/>
      <c r="SFL738" s="511"/>
      <c r="SFM738" s="511"/>
      <c r="SFN738" s="511"/>
      <c r="SFO738" s="511"/>
      <c r="SFP738" s="511"/>
      <c r="SFQ738" s="511"/>
      <c r="SFR738" s="511"/>
      <c r="SFS738" s="511"/>
      <c r="SFT738" s="511"/>
      <c r="SFU738" s="511"/>
      <c r="SFV738" s="511"/>
      <c r="SFW738" s="511"/>
      <c r="SFX738" s="511"/>
      <c r="SFY738" s="511"/>
      <c r="SFZ738" s="511"/>
      <c r="SGA738" s="511"/>
      <c r="SGB738" s="511"/>
      <c r="SGC738" s="511"/>
      <c r="SGD738" s="511"/>
      <c r="SGE738" s="511"/>
      <c r="SGF738" s="511"/>
      <c r="SGG738" s="511"/>
      <c r="SGH738" s="511"/>
      <c r="SGI738" s="511"/>
      <c r="SGJ738" s="511"/>
      <c r="SGK738" s="511"/>
      <c r="SGL738" s="511"/>
      <c r="SGM738" s="511"/>
      <c r="SGN738" s="511"/>
      <c r="SGO738" s="511"/>
      <c r="SGP738" s="511"/>
      <c r="SGQ738" s="511"/>
      <c r="SGR738" s="511"/>
      <c r="SGS738" s="511"/>
      <c r="SGT738" s="511"/>
      <c r="SGU738" s="511"/>
      <c r="SGV738" s="511"/>
      <c r="SGW738" s="511"/>
      <c r="SGX738" s="511"/>
      <c r="SGY738" s="511"/>
      <c r="SGZ738" s="511"/>
      <c r="SHA738" s="511"/>
      <c r="SHB738" s="511"/>
      <c r="SHC738" s="511"/>
      <c r="SHD738" s="511"/>
      <c r="SHE738" s="511"/>
      <c r="SHF738" s="511"/>
      <c r="SHG738" s="511"/>
      <c r="SHH738" s="511"/>
      <c r="SHI738" s="511"/>
      <c r="SHJ738" s="511"/>
      <c r="SHK738" s="511"/>
      <c r="SHL738" s="511"/>
      <c r="SHM738" s="511"/>
      <c r="SHN738" s="511"/>
      <c r="SHO738" s="511"/>
      <c r="SHP738" s="511"/>
      <c r="SHQ738" s="511"/>
      <c r="SHR738" s="511"/>
      <c r="SHS738" s="511"/>
      <c r="SHT738" s="511"/>
      <c r="SHU738" s="511"/>
      <c r="SHV738" s="511"/>
      <c r="SHW738" s="511"/>
      <c r="SHX738" s="511"/>
      <c r="SHY738" s="511"/>
      <c r="SHZ738" s="511"/>
      <c r="SIA738" s="511"/>
      <c r="SIB738" s="511"/>
      <c r="SIC738" s="511"/>
      <c r="SID738" s="511"/>
      <c r="SIE738" s="511"/>
      <c r="SIF738" s="511"/>
      <c r="SIG738" s="511"/>
      <c r="SIH738" s="511"/>
      <c r="SII738" s="511"/>
      <c r="SIJ738" s="511"/>
      <c r="SIK738" s="511"/>
      <c r="SIL738" s="511"/>
      <c r="SIM738" s="511"/>
      <c r="SIN738" s="511"/>
      <c r="SIO738" s="511"/>
      <c r="SIP738" s="511"/>
      <c r="SIQ738" s="511"/>
      <c r="SIR738" s="511"/>
      <c r="SIS738" s="511"/>
      <c r="SIT738" s="511"/>
      <c r="SIU738" s="511"/>
      <c r="SIV738" s="511"/>
      <c r="SIW738" s="511"/>
      <c r="SIX738" s="511"/>
      <c r="SIY738" s="511"/>
      <c r="SIZ738" s="511"/>
      <c r="SJA738" s="511"/>
      <c r="SJB738" s="511"/>
      <c r="SJC738" s="511"/>
      <c r="SJD738" s="511"/>
      <c r="SJE738" s="511"/>
      <c r="SJF738" s="511"/>
      <c r="SJG738" s="511"/>
      <c r="SJH738" s="511"/>
      <c r="SJI738" s="511"/>
      <c r="SJJ738" s="511"/>
      <c r="SJK738" s="511"/>
      <c r="SJL738" s="511"/>
      <c r="SJM738" s="511"/>
      <c r="SJN738" s="511"/>
      <c r="SJO738" s="511"/>
      <c r="SJP738" s="511"/>
      <c r="SJQ738" s="511"/>
      <c r="SJR738" s="511"/>
      <c r="SJS738" s="511"/>
      <c r="SJT738" s="511"/>
      <c r="SJU738" s="511"/>
      <c r="SJV738" s="511"/>
      <c r="SJW738" s="511"/>
      <c r="SJX738" s="511"/>
      <c r="SJY738" s="511"/>
      <c r="SJZ738" s="511"/>
      <c r="SKA738" s="511"/>
      <c r="SKB738" s="511"/>
      <c r="SKC738" s="511"/>
      <c r="SKD738" s="511"/>
      <c r="SKE738" s="511"/>
      <c r="SKF738" s="511"/>
      <c r="SKG738" s="511"/>
      <c r="SKH738" s="511"/>
      <c r="SKI738" s="511"/>
      <c r="SKJ738" s="511"/>
      <c r="SKK738" s="511"/>
      <c r="SKL738" s="511"/>
      <c r="SKM738" s="511"/>
      <c r="SKN738" s="511"/>
      <c r="SKO738" s="511"/>
      <c r="SKP738" s="511"/>
      <c r="SKQ738" s="511"/>
      <c r="SKR738" s="511"/>
      <c r="SKS738" s="511"/>
      <c r="SKT738" s="511"/>
      <c r="SKU738" s="511"/>
      <c r="SKV738" s="511"/>
      <c r="SKW738" s="511"/>
      <c r="SKX738" s="511"/>
      <c r="SKY738" s="511"/>
      <c r="SKZ738" s="511"/>
      <c r="SLA738" s="511"/>
      <c r="SLB738" s="511"/>
      <c r="SLC738" s="511"/>
      <c r="SLD738" s="511"/>
      <c r="SLE738" s="511"/>
      <c r="SLF738" s="511"/>
      <c r="SLG738" s="511"/>
      <c r="SLH738" s="511"/>
      <c r="SLI738" s="511"/>
      <c r="SLJ738" s="511"/>
      <c r="SLK738" s="511"/>
      <c r="SLL738" s="511"/>
      <c r="SLM738" s="511"/>
      <c r="SLN738" s="511"/>
      <c r="SLO738" s="511"/>
      <c r="SLP738" s="511"/>
      <c r="SLQ738" s="511"/>
      <c r="SLR738" s="511"/>
      <c r="SLS738" s="511"/>
      <c r="SLT738" s="511"/>
      <c r="SLU738" s="511"/>
      <c r="SLV738" s="511"/>
      <c r="SLW738" s="511"/>
      <c r="SLX738" s="511"/>
      <c r="SLY738" s="511"/>
      <c r="SLZ738" s="511"/>
      <c r="SMA738" s="511"/>
      <c r="SMB738" s="511"/>
      <c r="SMC738" s="511"/>
      <c r="SMD738" s="511"/>
      <c r="SME738" s="511"/>
      <c r="SMF738" s="511"/>
      <c r="SMG738" s="511"/>
      <c r="SMH738" s="511"/>
      <c r="SMI738" s="511"/>
      <c r="SMJ738" s="511"/>
      <c r="SMK738" s="511"/>
      <c r="SML738" s="511"/>
      <c r="SMM738" s="511"/>
      <c r="SMN738" s="511"/>
      <c r="SMO738" s="511"/>
      <c r="SMP738" s="511"/>
      <c r="SMQ738" s="511"/>
      <c r="SMR738" s="511"/>
      <c r="SMS738" s="511"/>
      <c r="SMT738" s="511"/>
      <c r="SMU738" s="511"/>
      <c r="SMV738" s="511"/>
      <c r="SMW738" s="511"/>
      <c r="SMX738" s="511"/>
      <c r="SMY738" s="511"/>
      <c r="SMZ738" s="511"/>
      <c r="SNA738" s="511"/>
      <c r="SNB738" s="511"/>
      <c r="SNC738" s="511"/>
      <c r="SND738" s="511"/>
      <c r="SNE738" s="511"/>
      <c r="SNF738" s="511"/>
      <c r="SNG738" s="511"/>
      <c r="SNH738" s="511"/>
      <c r="SNI738" s="511"/>
      <c r="SNJ738" s="511"/>
      <c r="SNK738" s="511"/>
      <c r="SNL738" s="511"/>
      <c r="SNM738" s="511"/>
      <c r="SNN738" s="511"/>
      <c r="SNO738" s="511"/>
      <c r="SNP738" s="511"/>
      <c r="SNQ738" s="511"/>
      <c r="SNR738" s="511"/>
      <c r="SNS738" s="511"/>
      <c r="SNT738" s="511"/>
      <c r="SNU738" s="511"/>
      <c r="SNV738" s="511"/>
      <c r="SNW738" s="511"/>
      <c r="SNX738" s="511"/>
      <c r="SNY738" s="511"/>
      <c r="SNZ738" s="511"/>
      <c r="SOA738" s="511"/>
      <c r="SOB738" s="511"/>
      <c r="SOC738" s="511"/>
      <c r="SOD738" s="511"/>
      <c r="SOE738" s="511"/>
      <c r="SOF738" s="511"/>
      <c r="SOG738" s="511"/>
      <c r="SOH738" s="511"/>
      <c r="SOI738" s="511"/>
      <c r="SOJ738" s="511"/>
      <c r="SOK738" s="511"/>
      <c r="SOL738" s="511"/>
      <c r="SOM738" s="511"/>
      <c r="SON738" s="511"/>
      <c r="SOO738" s="511"/>
      <c r="SOP738" s="511"/>
      <c r="SOQ738" s="511"/>
      <c r="SOR738" s="511"/>
      <c r="SOS738" s="511"/>
      <c r="SOT738" s="511"/>
      <c r="SOU738" s="511"/>
      <c r="SOV738" s="511"/>
      <c r="SOW738" s="511"/>
      <c r="SOX738" s="511"/>
      <c r="SOY738" s="511"/>
      <c r="SOZ738" s="511"/>
      <c r="SPA738" s="511"/>
      <c r="SPB738" s="511"/>
      <c r="SPC738" s="511"/>
      <c r="SPD738" s="511"/>
      <c r="SPE738" s="511"/>
      <c r="SPF738" s="511"/>
      <c r="SPG738" s="511"/>
      <c r="SPH738" s="511"/>
      <c r="SPI738" s="511"/>
      <c r="SPJ738" s="511"/>
      <c r="SPK738" s="511"/>
      <c r="SPL738" s="511"/>
      <c r="SPM738" s="511"/>
      <c r="SPN738" s="511"/>
      <c r="SPO738" s="511"/>
      <c r="SPP738" s="511"/>
      <c r="SPQ738" s="511"/>
      <c r="SPR738" s="511"/>
      <c r="SPS738" s="511"/>
      <c r="SPT738" s="511"/>
      <c r="SPU738" s="511"/>
      <c r="SPV738" s="511"/>
      <c r="SPW738" s="511"/>
      <c r="SPX738" s="511"/>
      <c r="SPY738" s="511"/>
      <c r="SPZ738" s="511"/>
      <c r="SQA738" s="511"/>
      <c r="SQB738" s="511"/>
      <c r="SQC738" s="511"/>
      <c r="SQD738" s="511"/>
      <c r="SQE738" s="511"/>
      <c r="SQF738" s="511"/>
      <c r="SQG738" s="511"/>
      <c r="SQH738" s="511"/>
      <c r="SQI738" s="511"/>
      <c r="SQJ738" s="511"/>
      <c r="SQK738" s="511"/>
      <c r="SQL738" s="511"/>
      <c r="SQM738" s="511"/>
      <c r="SQN738" s="511"/>
      <c r="SQO738" s="511"/>
      <c r="SQP738" s="511"/>
      <c r="SQQ738" s="511"/>
      <c r="SQR738" s="511"/>
      <c r="SQS738" s="511"/>
      <c r="SQT738" s="511"/>
      <c r="SQU738" s="511"/>
      <c r="SQV738" s="511"/>
      <c r="SQW738" s="511"/>
      <c r="SQX738" s="511"/>
      <c r="SQY738" s="511"/>
      <c r="SQZ738" s="511"/>
      <c r="SRA738" s="511"/>
      <c r="SRB738" s="511"/>
      <c r="SRC738" s="511"/>
      <c r="SRD738" s="511"/>
      <c r="SRE738" s="511"/>
      <c r="SRF738" s="511"/>
      <c r="SRG738" s="511"/>
      <c r="SRH738" s="511"/>
      <c r="SRI738" s="511"/>
      <c r="SRJ738" s="511"/>
      <c r="SRK738" s="511"/>
      <c r="SRL738" s="511"/>
      <c r="SRM738" s="511"/>
      <c r="SRN738" s="511"/>
      <c r="SRO738" s="511"/>
      <c r="SRP738" s="511"/>
      <c r="SRQ738" s="511"/>
      <c r="SRR738" s="511"/>
      <c r="SRS738" s="511"/>
      <c r="SRT738" s="511"/>
      <c r="SRU738" s="511"/>
      <c r="SRV738" s="511"/>
      <c r="SRW738" s="511"/>
      <c r="SRX738" s="511"/>
      <c r="SRY738" s="511"/>
      <c r="SRZ738" s="511"/>
      <c r="SSA738" s="511"/>
      <c r="SSB738" s="511"/>
      <c r="SSC738" s="511"/>
      <c r="SSD738" s="511"/>
      <c r="SSE738" s="511"/>
      <c r="SSF738" s="511"/>
      <c r="SSG738" s="511"/>
      <c r="SSH738" s="511"/>
      <c r="SSI738" s="511"/>
      <c r="SSJ738" s="511"/>
      <c r="SSK738" s="511"/>
      <c r="SSL738" s="511"/>
      <c r="SSM738" s="511"/>
      <c r="SSN738" s="511"/>
      <c r="SSO738" s="511"/>
      <c r="SSP738" s="511"/>
      <c r="SSQ738" s="511"/>
      <c r="SSR738" s="511"/>
      <c r="SSS738" s="511"/>
      <c r="SST738" s="511"/>
      <c r="SSU738" s="511"/>
      <c r="SSV738" s="511"/>
      <c r="SSW738" s="511"/>
      <c r="SSX738" s="511"/>
      <c r="SSY738" s="511"/>
      <c r="SSZ738" s="511"/>
      <c r="STA738" s="511"/>
      <c r="STB738" s="511"/>
      <c r="STC738" s="511"/>
      <c r="STD738" s="511"/>
      <c r="STE738" s="511"/>
      <c r="STF738" s="511"/>
      <c r="STG738" s="511"/>
      <c r="STH738" s="511"/>
      <c r="STI738" s="511"/>
      <c r="STJ738" s="511"/>
      <c r="STK738" s="511"/>
      <c r="STL738" s="511"/>
      <c r="STM738" s="511"/>
      <c r="STN738" s="511"/>
      <c r="STO738" s="511"/>
      <c r="STP738" s="511"/>
      <c r="STQ738" s="511"/>
      <c r="STR738" s="511"/>
      <c r="STS738" s="511"/>
      <c r="STT738" s="511"/>
      <c r="STU738" s="511"/>
      <c r="STV738" s="511"/>
      <c r="STW738" s="511"/>
      <c r="STX738" s="511"/>
      <c r="STY738" s="511"/>
      <c r="STZ738" s="511"/>
      <c r="SUA738" s="511"/>
      <c r="SUB738" s="511"/>
      <c r="SUC738" s="511"/>
      <c r="SUD738" s="511"/>
      <c r="SUE738" s="511"/>
      <c r="SUF738" s="511"/>
      <c r="SUG738" s="511"/>
      <c r="SUH738" s="511"/>
      <c r="SUI738" s="511"/>
      <c r="SUJ738" s="511"/>
      <c r="SUK738" s="511"/>
      <c r="SUL738" s="511"/>
      <c r="SUM738" s="511"/>
      <c r="SUN738" s="511"/>
      <c r="SUO738" s="511"/>
      <c r="SUP738" s="511"/>
      <c r="SUQ738" s="511"/>
      <c r="SUR738" s="511"/>
      <c r="SUS738" s="511"/>
      <c r="SUT738" s="511"/>
      <c r="SUU738" s="511"/>
      <c r="SUV738" s="511"/>
      <c r="SUW738" s="511"/>
      <c r="SUX738" s="511"/>
      <c r="SUY738" s="511"/>
      <c r="SUZ738" s="511"/>
      <c r="SVA738" s="511"/>
      <c r="SVB738" s="511"/>
      <c r="SVC738" s="511"/>
      <c r="SVD738" s="511"/>
      <c r="SVE738" s="511"/>
      <c r="SVF738" s="511"/>
      <c r="SVG738" s="511"/>
      <c r="SVH738" s="511"/>
      <c r="SVI738" s="511"/>
      <c r="SVJ738" s="511"/>
      <c r="SVK738" s="511"/>
      <c r="SVL738" s="511"/>
      <c r="SVM738" s="511"/>
      <c r="SVN738" s="511"/>
      <c r="SVO738" s="511"/>
      <c r="SVP738" s="511"/>
      <c r="SVQ738" s="511"/>
      <c r="SVR738" s="511"/>
      <c r="SVS738" s="511"/>
      <c r="SVT738" s="511"/>
      <c r="SVU738" s="511"/>
      <c r="SVV738" s="511"/>
      <c r="SVW738" s="511"/>
      <c r="SVX738" s="511"/>
      <c r="SVY738" s="511"/>
      <c r="SVZ738" s="511"/>
      <c r="SWA738" s="511"/>
      <c r="SWB738" s="511"/>
      <c r="SWC738" s="511"/>
      <c r="SWD738" s="511"/>
      <c r="SWE738" s="511"/>
      <c r="SWF738" s="511"/>
      <c r="SWG738" s="511"/>
      <c r="SWH738" s="511"/>
      <c r="SWI738" s="511"/>
      <c r="SWJ738" s="511"/>
      <c r="SWK738" s="511"/>
      <c r="SWL738" s="511"/>
      <c r="SWM738" s="511"/>
      <c r="SWN738" s="511"/>
      <c r="SWO738" s="511"/>
      <c r="SWP738" s="511"/>
      <c r="SWQ738" s="511"/>
      <c r="SWR738" s="511"/>
      <c r="SWS738" s="511"/>
      <c r="SWT738" s="511"/>
      <c r="SWU738" s="511"/>
      <c r="SWV738" s="511"/>
      <c r="SWW738" s="511"/>
      <c r="SWX738" s="511"/>
      <c r="SWY738" s="511"/>
      <c r="SWZ738" s="511"/>
      <c r="SXA738" s="511"/>
      <c r="SXB738" s="511"/>
      <c r="SXC738" s="511"/>
      <c r="SXD738" s="511"/>
      <c r="SXE738" s="511"/>
      <c r="SXF738" s="511"/>
      <c r="SXG738" s="511"/>
      <c r="SXH738" s="511"/>
      <c r="SXI738" s="511"/>
      <c r="SXJ738" s="511"/>
      <c r="SXK738" s="511"/>
      <c r="SXL738" s="511"/>
      <c r="SXM738" s="511"/>
      <c r="SXN738" s="511"/>
      <c r="SXO738" s="511"/>
      <c r="SXP738" s="511"/>
      <c r="SXQ738" s="511"/>
      <c r="SXR738" s="511"/>
      <c r="SXS738" s="511"/>
      <c r="SXT738" s="511"/>
      <c r="SXU738" s="511"/>
      <c r="SXV738" s="511"/>
      <c r="SXW738" s="511"/>
      <c r="SXX738" s="511"/>
      <c r="SXY738" s="511"/>
      <c r="SXZ738" s="511"/>
      <c r="SYA738" s="511"/>
      <c r="SYB738" s="511"/>
      <c r="SYC738" s="511"/>
      <c r="SYD738" s="511"/>
      <c r="SYE738" s="511"/>
      <c r="SYF738" s="511"/>
      <c r="SYG738" s="511"/>
      <c r="SYH738" s="511"/>
      <c r="SYI738" s="511"/>
      <c r="SYJ738" s="511"/>
      <c r="SYK738" s="511"/>
      <c r="SYL738" s="511"/>
      <c r="SYM738" s="511"/>
      <c r="SYN738" s="511"/>
      <c r="SYO738" s="511"/>
      <c r="SYP738" s="511"/>
      <c r="SYQ738" s="511"/>
      <c r="SYR738" s="511"/>
      <c r="SYS738" s="511"/>
      <c r="SYT738" s="511"/>
      <c r="SYU738" s="511"/>
      <c r="SYV738" s="511"/>
      <c r="SYW738" s="511"/>
      <c r="SYX738" s="511"/>
      <c r="SYY738" s="511"/>
      <c r="SYZ738" s="511"/>
      <c r="SZA738" s="511"/>
      <c r="SZB738" s="511"/>
      <c r="SZC738" s="511"/>
      <c r="SZD738" s="511"/>
      <c r="SZE738" s="511"/>
      <c r="SZF738" s="511"/>
      <c r="SZG738" s="511"/>
      <c r="SZH738" s="511"/>
      <c r="SZI738" s="511"/>
      <c r="SZJ738" s="511"/>
      <c r="SZK738" s="511"/>
      <c r="SZL738" s="511"/>
      <c r="SZM738" s="511"/>
      <c r="SZN738" s="511"/>
      <c r="SZO738" s="511"/>
      <c r="SZP738" s="511"/>
      <c r="SZQ738" s="511"/>
      <c r="SZR738" s="511"/>
      <c r="SZS738" s="511"/>
      <c r="SZT738" s="511"/>
      <c r="SZU738" s="511"/>
      <c r="SZV738" s="511"/>
      <c r="SZW738" s="511"/>
      <c r="SZX738" s="511"/>
      <c r="SZY738" s="511"/>
      <c r="SZZ738" s="511"/>
      <c r="TAA738" s="511"/>
      <c r="TAB738" s="511"/>
      <c r="TAC738" s="511"/>
      <c r="TAD738" s="511"/>
      <c r="TAE738" s="511"/>
      <c r="TAF738" s="511"/>
      <c r="TAG738" s="511"/>
      <c r="TAH738" s="511"/>
      <c r="TAI738" s="511"/>
      <c r="TAJ738" s="511"/>
      <c r="TAK738" s="511"/>
      <c r="TAL738" s="511"/>
      <c r="TAM738" s="511"/>
      <c r="TAN738" s="511"/>
      <c r="TAO738" s="511"/>
      <c r="TAP738" s="511"/>
      <c r="TAQ738" s="511"/>
      <c r="TAR738" s="511"/>
      <c r="TAS738" s="511"/>
      <c r="TAT738" s="511"/>
      <c r="TAU738" s="511"/>
      <c r="TAV738" s="511"/>
      <c r="TAW738" s="511"/>
      <c r="TAX738" s="511"/>
      <c r="TAY738" s="511"/>
      <c r="TAZ738" s="511"/>
      <c r="TBA738" s="511"/>
      <c r="TBB738" s="511"/>
      <c r="TBC738" s="511"/>
      <c r="TBD738" s="511"/>
      <c r="TBE738" s="511"/>
      <c r="TBF738" s="511"/>
      <c r="TBG738" s="511"/>
      <c r="TBH738" s="511"/>
      <c r="TBI738" s="511"/>
      <c r="TBJ738" s="511"/>
      <c r="TBK738" s="511"/>
      <c r="TBL738" s="511"/>
      <c r="TBM738" s="511"/>
      <c r="TBN738" s="511"/>
      <c r="TBO738" s="511"/>
      <c r="TBP738" s="511"/>
      <c r="TBQ738" s="511"/>
      <c r="TBR738" s="511"/>
      <c r="TBS738" s="511"/>
      <c r="TBT738" s="511"/>
      <c r="TBU738" s="511"/>
      <c r="TBV738" s="511"/>
      <c r="TBW738" s="511"/>
      <c r="TBX738" s="511"/>
      <c r="TBY738" s="511"/>
      <c r="TBZ738" s="511"/>
      <c r="TCA738" s="511"/>
      <c r="TCB738" s="511"/>
      <c r="TCC738" s="511"/>
      <c r="TCD738" s="511"/>
      <c r="TCE738" s="511"/>
      <c r="TCF738" s="511"/>
      <c r="TCG738" s="511"/>
      <c r="TCH738" s="511"/>
      <c r="TCI738" s="511"/>
      <c r="TCJ738" s="511"/>
      <c r="TCK738" s="511"/>
      <c r="TCL738" s="511"/>
      <c r="TCM738" s="511"/>
      <c r="TCN738" s="511"/>
      <c r="TCO738" s="511"/>
      <c r="TCP738" s="511"/>
      <c r="TCQ738" s="511"/>
      <c r="TCR738" s="511"/>
      <c r="TCS738" s="511"/>
      <c r="TCT738" s="511"/>
      <c r="TCU738" s="511"/>
      <c r="TCV738" s="511"/>
      <c r="TCW738" s="511"/>
      <c r="TCX738" s="511"/>
      <c r="TCY738" s="511"/>
      <c r="TCZ738" s="511"/>
      <c r="TDA738" s="511"/>
      <c r="TDB738" s="511"/>
      <c r="TDC738" s="511"/>
      <c r="TDD738" s="511"/>
      <c r="TDE738" s="511"/>
      <c r="TDF738" s="511"/>
      <c r="TDG738" s="511"/>
      <c r="TDH738" s="511"/>
      <c r="TDI738" s="511"/>
      <c r="TDJ738" s="511"/>
      <c r="TDK738" s="511"/>
      <c r="TDL738" s="511"/>
      <c r="TDM738" s="511"/>
      <c r="TDN738" s="511"/>
      <c r="TDO738" s="511"/>
      <c r="TDP738" s="511"/>
      <c r="TDQ738" s="511"/>
      <c r="TDR738" s="511"/>
      <c r="TDS738" s="511"/>
      <c r="TDT738" s="511"/>
      <c r="TDU738" s="511"/>
      <c r="TDV738" s="511"/>
      <c r="TDW738" s="511"/>
      <c r="TDX738" s="511"/>
      <c r="TDY738" s="511"/>
      <c r="TDZ738" s="511"/>
      <c r="TEA738" s="511"/>
      <c r="TEB738" s="511"/>
      <c r="TEC738" s="511"/>
      <c r="TED738" s="511"/>
      <c r="TEE738" s="511"/>
      <c r="TEF738" s="511"/>
      <c r="TEG738" s="511"/>
      <c r="TEH738" s="511"/>
      <c r="TEI738" s="511"/>
      <c r="TEJ738" s="511"/>
      <c r="TEK738" s="511"/>
      <c r="TEL738" s="511"/>
      <c r="TEM738" s="511"/>
      <c r="TEN738" s="511"/>
      <c r="TEO738" s="511"/>
      <c r="TEP738" s="511"/>
      <c r="TEQ738" s="511"/>
      <c r="TER738" s="511"/>
      <c r="TES738" s="511"/>
      <c r="TET738" s="511"/>
      <c r="TEU738" s="511"/>
      <c r="TEV738" s="511"/>
      <c r="TEW738" s="511"/>
      <c r="TEX738" s="511"/>
      <c r="TEY738" s="511"/>
      <c r="TEZ738" s="511"/>
      <c r="TFA738" s="511"/>
      <c r="TFB738" s="511"/>
      <c r="TFC738" s="511"/>
      <c r="TFD738" s="511"/>
      <c r="TFE738" s="511"/>
      <c r="TFF738" s="511"/>
      <c r="TFG738" s="511"/>
      <c r="TFH738" s="511"/>
      <c r="TFI738" s="511"/>
      <c r="TFJ738" s="511"/>
      <c r="TFK738" s="511"/>
      <c r="TFL738" s="511"/>
      <c r="TFM738" s="511"/>
      <c r="TFN738" s="511"/>
      <c r="TFO738" s="511"/>
      <c r="TFP738" s="511"/>
      <c r="TFQ738" s="511"/>
      <c r="TFR738" s="511"/>
      <c r="TFS738" s="511"/>
      <c r="TFT738" s="511"/>
      <c r="TFU738" s="511"/>
      <c r="TFV738" s="511"/>
      <c r="TFW738" s="511"/>
      <c r="TFX738" s="511"/>
      <c r="TFY738" s="511"/>
      <c r="TFZ738" s="511"/>
      <c r="TGA738" s="511"/>
      <c r="TGB738" s="511"/>
      <c r="TGC738" s="511"/>
      <c r="TGD738" s="511"/>
      <c r="TGE738" s="511"/>
      <c r="TGF738" s="511"/>
      <c r="TGG738" s="511"/>
      <c r="TGH738" s="511"/>
      <c r="TGI738" s="511"/>
      <c r="TGJ738" s="511"/>
      <c r="TGK738" s="511"/>
      <c r="TGL738" s="511"/>
      <c r="TGM738" s="511"/>
      <c r="TGN738" s="511"/>
      <c r="TGO738" s="511"/>
      <c r="TGP738" s="511"/>
      <c r="TGQ738" s="511"/>
      <c r="TGR738" s="511"/>
      <c r="TGS738" s="511"/>
      <c r="TGT738" s="511"/>
      <c r="TGU738" s="511"/>
      <c r="TGV738" s="511"/>
      <c r="TGW738" s="511"/>
      <c r="TGX738" s="511"/>
      <c r="TGY738" s="511"/>
      <c r="TGZ738" s="511"/>
      <c r="THA738" s="511"/>
      <c r="THB738" s="511"/>
      <c r="THC738" s="511"/>
      <c r="THD738" s="511"/>
      <c r="THE738" s="511"/>
      <c r="THF738" s="511"/>
      <c r="THG738" s="511"/>
      <c r="THH738" s="511"/>
      <c r="THI738" s="511"/>
      <c r="THJ738" s="511"/>
      <c r="THK738" s="511"/>
      <c r="THL738" s="511"/>
      <c r="THM738" s="511"/>
      <c r="THN738" s="511"/>
      <c r="THO738" s="511"/>
      <c r="THP738" s="511"/>
      <c r="THQ738" s="511"/>
      <c r="THR738" s="511"/>
      <c r="THS738" s="511"/>
      <c r="THT738" s="511"/>
      <c r="THU738" s="511"/>
      <c r="THV738" s="511"/>
      <c r="THW738" s="511"/>
      <c r="THX738" s="511"/>
      <c r="THY738" s="511"/>
      <c r="THZ738" s="511"/>
      <c r="TIA738" s="511"/>
      <c r="TIB738" s="511"/>
      <c r="TIC738" s="511"/>
      <c r="TID738" s="511"/>
      <c r="TIE738" s="511"/>
      <c r="TIF738" s="511"/>
      <c r="TIG738" s="511"/>
      <c r="TIH738" s="511"/>
      <c r="TII738" s="511"/>
      <c r="TIJ738" s="511"/>
      <c r="TIK738" s="511"/>
      <c r="TIL738" s="511"/>
      <c r="TIM738" s="511"/>
      <c r="TIN738" s="511"/>
      <c r="TIO738" s="511"/>
      <c r="TIP738" s="511"/>
      <c r="TIQ738" s="511"/>
      <c r="TIR738" s="511"/>
      <c r="TIS738" s="511"/>
      <c r="TIT738" s="511"/>
      <c r="TIU738" s="511"/>
      <c r="TIV738" s="511"/>
      <c r="TIW738" s="511"/>
      <c r="TIX738" s="511"/>
      <c r="TIY738" s="511"/>
      <c r="TIZ738" s="511"/>
      <c r="TJA738" s="511"/>
      <c r="TJB738" s="511"/>
      <c r="TJC738" s="511"/>
      <c r="TJD738" s="511"/>
      <c r="TJE738" s="511"/>
      <c r="TJF738" s="511"/>
      <c r="TJG738" s="511"/>
      <c r="TJH738" s="511"/>
      <c r="TJI738" s="511"/>
      <c r="TJJ738" s="511"/>
      <c r="TJK738" s="511"/>
      <c r="TJL738" s="511"/>
      <c r="TJM738" s="511"/>
      <c r="TJN738" s="511"/>
      <c r="TJO738" s="511"/>
      <c r="TJP738" s="511"/>
      <c r="TJQ738" s="511"/>
      <c r="TJR738" s="511"/>
      <c r="TJS738" s="511"/>
      <c r="TJT738" s="511"/>
      <c r="TJU738" s="511"/>
      <c r="TJV738" s="511"/>
      <c r="TJW738" s="511"/>
      <c r="TJX738" s="511"/>
      <c r="TJY738" s="511"/>
      <c r="TJZ738" s="511"/>
      <c r="TKA738" s="511"/>
      <c r="TKB738" s="511"/>
      <c r="TKC738" s="511"/>
      <c r="TKD738" s="511"/>
      <c r="TKE738" s="511"/>
      <c r="TKF738" s="511"/>
      <c r="TKG738" s="511"/>
      <c r="TKH738" s="511"/>
      <c r="TKI738" s="511"/>
      <c r="TKJ738" s="511"/>
      <c r="TKK738" s="511"/>
      <c r="TKL738" s="511"/>
      <c r="TKM738" s="511"/>
      <c r="TKN738" s="511"/>
      <c r="TKO738" s="511"/>
      <c r="TKP738" s="511"/>
      <c r="TKQ738" s="511"/>
      <c r="TKR738" s="511"/>
      <c r="TKS738" s="511"/>
      <c r="TKT738" s="511"/>
      <c r="TKU738" s="511"/>
      <c r="TKV738" s="511"/>
      <c r="TKW738" s="511"/>
      <c r="TKX738" s="511"/>
      <c r="TKY738" s="511"/>
      <c r="TKZ738" s="511"/>
      <c r="TLA738" s="511"/>
      <c r="TLB738" s="511"/>
      <c r="TLC738" s="511"/>
      <c r="TLD738" s="511"/>
      <c r="TLE738" s="511"/>
      <c r="TLF738" s="511"/>
      <c r="TLG738" s="511"/>
      <c r="TLH738" s="511"/>
      <c r="TLI738" s="511"/>
      <c r="TLJ738" s="511"/>
      <c r="TLK738" s="511"/>
      <c r="TLL738" s="511"/>
      <c r="TLM738" s="511"/>
      <c r="TLN738" s="511"/>
      <c r="TLO738" s="511"/>
      <c r="TLP738" s="511"/>
      <c r="TLQ738" s="511"/>
      <c r="TLR738" s="511"/>
      <c r="TLS738" s="511"/>
      <c r="TLT738" s="511"/>
      <c r="TLU738" s="511"/>
      <c r="TLV738" s="511"/>
      <c r="TLW738" s="511"/>
      <c r="TLX738" s="511"/>
      <c r="TLY738" s="511"/>
      <c r="TLZ738" s="511"/>
      <c r="TMA738" s="511"/>
      <c r="TMB738" s="511"/>
      <c r="TMC738" s="511"/>
      <c r="TMD738" s="511"/>
      <c r="TME738" s="511"/>
      <c r="TMF738" s="511"/>
      <c r="TMG738" s="511"/>
      <c r="TMH738" s="511"/>
      <c r="TMI738" s="511"/>
      <c r="TMJ738" s="511"/>
      <c r="TMK738" s="511"/>
      <c r="TML738" s="511"/>
      <c r="TMM738" s="511"/>
      <c r="TMN738" s="511"/>
      <c r="TMO738" s="511"/>
      <c r="TMP738" s="511"/>
      <c r="TMQ738" s="511"/>
      <c r="TMR738" s="511"/>
      <c r="TMS738" s="511"/>
      <c r="TMT738" s="511"/>
      <c r="TMU738" s="511"/>
      <c r="TMV738" s="511"/>
      <c r="TMW738" s="511"/>
      <c r="TMX738" s="511"/>
      <c r="TMY738" s="511"/>
      <c r="TMZ738" s="511"/>
      <c r="TNA738" s="511"/>
      <c r="TNB738" s="511"/>
      <c r="TNC738" s="511"/>
      <c r="TND738" s="511"/>
      <c r="TNE738" s="511"/>
      <c r="TNF738" s="511"/>
      <c r="TNG738" s="511"/>
      <c r="TNH738" s="511"/>
      <c r="TNI738" s="511"/>
      <c r="TNJ738" s="511"/>
      <c r="TNK738" s="511"/>
      <c r="TNL738" s="511"/>
      <c r="TNM738" s="511"/>
      <c r="TNN738" s="511"/>
      <c r="TNO738" s="511"/>
      <c r="TNP738" s="511"/>
      <c r="TNQ738" s="511"/>
      <c r="TNR738" s="511"/>
      <c r="TNS738" s="511"/>
      <c r="TNT738" s="511"/>
      <c r="TNU738" s="511"/>
      <c r="TNV738" s="511"/>
      <c r="TNW738" s="511"/>
      <c r="TNX738" s="511"/>
      <c r="TNY738" s="511"/>
      <c r="TNZ738" s="511"/>
      <c r="TOA738" s="511"/>
      <c r="TOB738" s="511"/>
      <c r="TOC738" s="511"/>
      <c r="TOD738" s="511"/>
      <c r="TOE738" s="511"/>
      <c r="TOF738" s="511"/>
      <c r="TOG738" s="511"/>
      <c r="TOH738" s="511"/>
      <c r="TOI738" s="511"/>
      <c r="TOJ738" s="511"/>
      <c r="TOK738" s="511"/>
      <c r="TOL738" s="511"/>
      <c r="TOM738" s="511"/>
      <c r="TON738" s="511"/>
      <c r="TOO738" s="511"/>
      <c r="TOP738" s="511"/>
      <c r="TOQ738" s="511"/>
      <c r="TOR738" s="511"/>
      <c r="TOS738" s="511"/>
      <c r="TOT738" s="511"/>
      <c r="TOU738" s="511"/>
      <c r="TOV738" s="511"/>
      <c r="TOW738" s="511"/>
      <c r="TOX738" s="511"/>
      <c r="TOY738" s="511"/>
      <c r="TOZ738" s="511"/>
      <c r="TPA738" s="511"/>
      <c r="TPB738" s="511"/>
      <c r="TPC738" s="511"/>
      <c r="TPD738" s="511"/>
      <c r="TPE738" s="511"/>
      <c r="TPF738" s="511"/>
      <c r="TPG738" s="511"/>
      <c r="TPH738" s="511"/>
      <c r="TPI738" s="511"/>
      <c r="TPJ738" s="511"/>
      <c r="TPK738" s="511"/>
      <c r="TPL738" s="511"/>
      <c r="TPM738" s="511"/>
      <c r="TPN738" s="511"/>
      <c r="TPO738" s="511"/>
      <c r="TPP738" s="511"/>
      <c r="TPQ738" s="511"/>
      <c r="TPR738" s="511"/>
      <c r="TPS738" s="511"/>
      <c r="TPT738" s="511"/>
      <c r="TPU738" s="511"/>
      <c r="TPV738" s="511"/>
      <c r="TPW738" s="511"/>
      <c r="TPX738" s="511"/>
      <c r="TPY738" s="511"/>
      <c r="TPZ738" s="511"/>
      <c r="TQA738" s="511"/>
      <c r="TQB738" s="511"/>
      <c r="TQC738" s="511"/>
      <c r="TQD738" s="511"/>
      <c r="TQE738" s="511"/>
      <c r="TQF738" s="511"/>
      <c r="TQG738" s="511"/>
      <c r="TQH738" s="511"/>
      <c r="TQI738" s="511"/>
      <c r="TQJ738" s="511"/>
      <c r="TQK738" s="511"/>
      <c r="TQL738" s="511"/>
      <c r="TQM738" s="511"/>
      <c r="TQN738" s="511"/>
      <c r="TQO738" s="511"/>
      <c r="TQP738" s="511"/>
      <c r="TQQ738" s="511"/>
      <c r="TQR738" s="511"/>
      <c r="TQS738" s="511"/>
      <c r="TQT738" s="511"/>
      <c r="TQU738" s="511"/>
      <c r="TQV738" s="511"/>
      <c r="TQW738" s="511"/>
      <c r="TQX738" s="511"/>
      <c r="TQY738" s="511"/>
      <c r="TQZ738" s="511"/>
      <c r="TRA738" s="511"/>
      <c r="TRB738" s="511"/>
      <c r="TRC738" s="511"/>
      <c r="TRD738" s="511"/>
      <c r="TRE738" s="511"/>
      <c r="TRF738" s="511"/>
      <c r="TRG738" s="511"/>
      <c r="TRH738" s="511"/>
      <c r="TRI738" s="511"/>
      <c r="TRJ738" s="511"/>
      <c r="TRK738" s="511"/>
      <c r="TRL738" s="511"/>
      <c r="TRM738" s="511"/>
      <c r="TRN738" s="511"/>
      <c r="TRO738" s="511"/>
      <c r="TRP738" s="511"/>
      <c r="TRQ738" s="511"/>
      <c r="TRR738" s="511"/>
      <c r="TRS738" s="511"/>
      <c r="TRT738" s="511"/>
      <c r="TRU738" s="511"/>
      <c r="TRV738" s="511"/>
      <c r="TRW738" s="511"/>
      <c r="TRX738" s="511"/>
      <c r="TRY738" s="511"/>
      <c r="TRZ738" s="511"/>
      <c r="TSA738" s="511"/>
      <c r="TSB738" s="511"/>
      <c r="TSC738" s="511"/>
      <c r="TSD738" s="511"/>
      <c r="TSE738" s="511"/>
      <c r="TSF738" s="511"/>
      <c r="TSG738" s="511"/>
      <c r="TSH738" s="511"/>
      <c r="TSI738" s="511"/>
      <c r="TSJ738" s="511"/>
      <c r="TSK738" s="511"/>
      <c r="TSL738" s="511"/>
      <c r="TSM738" s="511"/>
      <c r="TSN738" s="511"/>
      <c r="TSO738" s="511"/>
      <c r="TSP738" s="511"/>
      <c r="TSQ738" s="511"/>
      <c r="TSR738" s="511"/>
      <c r="TSS738" s="511"/>
      <c r="TST738" s="511"/>
      <c r="TSU738" s="511"/>
      <c r="TSV738" s="511"/>
      <c r="TSW738" s="511"/>
      <c r="TSX738" s="511"/>
      <c r="TSY738" s="511"/>
      <c r="TSZ738" s="511"/>
      <c r="TTA738" s="511"/>
      <c r="TTB738" s="511"/>
      <c r="TTC738" s="511"/>
      <c r="TTD738" s="511"/>
      <c r="TTE738" s="511"/>
      <c r="TTF738" s="511"/>
      <c r="TTG738" s="511"/>
      <c r="TTH738" s="511"/>
      <c r="TTI738" s="511"/>
      <c r="TTJ738" s="511"/>
      <c r="TTK738" s="511"/>
      <c r="TTL738" s="511"/>
      <c r="TTM738" s="511"/>
      <c r="TTN738" s="511"/>
      <c r="TTO738" s="511"/>
      <c r="TTP738" s="511"/>
      <c r="TTQ738" s="511"/>
      <c r="TTR738" s="511"/>
      <c r="TTS738" s="511"/>
      <c r="TTT738" s="511"/>
      <c r="TTU738" s="511"/>
      <c r="TTV738" s="511"/>
      <c r="TTW738" s="511"/>
      <c r="TTX738" s="511"/>
      <c r="TTY738" s="511"/>
      <c r="TTZ738" s="511"/>
      <c r="TUA738" s="511"/>
      <c r="TUB738" s="511"/>
      <c r="TUC738" s="511"/>
      <c r="TUD738" s="511"/>
      <c r="TUE738" s="511"/>
      <c r="TUF738" s="511"/>
      <c r="TUG738" s="511"/>
      <c r="TUH738" s="511"/>
      <c r="TUI738" s="511"/>
      <c r="TUJ738" s="511"/>
      <c r="TUK738" s="511"/>
      <c r="TUL738" s="511"/>
      <c r="TUM738" s="511"/>
      <c r="TUN738" s="511"/>
      <c r="TUO738" s="511"/>
      <c r="TUP738" s="511"/>
      <c r="TUQ738" s="511"/>
      <c r="TUR738" s="511"/>
      <c r="TUS738" s="511"/>
      <c r="TUT738" s="511"/>
      <c r="TUU738" s="511"/>
      <c r="TUV738" s="511"/>
      <c r="TUW738" s="511"/>
      <c r="TUX738" s="511"/>
      <c r="TUY738" s="511"/>
      <c r="TUZ738" s="511"/>
      <c r="TVA738" s="511"/>
      <c r="TVB738" s="511"/>
      <c r="TVC738" s="511"/>
      <c r="TVD738" s="511"/>
      <c r="TVE738" s="511"/>
      <c r="TVF738" s="511"/>
      <c r="TVG738" s="511"/>
      <c r="TVH738" s="511"/>
      <c r="TVI738" s="511"/>
      <c r="TVJ738" s="511"/>
      <c r="TVK738" s="511"/>
      <c r="TVL738" s="511"/>
      <c r="TVM738" s="511"/>
      <c r="TVN738" s="511"/>
      <c r="TVO738" s="511"/>
      <c r="TVP738" s="511"/>
      <c r="TVQ738" s="511"/>
      <c r="TVR738" s="511"/>
      <c r="TVS738" s="511"/>
      <c r="TVT738" s="511"/>
      <c r="TVU738" s="511"/>
      <c r="TVV738" s="511"/>
      <c r="TVW738" s="511"/>
      <c r="TVX738" s="511"/>
      <c r="TVY738" s="511"/>
      <c r="TVZ738" s="511"/>
      <c r="TWA738" s="511"/>
      <c r="TWB738" s="511"/>
      <c r="TWC738" s="511"/>
      <c r="TWD738" s="511"/>
      <c r="TWE738" s="511"/>
      <c r="TWF738" s="511"/>
      <c r="TWG738" s="511"/>
      <c r="TWH738" s="511"/>
      <c r="TWI738" s="511"/>
      <c r="TWJ738" s="511"/>
      <c r="TWK738" s="511"/>
      <c r="TWL738" s="511"/>
      <c r="TWM738" s="511"/>
      <c r="TWN738" s="511"/>
      <c r="TWO738" s="511"/>
      <c r="TWP738" s="511"/>
      <c r="TWQ738" s="511"/>
      <c r="TWR738" s="511"/>
      <c r="TWS738" s="511"/>
      <c r="TWT738" s="511"/>
      <c r="TWU738" s="511"/>
      <c r="TWV738" s="511"/>
      <c r="TWW738" s="511"/>
      <c r="TWX738" s="511"/>
      <c r="TWY738" s="511"/>
      <c r="TWZ738" s="511"/>
      <c r="TXA738" s="511"/>
      <c r="TXB738" s="511"/>
      <c r="TXC738" s="511"/>
      <c r="TXD738" s="511"/>
      <c r="TXE738" s="511"/>
      <c r="TXF738" s="511"/>
      <c r="TXG738" s="511"/>
      <c r="TXH738" s="511"/>
      <c r="TXI738" s="511"/>
      <c r="TXJ738" s="511"/>
      <c r="TXK738" s="511"/>
      <c r="TXL738" s="511"/>
      <c r="TXM738" s="511"/>
      <c r="TXN738" s="511"/>
      <c r="TXO738" s="511"/>
      <c r="TXP738" s="511"/>
      <c r="TXQ738" s="511"/>
      <c r="TXR738" s="511"/>
      <c r="TXS738" s="511"/>
      <c r="TXT738" s="511"/>
      <c r="TXU738" s="511"/>
      <c r="TXV738" s="511"/>
      <c r="TXW738" s="511"/>
      <c r="TXX738" s="511"/>
      <c r="TXY738" s="511"/>
      <c r="TXZ738" s="511"/>
      <c r="TYA738" s="511"/>
      <c r="TYB738" s="511"/>
      <c r="TYC738" s="511"/>
      <c r="TYD738" s="511"/>
      <c r="TYE738" s="511"/>
      <c r="TYF738" s="511"/>
      <c r="TYG738" s="511"/>
      <c r="TYH738" s="511"/>
      <c r="TYI738" s="511"/>
      <c r="TYJ738" s="511"/>
      <c r="TYK738" s="511"/>
      <c r="TYL738" s="511"/>
      <c r="TYM738" s="511"/>
      <c r="TYN738" s="511"/>
      <c r="TYO738" s="511"/>
      <c r="TYP738" s="511"/>
      <c r="TYQ738" s="511"/>
      <c r="TYR738" s="511"/>
      <c r="TYS738" s="511"/>
      <c r="TYT738" s="511"/>
      <c r="TYU738" s="511"/>
      <c r="TYV738" s="511"/>
      <c r="TYW738" s="511"/>
      <c r="TYX738" s="511"/>
      <c r="TYY738" s="511"/>
      <c r="TYZ738" s="511"/>
      <c r="TZA738" s="511"/>
      <c r="TZB738" s="511"/>
      <c r="TZC738" s="511"/>
      <c r="TZD738" s="511"/>
      <c r="TZE738" s="511"/>
      <c r="TZF738" s="511"/>
      <c r="TZG738" s="511"/>
      <c r="TZH738" s="511"/>
      <c r="TZI738" s="511"/>
      <c r="TZJ738" s="511"/>
      <c r="TZK738" s="511"/>
      <c r="TZL738" s="511"/>
      <c r="TZM738" s="511"/>
      <c r="TZN738" s="511"/>
      <c r="TZO738" s="511"/>
      <c r="TZP738" s="511"/>
      <c r="TZQ738" s="511"/>
      <c r="TZR738" s="511"/>
      <c r="TZS738" s="511"/>
      <c r="TZT738" s="511"/>
      <c r="TZU738" s="511"/>
      <c r="TZV738" s="511"/>
      <c r="TZW738" s="511"/>
      <c r="TZX738" s="511"/>
      <c r="TZY738" s="511"/>
      <c r="TZZ738" s="511"/>
      <c r="UAA738" s="511"/>
      <c r="UAB738" s="511"/>
      <c r="UAC738" s="511"/>
      <c r="UAD738" s="511"/>
      <c r="UAE738" s="511"/>
      <c r="UAF738" s="511"/>
      <c r="UAG738" s="511"/>
      <c r="UAH738" s="511"/>
      <c r="UAI738" s="511"/>
      <c r="UAJ738" s="511"/>
      <c r="UAK738" s="511"/>
      <c r="UAL738" s="511"/>
      <c r="UAM738" s="511"/>
      <c r="UAN738" s="511"/>
      <c r="UAO738" s="511"/>
      <c r="UAP738" s="511"/>
      <c r="UAQ738" s="511"/>
      <c r="UAR738" s="511"/>
      <c r="UAS738" s="511"/>
      <c r="UAT738" s="511"/>
      <c r="UAU738" s="511"/>
      <c r="UAV738" s="511"/>
      <c r="UAW738" s="511"/>
      <c r="UAX738" s="511"/>
      <c r="UAY738" s="511"/>
      <c r="UAZ738" s="511"/>
      <c r="UBA738" s="511"/>
      <c r="UBB738" s="511"/>
      <c r="UBC738" s="511"/>
      <c r="UBD738" s="511"/>
      <c r="UBE738" s="511"/>
      <c r="UBF738" s="511"/>
      <c r="UBG738" s="511"/>
      <c r="UBH738" s="511"/>
      <c r="UBI738" s="511"/>
      <c r="UBJ738" s="511"/>
      <c r="UBK738" s="511"/>
      <c r="UBL738" s="511"/>
      <c r="UBM738" s="511"/>
      <c r="UBN738" s="511"/>
      <c r="UBO738" s="511"/>
      <c r="UBP738" s="511"/>
      <c r="UBQ738" s="511"/>
      <c r="UBR738" s="511"/>
      <c r="UBS738" s="511"/>
      <c r="UBT738" s="511"/>
      <c r="UBU738" s="511"/>
      <c r="UBV738" s="511"/>
      <c r="UBW738" s="511"/>
      <c r="UBX738" s="511"/>
      <c r="UBY738" s="511"/>
      <c r="UBZ738" s="511"/>
      <c r="UCA738" s="511"/>
      <c r="UCB738" s="511"/>
      <c r="UCC738" s="511"/>
      <c r="UCD738" s="511"/>
      <c r="UCE738" s="511"/>
      <c r="UCF738" s="511"/>
      <c r="UCG738" s="511"/>
      <c r="UCH738" s="511"/>
      <c r="UCI738" s="511"/>
      <c r="UCJ738" s="511"/>
      <c r="UCK738" s="511"/>
      <c r="UCL738" s="511"/>
      <c r="UCM738" s="511"/>
      <c r="UCN738" s="511"/>
      <c r="UCO738" s="511"/>
      <c r="UCP738" s="511"/>
      <c r="UCQ738" s="511"/>
      <c r="UCR738" s="511"/>
      <c r="UCS738" s="511"/>
      <c r="UCT738" s="511"/>
      <c r="UCU738" s="511"/>
      <c r="UCV738" s="511"/>
      <c r="UCW738" s="511"/>
      <c r="UCX738" s="511"/>
      <c r="UCY738" s="511"/>
      <c r="UCZ738" s="511"/>
      <c r="UDA738" s="511"/>
      <c r="UDB738" s="511"/>
      <c r="UDC738" s="511"/>
      <c r="UDD738" s="511"/>
      <c r="UDE738" s="511"/>
      <c r="UDF738" s="511"/>
      <c r="UDG738" s="511"/>
      <c r="UDH738" s="511"/>
      <c r="UDI738" s="511"/>
      <c r="UDJ738" s="511"/>
      <c r="UDK738" s="511"/>
      <c r="UDL738" s="511"/>
      <c r="UDM738" s="511"/>
      <c r="UDN738" s="511"/>
      <c r="UDO738" s="511"/>
      <c r="UDP738" s="511"/>
      <c r="UDQ738" s="511"/>
      <c r="UDR738" s="511"/>
      <c r="UDS738" s="511"/>
      <c r="UDT738" s="511"/>
      <c r="UDU738" s="511"/>
      <c r="UDV738" s="511"/>
      <c r="UDW738" s="511"/>
      <c r="UDX738" s="511"/>
      <c r="UDY738" s="511"/>
      <c r="UDZ738" s="511"/>
      <c r="UEA738" s="511"/>
      <c r="UEB738" s="511"/>
      <c r="UEC738" s="511"/>
      <c r="UED738" s="511"/>
      <c r="UEE738" s="511"/>
      <c r="UEF738" s="511"/>
      <c r="UEG738" s="511"/>
      <c r="UEH738" s="511"/>
      <c r="UEI738" s="511"/>
      <c r="UEJ738" s="511"/>
      <c r="UEK738" s="511"/>
      <c r="UEL738" s="511"/>
      <c r="UEM738" s="511"/>
      <c r="UEN738" s="511"/>
      <c r="UEO738" s="511"/>
      <c r="UEP738" s="511"/>
      <c r="UEQ738" s="511"/>
      <c r="UER738" s="511"/>
      <c r="UES738" s="511"/>
      <c r="UET738" s="511"/>
      <c r="UEU738" s="511"/>
      <c r="UEV738" s="511"/>
      <c r="UEW738" s="511"/>
      <c r="UEX738" s="511"/>
      <c r="UEY738" s="511"/>
      <c r="UEZ738" s="511"/>
      <c r="UFA738" s="511"/>
      <c r="UFB738" s="511"/>
      <c r="UFC738" s="511"/>
      <c r="UFD738" s="511"/>
      <c r="UFE738" s="511"/>
      <c r="UFF738" s="511"/>
      <c r="UFG738" s="511"/>
      <c r="UFH738" s="511"/>
      <c r="UFI738" s="511"/>
      <c r="UFJ738" s="511"/>
      <c r="UFK738" s="511"/>
      <c r="UFL738" s="511"/>
      <c r="UFM738" s="511"/>
      <c r="UFN738" s="511"/>
      <c r="UFO738" s="511"/>
      <c r="UFP738" s="511"/>
      <c r="UFQ738" s="511"/>
      <c r="UFR738" s="511"/>
      <c r="UFS738" s="511"/>
      <c r="UFT738" s="511"/>
      <c r="UFU738" s="511"/>
      <c r="UFV738" s="511"/>
      <c r="UFW738" s="511"/>
      <c r="UFX738" s="511"/>
      <c r="UFY738" s="511"/>
      <c r="UFZ738" s="511"/>
      <c r="UGA738" s="511"/>
      <c r="UGB738" s="511"/>
      <c r="UGC738" s="511"/>
      <c r="UGD738" s="511"/>
      <c r="UGE738" s="511"/>
      <c r="UGF738" s="511"/>
      <c r="UGG738" s="511"/>
      <c r="UGH738" s="511"/>
      <c r="UGI738" s="511"/>
      <c r="UGJ738" s="511"/>
      <c r="UGK738" s="511"/>
      <c r="UGL738" s="511"/>
      <c r="UGM738" s="511"/>
      <c r="UGN738" s="511"/>
      <c r="UGO738" s="511"/>
      <c r="UGP738" s="511"/>
      <c r="UGQ738" s="511"/>
      <c r="UGR738" s="511"/>
      <c r="UGS738" s="511"/>
      <c r="UGT738" s="511"/>
      <c r="UGU738" s="511"/>
      <c r="UGV738" s="511"/>
      <c r="UGW738" s="511"/>
      <c r="UGX738" s="511"/>
      <c r="UGY738" s="511"/>
      <c r="UGZ738" s="511"/>
      <c r="UHA738" s="511"/>
      <c r="UHB738" s="511"/>
      <c r="UHC738" s="511"/>
      <c r="UHD738" s="511"/>
      <c r="UHE738" s="511"/>
      <c r="UHF738" s="511"/>
      <c r="UHG738" s="511"/>
      <c r="UHH738" s="511"/>
      <c r="UHI738" s="511"/>
      <c r="UHJ738" s="511"/>
      <c r="UHK738" s="511"/>
      <c r="UHL738" s="511"/>
      <c r="UHM738" s="511"/>
      <c r="UHN738" s="511"/>
      <c r="UHO738" s="511"/>
      <c r="UHP738" s="511"/>
      <c r="UHQ738" s="511"/>
      <c r="UHR738" s="511"/>
      <c r="UHS738" s="511"/>
      <c r="UHT738" s="511"/>
      <c r="UHU738" s="511"/>
      <c r="UHV738" s="511"/>
      <c r="UHW738" s="511"/>
      <c r="UHX738" s="511"/>
      <c r="UHY738" s="511"/>
      <c r="UHZ738" s="511"/>
      <c r="UIA738" s="511"/>
      <c r="UIB738" s="511"/>
      <c r="UIC738" s="511"/>
      <c r="UID738" s="511"/>
      <c r="UIE738" s="511"/>
      <c r="UIF738" s="511"/>
      <c r="UIG738" s="511"/>
      <c r="UIH738" s="511"/>
      <c r="UII738" s="511"/>
      <c r="UIJ738" s="511"/>
      <c r="UIK738" s="511"/>
      <c r="UIL738" s="511"/>
      <c r="UIM738" s="511"/>
      <c r="UIN738" s="511"/>
      <c r="UIO738" s="511"/>
      <c r="UIP738" s="511"/>
      <c r="UIQ738" s="511"/>
      <c r="UIR738" s="511"/>
      <c r="UIS738" s="511"/>
      <c r="UIT738" s="511"/>
      <c r="UIU738" s="511"/>
      <c r="UIV738" s="511"/>
      <c r="UIW738" s="511"/>
      <c r="UIX738" s="511"/>
      <c r="UIY738" s="511"/>
      <c r="UIZ738" s="511"/>
      <c r="UJA738" s="511"/>
      <c r="UJB738" s="511"/>
      <c r="UJC738" s="511"/>
      <c r="UJD738" s="511"/>
      <c r="UJE738" s="511"/>
      <c r="UJF738" s="511"/>
      <c r="UJG738" s="511"/>
      <c r="UJH738" s="511"/>
      <c r="UJI738" s="511"/>
      <c r="UJJ738" s="511"/>
      <c r="UJK738" s="511"/>
      <c r="UJL738" s="511"/>
      <c r="UJM738" s="511"/>
      <c r="UJN738" s="511"/>
      <c r="UJO738" s="511"/>
      <c r="UJP738" s="511"/>
      <c r="UJQ738" s="511"/>
      <c r="UJR738" s="511"/>
      <c r="UJS738" s="511"/>
      <c r="UJT738" s="511"/>
      <c r="UJU738" s="511"/>
      <c r="UJV738" s="511"/>
      <c r="UJW738" s="511"/>
      <c r="UJX738" s="511"/>
      <c r="UJY738" s="511"/>
      <c r="UJZ738" s="511"/>
      <c r="UKA738" s="511"/>
      <c r="UKB738" s="511"/>
      <c r="UKC738" s="511"/>
      <c r="UKD738" s="511"/>
      <c r="UKE738" s="511"/>
      <c r="UKF738" s="511"/>
      <c r="UKG738" s="511"/>
      <c r="UKH738" s="511"/>
      <c r="UKI738" s="511"/>
      <c r="UKJ738" s="511"/>
      <c r="UKK738" s="511"/>
      <c r="UKL738" s="511"/>
      <c r="UKM738" s="511"/>
      <c r="UKN738" s="511"/>
      <c r="UKO738" s="511"/>
      <c r="UKP738" s="511"/>
      <c r="UKQ738" s="511"/>
      <c r="UKR738" s="511"/>
      <c r="UKS738" s="511"/>
      <c r="UKT738" s="511"/>
      <c r="UKU738" s="511"/>
      <c r="UKV738" s="511"/>
      <c r="UKW738" s="511"/>
      <c r="UKX738" s="511"/>
      <c r="UKY738" s="511"/>
      <c r="UKZ738" s="511"/>
      <c r="ULA738" s="511"/>
      <c r="ULB738" s="511"/>
      <c r="ULC738" s="511"/>
      <c r="ULD738" s="511"/>
      <c r="ULE738" s="511"/>
      <c r="ULF738" s="511"/>
      <c r="ULG738" s="511"/>
      <c r="ULH738" s="511"/>
      <c r="ULI738" s="511"/>
      <c r="ULJ738" s="511"/>
      <c r="ULK738" s="511"/>
      <c r="ULL738" s="511"/>
      <c r="ULM738" s="511"/>
      <c r="ULN738" s="511"/>
      <c r="ULO738" s="511"/>
      <c r="ULP738" s="511"/>
      <c r="ULQ738" s="511"/>
      <c r="ULR738" s="511"/>
      <c r="ULS738" s="511"/>
      <c r="ULT738" s="511"/>
      <c r="ULU738" s="511"/>
      <c r="ULV738" s="511"/>
      <c r="ULW738" s="511"/>
      <c r="ULX738" s="511"/>
      <c r="ULY738" s="511"/>
      <c r="ULZ738" s="511"/>
      <c r="UMA738" s="511"/>
      <c r="UMB738" s="511"/>
      <c r="UMC738" s="511"/>
      <c r="UMD738" s="511"/>
      <c r="UME738" s="511"/>
      <c r="UMF738" s="511"/>
      <c r="UMG738" s="511"/>
      <c r="UMH738" s="511"/>
      <c r="UMI738" s="511"/>
      <c r="UMJ738" s="511"/>
      <c r="UMK738" s="511"/>
      <c r="UML738" s="511"/>
      <c r="UMM738" s="511"/>
      <c r="UMN738" s="511"/>
      <c r="UMO738" s="511"/>
      <c r="UMP738" s="511"/>
      <c r="UMQ738" s="511"/>
      <c r="UMR738" s="511"/>
      <c r="UMS738" s="511"/>
      <c r="UMT738" s="511"/>
      <c r="UMU738" s="511"/>
      <c r="UMV738" s="511"/>
      <c r="UMW738" s="511"/>
      <c r="UMX738" s="511"/>
      <c r="UMY738" s="511"/>
      <c r="UMZ738" s="511"/>
      <c r="UNA738" s="511"/>
      <c r="UNB738" s="511"/>
      <c r="UNC738" s="511"/>
      <c r="UND738" s="511"/>
      <c r="UNE738" s="511"/>
      <c r="UNF738" s="511"/>
      <c r="UNG738" s="511"/>
      <c r="UNH738" s="511"/>
      <c r="UNI738" s="511"/>
      <c r="UNJ738" s="511"/>
      <c r="UNK738" s="511"/>
      <c r="UNL738" s="511"/>
      <c r="UNM738" s="511"/>
      <c r="UNN738" s="511"/>
      <c r="UNO738" s="511"/>
      <c r="UNP738" s="511"/>
      <c r="UNQ738" s="511"/>
      <c r="UNR738" s="511"/>
      <c r="UNS738" s="511"/>
      <c r="UNT738" s="511"/>
      <c r="UNU738" s="511"/>
      <c r="UNV738" s="511"/>
      <c r="UNW738" s="511"/>
      <c r="UNX738" s="511"/>
      <c r="UNY738" s="511"/>
      <c r="UNZ738" s="511"/>
      <c r="UOA738" s="511"/>
      <c r="UOB738" s="511"/>
      <c r="UOC738" s="511"/>
      <c r="UOD738" s="511"/>
      <c r="UOE738" s="511"/>
      <c r="UOF738" s="511"/>
      <c r="UOG738" s="511"/>
      <c r="UOH738" s="511"/>
      <c r="UOI738" s="511"/>
      <c r="UOJ738" s="511"/>
      <c r="UOK738" s="511"/>
      <c r="UOL738" s="511"/>
      <c r="UOM738" s="511"/>
      <c r="UON738" s="511"/>
      <c r="UOO738" s="511"/>
      <c r="UOP738" s="511"/>
      <c r="UOQ738" s="511"/>
      <c r="UOR738" s="511"/>
      <c r="UOS738" s="511"/>
      <c r="UOT738" s="511"/>
      <c r="UOU738" s="511"/>
      <c r="UOV738" s="511"/>
      <c r="UOW738" s="511"/>
      <c r="UOX738" s="511"/>
      <c r="UOY738" s="511"/>
      <c r="UOZ738" s="511"/>
      <c r="UPA738" s="511"/>
      <c r="UPB738" s="511"/>
      <c r="UPC738" s="511"/>
      <c r="UPD738" s="511"/>
      <c r="UPE738" s="511"/>
      <c r="UPF738" s="511"/>
      <c r="UPG738" s="511"/>
      <c r="UPH738" s="511"/>
      <c r="UPI738" s="511"/>
      <c r="UPJ738" s="511"/>
      <c r="UPK738" s="511"/>
      <c r="UPL738" s="511"/>
      <c r="UPM738" s="511"/>
      <c r="UPN738" s="511"/>
      <c r="UPO738" s="511"/>
      <c r="UPP738" s="511"/>
      <c r="UPQ738" s="511"/>
      <c r="UPR738" s="511"/>
      <c r="UPS738" s="511"/>
      <c r="UPT738" s="511"/>
      <c r="UPU738" s="511"/>
      <c r="UPV738" s="511"/>
      <c r="UPW738" s="511"/>
      <c r="UPX738" s="511"/>
      <c r="UPY738" s="511"/>
      <c r="UPZ738" s="511"/>
      <c r="UQA738" s="511"/>
      <c r="UQB738" s="511"/>
      <c r="UQC738" s="511"/>
      <c r="UQD738" s="511"/>
      <c r="UQE738" s="511"/>
      <c r="UQF738" s="511"/>
      <c r="UQG738" s="511"/>
      <c r="UQH738" s="511"/>
      <c r="UQI738" s="511"/>
      <c r="UQJ738" s="511"/>
      <c r="UQK738" s="511"/>
      <c r="UQL738" s="511"/>
      <c r="UQM738" s="511"/>
      <c r="UQN738" s="511"/>
      <c r="UQO738" s="511"/>
      <c r="UQP738" s="511"/>
      <c r="UQQ738" s="511"/>
      <c r="UQR738" s="511"/>
      <c r="UQS738" s="511"/>
      <c r="UQT738" s="511"/>
      <c r="UQU738" s="511"/>
      <c r="UQV738" s="511"/>
      <c r="UQW738" s="511"/>
      <c r="UQX738" s="511"/>
      <c r="UQY738" s="511"/>
      <c r="UQZ738" s="511"/>
      <c r="URA738" s="511"/>
      <c r="URB738" s="511"/>
      <c r="URC738" s="511"/>
      <c r="URD738" s="511"/>
      <c r="URE738" s="511"/>
      <c r="URF738" s="511"/>
      <c r="URG738" s="511"/>
      <c r="URH738" s="511"/>
      <c r="URI738" s="511"/>
      <c r="URJ738" s="511"/>
      <c r="URK738" s="511"/>
      <c r="URL738" s="511"/>
      <c r="URM738" s="511"/>
      <c r="URN738" s="511"/>
      <c r="URO738" s="511"/>
      <c r="URP738" s="511"/>
      <c r="URQ738" s="511"/>
      <c r="URR738" s="511"/>
      <c r="URS738" s="511"/>
      <c r="URT738" s="511"/>
      <c r="URU738" s="511"/>
      <c r="URV738" s="511"/>
      <c r="URW738" s="511"/>
      <c r="URX738" s="511"/>
      <c r="URY738" s="511"/>
      <c r="URZ738" s="511"/>
      <c r="USA738" s="511"/>
      <c r="USB738" s="511"/>
      <c r="USC738" s="511"/>
      <c r="USD738" s="511"/>
      <c r="USE738" s="511"/>
      <c r="USF738" s="511"/>
      <c r="USG738" s="511"/>
      <c r="USH738" s="511"/>
      <c r="USI738" s="511"/>
      <c r="USJ738" s="511"/>
      <c r="USK738" s="511"/>
      <c r="USL738" s="511"/>
      <c r="USM738" s="511"/>
      <c r="USN738" s="511"/>
      <c r="USO738" s="511"/>
      <c r="USP738" s="511"/>
      <c r="USQ738" s="511"/>
      <c r="USR738" s="511"/>
      <c r="USS738" s="511"/>
      <c r="UST738" s="511"/>
      <c r="USU738" s="511"/>
      <c r="USV738" s="511"/>
      <c r="USW738" s="511"/>
      <c r="USX738" s="511"/>
      <c r="USY738" s="511"/>
      <c r="USZ738" s="511"/>
      <c r="UTA738" s="511"/>
      <c r="UTB738" s="511"/>
      <c r="UTC738" s="511"/>
      <c r="UTD738" s="511"/>
      <c r="UTE738" s="511"/>
      <c r="UTF738" s="511"/>
      <c r="UTG738" s="511"/>
      <c r="UTH738" s="511"/>
      <c r="UTI738" s="511"/>
      <c r="UTJ738" s="511"/>
      <c r="UTK738" s="511"/>
      <c r="UTL738" s="511"/>
      <c r="UTM738" s="511"/>
      <c r="UTN738" s="511"/>
      <c r="UTO738" s="511"/>
      <c r="UTP738" s="511"/>
      <c r="UTQ738" s="511"/>
      <c r="UTR738" s="511"/>
      <c r="UTS738" s="511"/>
      <c r="UTT738" s="511"/>
      <c r="UTU738" s="511"/>
      <c r="UTV738" s="511"/>
      <c r="UTW738" s="511"/>
      <c r="UTX738" s="511"/>
      <c r="UTY738" s="511"/>
      <c r="UTZ738" s="511"/>
      <c r="UUA738" s="511"/>
      <c r="UUB738" s="511"/>
      <c r="UUC738" s="511"/>
      <c r="UUD738" s="511"/>
      <c r="UUE738" s="511"/>
      <c r="UUF738" s="511"/>
      <c r="UUG738" s="511"/>
      <c r="UUH738" s="511"/>
      <c r="UUI738" s="511"/>
      <c r="UUJ738" s="511"/>
      <c r="UUK738" s="511"/>
      <c r="UUL738" s="511"/>
      <c r="UUM738" s="511"/>
      <c r="UUN738" s="511"/>
      <c r="UUO738" s="511"/>
      <c r="UUP738" s="511"/>
      <c r="UUQ738" s="511"/>
      <c r="UUR738" s="511"/>
      <c r="UUS738" s="511"/>
      <c r="UUT738" s="511"/>
      <c r="UUU738" s="511"/>
      <c r="UUV738" s="511"/>
      <c r="UUW738" s="511"/>
      <c r="UUX738" s="511"/>
      <c r="UUY738" s="511"/>
      <c r="UUZ738" s="511"/>
      <c r="UVA738" s="511"/>
      <c r="UVB738" s="511"/>
      <c r="UVC738" s="511"/>
      <c r="UVD738" s="511"/>
      <c r="UVE738" s="511"/>
      <c r="UVF738" s="511"/>
      <c r="UVG738" s="511"/>
      <c r="UVH738" s="511"/>
      <c r="UVI738" s="511"/>
      <c r="UVJ738" s="511"/>
      <c r="UVK738" s="511"/>
      <c r="UVL738" s="511"/>
      <c r="UVM738" s="511"/>
      <c r="UVN738" s="511"/>
      <c r="UVO738" s="511"/>
      <c r="UVP738" s="511"/>
      <c r="UVQ738" s="511"/>
      <c r="UVR738" s="511"/>
      <c r="UVS738" s="511"/>
      <c r="UVT738" s="511"/>
      <c r="UVU738" s="511"/>
      <c r="UVV738" s="511"/>
      <c r="UVW738" s="511"/>
      <c r="UVX738" s="511"/>
      <c r="UVY738" s="511"/>
      <c r="UVZ738" s="511"/>
      <c r="UWA738" s="511"/>
      <c r="UWB738" s="511"/>
      <c r="UWC738" s="511"/>
      <c r="UWD738" s="511"/>
      <c r="UWE738" s="511"/>
      <c r="UWF738" s="511"/>
      <c r="UWG738" s="511"/>
      <c r="UWH738" s="511"/>
      <c r="UWI738" s="511"/>
      <c r="UWJ738" s="511"/>
      <c r="UWK738" s="511"/>
      <c r="UWL738" s="511"/>
      <c r="UWM738" s="511"/>
      <c r="UWN738" s="511"/>
      <c r="UWO738" s="511"/>
      <c r="UWP738" s="511"/>
      <c r="UWQ738" s="511"/>
      <c r="UWR738" s="511"/>
      <c r="UWS738" s="511"/>
      <c r="UWT738" s="511"/>
      <c r="UWU738" s="511"/>
      <c r="UWV738" s="511"/>
      <c r="UWW738" s="511"/>
      <c r="UWX738" s="511"/>
      <c r="UWY738" s="511"/>
      <c r="UWZ738" s="511"/>
      <c r="UXA738" s="511"/>
      <c r="UXB738" s="511"/>
      <c r="UXC738" s="511"/>
      <c r="UXD738" s="511"/>
      <c r="UXE738" s="511"/>
      <c r="UXF738" s="511"/>
      <c r="UXG738" s="511"/>
      <c r="UXH738" s="511"/>
      <c r="UXI738" s="511"/>
      <c r="UXJ738" s="511"/>
      <c r="UXK738" s="511"/>
      <c r="UXL738" s="511"/>
      <c r="UXM738" s="511"/>
      <c r="UXN738" s="511"/>
      <c r="UXO738" s="511"/>
      <c r="UXP738" s="511"/>
      <c r="UXQ738" s="511"/>
      <c r="UXR738" s="511"/>
      <c r="UXS738" s="511"/>
      <c r="UXT738" s="511"/>
      <c r="UXU738" s="511"/>
      <c r="UXV738" s="511"/>
      <c r="UXW738" s="511"/>
      <c r="UXX738" s="511"/>
      <c r="UXY738" s="511"/>
      <c r="UXZ738" s="511"/>
      <c r="UYA738" s="511"/>
      <c r="UYB738" s="511"/>
      <c r="UYC738" s="511"/>
      <c r="UYD738" s="511"/>
      <c r="UYE738" s="511"/>
      <c r="UYF738" s="511"/>
      <c r="UYG738" s="511"/>
      <c r="UYH738" s="511"/>
      <c r="UYI738" s="511"/>
      <c r="UYJ738" s="511"/>
      <c r="UYK738" s="511"/>
      <c r="UYL738" s="511"/>
      <c r="UYM738" s="511"/>
      <c r="UYN738" s="511"/>
      <c r="UYO738" s="511"/>
      <c r="UYP738" s="511"/>
      <c r="UYQ738" s="511"/>
      <c r="UYR738" s="511"/>
      <c r="UYS738" s="511"/>
      <c r="UYT738" s="511"/>
      <c r="UYU738" s="511"/>
      <c r="UYV738" s="511"/>
      <c r="UYW738" s="511"/>
      <c r="UYX738" s="511"/>
      <c r="UYY738" s="511"/>
      <c r="UYZ738" s="511"/>
      <c r="UZA738" s="511"/>
      <c r="UZB738" s="511"/>
      <c r="UZC738" s="511"/>
      <c r="UZD738" s="511"/>
      <c r="UZE738" s="511"/>
      <c r="UZF738" s="511"/>
      <c r="UZG738" s="511"/>
      <c r="UZH738" s="511"/>
      <c r="UZI738" s="511"/>
      <c r="UZJ738" s="511"/>
      <c r="UZK738" s="511"/>
      <c r="UZL738" s="511"/>
      <c r="UZM738" s="511"/>
      <c r="UZN738" s="511"/>
      <c r="UZO738" s="511"/>
      <c r="UZP738" s="511"/>
      <c r="UZQ738" s="511"/>
      <c r="UZR738" s="511"/>
      <c r="UZS738" s="511"/>
      <c r="UZT738" s="511"/>
      <c r="UZU738" s="511"/>
      <c r="UZV738" s="511"/>
      <c r="UZW738" s="511"/>
      <c r="UZX738" s="511"/>
      <c r="UZY738" s="511"/>
      <c r="UZZ738" s="511"/>
      <c r="VAA738" s="511"/>
      <c r="VAB738" s="511"/>
      <c r="VAC738" s="511"/>
      <c r="VAD738" s="511"/>
      <c r="VAE738" s="511"/>
      <c r="VAF738" s="511"/>
      <c r="VAG738" s="511"/>
      <c r="VAH738" s="511"/>
      <c r="VAI738" s="511"/>
      <c r="VAJ738" s="511"/>
      <c r="VAK738" s="511"/>
      <c r="VAL738" s="511"/>
      <c r="VAM738" s="511"/>
      <c r="VAN738" s="511"/>
      <c r="VAO738" s="511"/>
      <c r="VAP738" s="511"/>
      <c r="VAQ738" s="511"/>
      <c r="VAR738" s="511"/>
      <c r="VAS738" s="511"/>
      <c r="VAT738" s="511"/>
      <c r="VAU738" s="511"/>
      <c r="VAV738" s="511"/>
      <c r="VAW738" s="511"/>
      <c r="VAX738" s="511"/>
      <c r="VAY738" s="511"/>
      <c r="VAZ738" s="511"/>
      <c r="VBA738" s="511"/>
      <c r="VBB738" s="511"/>
      <c r="VBC738" s="511"/>
      <c r="VBD738" s="511"/>
      <c r="VBE738" s="511"/>
      <c r="VBF738" s="511"/>
      <c r="VBG738" s="511"/>
      <c r="VBH738" s="511"/>
      <c r="VBI738" s="511"/>
      <c r="VBJ738" s="511"/>
      <c r="VBK738" s="511"/>
      <c r="VBL738" s="511"/>
      <c r="VBM738" s="511"/>
      <c r="VBN738" s="511"/>
      <c r="VBO738" s="511"/>
      <c r="VBP738" s="511"/>
      <c r="VBQ738" s="511"/>
      <c r="VBR738" s="511"/>
      <c r="VBS738" s="511"/>
      <c r="VBT738" s="511"/>
      <c r="VBU738" s="511"/>
      <c r="VBV738" s="511"/>
      <c r="VBW738" s="511"/>
      <c r="VBX738" s="511"/>
      <c r="VBY738" s="511"/>
      <c r="VBZ738" s="511"/>
      <c r="VCA738" s="511"/>
      <c r="VCB738" s="511"/>
      <c r="VCC738" s="511"/>
      <c r="VCD738" s="511"/>
      <c r="VCE738" s="511"/>
      <c r="VCF738" s="511"/>
      <c r="VCG738" s="511"/>
      <c r="VCH738" s="511"/>
      <c r="VCI738" s="511"/>
      <c r="VCJ738" s="511"/>
      <c r="VCK738" s="511"/>
      <c r="VCL738" s="511"/>
      <c r="VCM738" s="511"/>
      <c r="VCN738" s="511"/>
      <c r="VCO738" s="511"/>
      <c r="VCP738" s="511"/>
      <c r="VCQ738" s="511"/>
      <c r="VCR738" s="511"/>
      <c r="VCS738" s="511"/>
      <c r="VCT738" s="511"/>
      <c r="VCU738" s="511"/>
      <c r="VCV738" s="511"/>
      <c r="VCW738" s="511"/>
      <c r="VCX738" s="511"/>
      <c r="VCY738" s="511"/>
      <c r="VCZ738" s="511"/>
      <c r="VDA738" s="511"/>
      <c r="VDB738" s="511"/>
      <c r="VDC738" s="511"/>
      <c r="VDD738" s="511"/>
      <c r="VDE738" s="511"/>
      <c r="VDF738" s="511"/>
      <c r="VDG738" s="511"/>
      <c r="VDH738" s="511"/>
      <c r="VDI738" s="511"/>
      <c r="VDJ738" s="511"/>
      <c r="VDK738" s="511"/>
      <c r="VDL738" s="511"/>
      <c r="VDM738" s="511"/>
      <c r="VDN738" s="511"/>
      <c r="VDO738" s="511"/>
      <c r="VDP738" s="511"/>
      <c r="VDQ738" s="511"/>
      <c r="VDR738" s="511"/>
      <c r="VDS738" s="511"/>
      <c r="VDT738" s="511"/>
      <c r="VDU738" s="511"/>
      <c r="VDV738" s="511"/>
      <c r="VDW738" s="511"/>
      <c r="VDX738" s="511"/>
      <c r="VDY738" s="511"/>
      <c r="VDZ738" s="511"/>
      <c r="VEA738" s="511"/>
      <c r="VEB738" s="511"/>
      <c r="VEC738" s="511"/>
      <c r="VED738" s="511"/>
      <c r="VEE738" s="511"/>
      <c r="VEF738" s="511"/>
      <c r="VEG738" s="511"/>
      <c r="VEH738" s="511"/>
      <c r="VEI738" s="511"/>
      <c r="VEJ738" s="511"/>
      <c r="VEK738" s="511"/>
      <c r="VEL738" s="511"/>
      <c r="VEM738" s="511"/>
      <c r="VEN738" s="511"/>
      <c r="VEO738" s="511"/>
      <c r="VEP738" s="511"/>
      <c r="VEQ738" s="511"/>
      <c r="VER738" s="511"/>
      <c r="VES738" s="511"/>
      <c r="VET738" s="511"/>
      <c r="VEU738" s="511"/>
      <c r="VEV738" s="511"/>
      <c r="VEW738" s="511"/>
      <c r="VEX738" s="511"/>
      <c r="VEY738" s="511"/>
      <c r="VEZ738" s="511"/>
      <c r="VFA738" s="511"/>
      <c r="VFB738" s="511"/>
      <c r="VFC738" s="511"/>
      <c r="VFD738" s="511"/>
      <c r="VFE738" s="511"/>
      <c r="VFF738" s="511"/>
      <c r="VFG738" s="511"/>
      <c r="VFH738" s="511"/>
      <c r="VFI738" s="511"/>
      <c r="VFJ738" s="511"/>
      <c r="VFK738" s="511"/>
      <c r="VFL738" s="511"/>
      <c r="VFM738" s="511"/>
      <c r="VFN738" s="511"/>
      <c r="VFO738" s="511"/>
      <c r="VFP738" s="511"/>
      <c r="VFQ738" s="511"/>
      <c r="VFR738" s="511"/>
      <c r="VFS738" s="511"/>
      <c r="VFT738" s="511"/>
      <c r="VFU738" s="511"/>
      <c r="VFV738" s="511"/>
      <c r="VFW738" s="511"/>
      <c r="VFX738" s="511"/>
      <c r="VFY738" s="511"/>
      <c r="VFZ738" s="511"/>
      <c r="VGA738" s="511"/>
      <c r="VGB738" s="511"/>
      <c r="VGC738" s="511"/>
      <c r="VGD738" s="511"/>
      <c r="VGE738" s="511"/>
      <c r="VGF738" s="511"/>
      <c r="VGG738" s="511"/>
      <c r="VGH738" s="511"/>
      <c r="VGI738" s="511"/>
      <c r="VGJ738" s="511"/>
      <c r="VGK738" s="511"/>
      <c r="VGL738" s="511"/>
      <c r="VGM738" s="511"/>
      <c r="VGN738" s="511"/>
      <c r="VGO738" s="511"/>
      <c r="VGP738" s="511"/>
      <c r="VGQ738" s="511"/>
      <c r="VGR738" s="511"/>
      <c r="VGS738" s="511"/>
      <c r="VGT738" s="511"/>
      <c r="VGU738" s="511"/>
      <c r="VGV738" s="511"/>
      <c r="VGW738" s="511"/>
      <c r="VGX738" s="511"/>
      <c r="VGY738" s="511"/>
      <c r="VGZ738" s="511"/>
      <c r="VHA738" s="511"/>
      <c r="VHB738" s="511"/>
      <c r="VHC738" s="511"/>
      <c r="VHD738" s="511"/>
      <c r="VHE738" s="511"/>
      <c r="VHF738" s="511"/>
      <c r="VHG738" s="511"/>
      <c r="VHH738" s="511"/>
      <c r="VHI738" s="511"/>
      <c r="VHJ738" s="511"/>
      <c r="VHK738" s="511"/>
      <c r="VHL738" s="511"/>
      <c r="VHM738" s="511"/>
      <c r="VHN738" s="511"/>
      <c r="VHO738" s="511"/>
      <c r="VHP738" s="511"/>
      <c r="VHQ738" s="511"/>
      <c r="VHR738" s="511"/>
      <c r="VHS738" s="511"/>
      <c r="VHT738" s="511"/>
      <c r="VHU738" s="511"/>
      <c r="VHV738" s="511"/>
      <c r="VHW738" s="511"/>
      <c r="VHX738" s="511"/>
      <c r="VHY738" s="511"/>
      <c r="VHZ738" s="511"/>
      <c r="VIA738" s="511"/>
      <c r="VIB738" s="511"/>
      <c r="VIC738" s="511"/>
      <c r="VID738" s="511"/>
      <c r="VIE738" s="511"/>
      <c r="VIF738" s="511"/>
      <c r="VIG738" s="511"/>
      <c r="VIH738" s="511"/>
      <c r="VII738" s="511"/>
      <c r="VIJ738" s="511"/>
      <c r="VIK738" s="511"/>
      <c r="VIL738" s="511"/>
      <c r="VIM738" s="511"/>
      <c r="VIN738" s="511"/>
      <c r="VIO738" s="511"/>
      <c r="VIP738" s="511"/>
      <c r="VIQ738" s="511"/>
      <c r="VIR738" s="511"/>
      <c r="VIS738" s="511"/>
      <c r="VIT738" s="511"/>
      <c r="VIU738" s="511"/>
      <c r="VIV738" s="511"/>
      <c r="VIW738" s="511"/>
      <c r="VIX738" s="511"/>
      <c r="VIY738" s="511"/>
      <c r="VIZ738" s="511"/>
      <c r="VJA738" s="511"/>
      <c r="VJB738" s="511"/>
      <c r="VJC738" s="511"/>
      <c r="VJD738" s="511"/>
      <c r="VJE738" s="511"/>
      <c r="VJF738" s="511"/>
      <c r="VJG738" s="511"/>
      <c r="VJH738" s="511"/>
      <c r="VJI738" s="511"/>
      <c r="VJJ738" s="511"/>
      <c r="VJK738" s="511"/>
      <c r="VJL738" s="511"/>
      <c r="VJM738" s="511"/>
      <c r="VJN738" s="511"/>
      <c r="VJO738" s="511"/>
      <c r="VJP738" s="511"/>
      <c r="VJQ738" s="511"/>
      <c r="VJR738" s="511"/>
      <c r="VJS738" s="511"/>
      <c r="VJT738" s="511"/>
      <c r="VJU738" s="511"/>
      <c r="VJV738" s="511"/>
      <c r="VJW738" s="511"/>
      <c r="VJX738" s="511"/>
      <c r="VJY738" s="511"/>
      <c r="VJZ738" s="511"/>
      <c r="VKA738" s="511"/>
      <c r="VKB738" s="511"/>
      <c r="VKC738" s="511"/>
      <c r="VKD738" s="511"/>
      <c r="VKE738" s="511"/>
      <c r="VKF738" s="511"/>
      <c r="VKG738" s="511"/>
      <c r="VKH738" s="511"/>
      <c r="VKI738" s="511"/>
      <c r="VKJ738" s="511"/>
      <c r="VKK738" s="511"/>
      <c r="VKL738" s="511"/>
      <c r="VKM738" s="511"/>
      <c r="VKN738" s="511"/>
      <c r="VKO738" s="511"/>
      <c r="VKP738" s="511"/>
      <c r="VKQ738" s="511"/>
      <c r="VKR738" s="511"/>
      <c r="VKS738" s="511"/>
      <c r="VKT738" s="511"/>
      <c r="VKU738" s="511"/>
      <c r="VKV738" s="511"/>
      <c r="VKW738" s="511"/>
      <c r="VKX738" s="511"/>
      <c r="VKY738" s="511"/>
      <c r="VKZ738" s="511"/>
      <c r="VLA738" s="511"/>
      <c r="VLB738" s="511"/>
      <c r="VLC738" s="511"/>
      <c r="VLD738" s="511"/>
      <c r="VLE738" s="511"/>
      <c r="VLF738" s="511"/>
      <c r="VLG738" s="511"/>
      <c r="VLH738" s="511"/>
      <c r="VLI738" s="511"/>
      <c r="VLJ738" s="511"/>
      <c r="VLK738" s="511"/>
      <c r="VLL738" s="511"/>
      <c r="VLM738" s="511"/>
      <c r="VLN738" s="511"/>
      <c r="VLO738" s="511"/>
      <c r="VLP738" s="511"/>
      <c r="VLQ738" s="511"/>
      <c r="VLR738" s="511"/>
      <c r="VLS738" s="511"/>
      <c r="VLT738" s="511"/>
      <c r="VLU738" s="511"/>
      <c r="VLV738" s="511"/>
      <c r="VLW738" s="511"/>
      <c r="VLX738" s="511"/>
      <c r="VLY738" s="511"/>
      <c r="VLZ738" s="511"/>
      <c r="VMA738" s="511"/>
      <c r="VMB738" s="511"/>
      <c r="VMC738" s="511"/>
      <c r="VMD738" s="511"/>
      <c r="VME738" s="511"/>
      <c r="VMF738" s="511"/>
      <c r="VMG738" s="511"/>
      <c r="VMH738" s="511"/>
      <c r="VMI738" s="511"/>
      <c r="VMJ738" s="511"/>
      <c r="VMK738" s="511"/>
      <c r="VML738" s="511"/>
      <c r="VMM738" s="511"/>
      <c r="VMN738" s="511"/>
      <c r="VMO738" s="511"/>
      <c r="VMP738" s="511"/>
      <c r="VMQ738" s="511"/>
      <c r="VMR738" s="511"/>
      <c r="VMS738" s="511"/>
      <c r="VMT738" s="511"/>
      <c r="VMU738" s="511"/>
      <c r="VMV738" s="511"/>
      <c r="VMW738" s="511"/>
      <c r="VMX738" s="511"/>
      <c r="VMY738" s="511"/>
      <c r="VMZ738" s="511"/>
      <c r="VNA738" s="511"/>
      <c r="VNB738" s="511"/>
      <c r="VNC738" s="511"/>
      <c r="VND738" s="511"/>
      <c r="VNE738" s="511"/>
      <c r="VNF738" s="511"/>
      <c r="VNG738" s="511"/>
      <c r="VNH738" s="511"/>
      <c r="VNI738" s="511"/>
      <c r="VNJ738" s="511"/>
      <c r="VNK738" s="511"/>
      <c r="VNL738" s="511"/>
      <c r="VNM738" s="511"/>
      <c r="VNN738" s="511"/>
      <c r="VNO738" s="511"/>
      <c r="VNP738" s="511"/>
      <c r="VNQ738" s="511"/>
      <c r="VNR738" s="511"/>
      <c r="VNS738" s="511"/>
      <c r="VNT738" s="511"/>
      <c r="VNU738" s="511"/>
      <c r="VNV738" s="511"/>
      <c r="VNW738" s="511"/>
      <c r="VNX738" s="511"/>
      <c r="VNY738" s="511"/>
      <c r="VNZ738" s="511"/>
      <c r="VOA738" s="511"/>
      <c r="VOB738" s="511"/>
      <c r="VOC738" s="511"/>
      <c r="VOD738" s="511"/>
      <c r="VOE738" s="511"/>
      <c r="VOF738" s="511"/>
      <c r="VOG738" s="511"/>
      <c r="VOH738" s="511"/>
      <c r="VOI738" s="511"/>
      <c r="VOJ738" s="511"/>
      <c r="VOK738" s="511"/>
      <c r="VOL738" s="511"/>
      <c r="VOM738" s="511"/>
      <c r="VON738" s="511"/>
      <c r="VOO738" s="511"/>
      <c r="VOP738" s="511"/>
      <c r="VOQ738" s="511"/>
      <c r="VOR738" s="511"/>
      <c r="VOS738" s="511"/>
      <c r="VOT738" s="511"/>
      <c r="VOU738" s="511"/>
      <c r="VOV738" s="511"/>
      <c r="VOW738" s="511"/>
      <c r="VOX738" s="511"/>
      <c r="VOY738" s="511"/>
      <c r="VOZ738" s="511"/>
      <c r="VPA738" s="511"/>
      <c r="VPB738" s="511"/>
      <c r="VPC738" s="511"/>
      <c r="VPD738" s="511"/>
      <c r="VPE738" s="511"/>
      <c r="VPF738" s="511"/>
      <c r="VPG738" s="511"/>
      <c r="VPH738" s="511"/>
      <c r="VPI738" s="511"/>
      <c r="VPJ738" s="511"/>
      <c r="VPK738" s="511"/>
      <c r="VPL738" s="511"/>
      <c r="VPM738" s="511"/>
      <c r="VPN738" s="511"/>
      <c r="VPO738" s="511"/>
      <c r="VPP738" s="511"/>
      <c r="VPQ738" s="511"/>
      <c r="VPR738" s="511"/>
      <c r="VPS738" s="511"/>
      <c r="VPT738" s="511"/>
      <c r="VPU738" s="511"/>
      <c r="VPV738" s="511"/>
      <c r="VPW738" s="511"/>
      <c r="VPX738" s="511"/>
      <c r="VPY738" s="511"/>
      <c r="VPZ738" s="511"/>
      <c r="VQA738" s="511"/>
      <c r="VQB738" s="511"/>
      <c r="VQC738" s="511"/>
      <c r="VQD738" s="511"/>
      <c r="VQE738" s="511"/>
      <c r="VQF738" s="511"/>
      <c r="VQG738" s="511"/>
      <c r="VQH738" s="511"/>
      <c r="VQI738" s="511"/>
      <c r="VQJ738" s="511"/>
      <c r="VQK738" s="511"/>
      <c r="VQL738" s="511"/>
      <c r="VQM738" s="511"/>
      <c r="VQN738" s="511"/>
      <c r="VQO738" s="511"/>
      <c r="VQP738" s="511"/>
      <c r="VQQ738" s="511"/>
      <c r="VQR738" s="511"/>
      <c r="VQS738" s="511"/>
      <c r="VQT738" s="511"/>
      <c r="VQU738" s="511"/>
      <c r="VQV738" s="511"/>
      <c r="VQW738" s="511"/>
      <c r="VQX738" s="511"/>
      <c r="VQY738" s="511"/>
      <c r="VQZ738" s="511"/>
      <c r="VRA738" s="511"/>
      <c r="VRB738" s="511"/>
      <c r="VRC738" s="511"/>
      <c r="VRD738" s="511"/>
      <c r="VRE738" s="511"/>
      <c r="VRF738" s="511"/>
      <c r="VRG738" s="511"/>
      <c r="VRH738" s="511"/>
      <c r="VRI738" s="511"/>
      <c r="VRJ738" s="511"/>
      <c r="VRK738" s="511"/>
      <c r="VRL738" s="511"/>
      <c r="VRM738" s="511"/>
      <c r="VRN738" s="511"/>
      <c r="VRO738" s="511"/>
      <c r="VRP738" s="511"/>
      <c r="VRQ738" s="511"/>
      <c r="VRR738" s="511"/>
      <c r="VRS738" s="511"/>
      <c r="VRT738" s="511"/>
      <c r="VRU738" s="511"/>
      <c r="VRV738" s="511"/>
      <c r="VRW738" s="511"/>
      <c r="VRX738" s="511"/>
      <c r="VRY738" s="511"/>
      <c r="VRZ738" s="511"/>
      <c r="VSA738" s="511"/>
      <c r="VSB738" s="511"/>
      <c r="VSC738" s="511"/>
      <c r="VSD738" s="511"/>
      <c r="VSE738" s="511"/>
      <c r="VSF738" s="511"/>
      <c r="VSG738" s="511"/>
      <c r="VSH738" s="511"/>
      <c r="VSI738" s="511"/>
      <c r="VSJ738" s="511"/>
      <c r="VSK738" s="511"/>
      <c r="VSL738" s="511"/>
      <c r="VSM738" s="511"/>
      <c r="VSN738" s="511"/>
      <c r="VSO738" s="511"/>
      <c r="VSP738" s="511"/>
      <c r="VSQ738" s="511"/>
      <c r="VSR738" s="511"/>
      <c r="VSS738" s="511"/>
      <c r="VST738" s="511"/>
      <c r="VSU738" s="511"/>
      <c r="VSV738" s="511"/>
      <c r="VSW738" s="511"/>
      <c r="VSX738" s="511"/>
      <c r="VSY738" s="511"/>
      <c r="VSZ738" s="511"/>
      <c r="VTA738" s="511"/>
      <c r="VTB738" s="511"/>
      <c r="VTC738" s="511"/>
      <c r="VTD738" s="511"/>
      <c r="VTE738" s="511"/>
      <c r="VTF738" s="511"/>
      <c r="VTG738" s="511"/>
      <c r="VTH738" s="511"/>
      <c r="VTI738" s="511"/>
      <c r="VTJ738" s="511"/>
      <c r="VTK738" s="511"/>
      <c r="VTL738" s="511"/>
      <c r="VTM738" s="511"/>
      <c r="VTN738" s="511"/>
      <c r="VTO738" s="511"/>
      <c r="VTP738" s="511"/>
      <c r="VTQ738" s="511"/>
      <c r="VTR738" s="511"/>
      <c r="VTS738" s="511"/>
      <c r="VTT738" s="511"/>
      <c r="VTU738" s="511"/>
      <c r="VTV738" s="511"/>
      <c r="VTW738" s="511"/>
      <c r="VTX738" s="511"/>
      <c r="VTY738" s="511"/>
      <c r="VTZ738" s="511"/>
      <c r="VUA738" s="511"/>
      <c r="VUB738" s="511"/>
      <c r="VUC738" s="511"/>
      <c r="VUD738" s="511"/>
      <c r="VUE738" s="511"/>
      <c r="VUF738" s="511"/>
      <c r="VUG738" s="511"/>
      <c r="VUH738" s="511"/>
      <c r="VUI738" s="511"/>
      <c r="VUJ738" s="511"/>
      <c r="VUK738" s="511"/>
      <c r="VUL738" s="511"/>
      <c r="VUM738" s="511"/>
      <c r="VUN738" s="511"/>
      <c r="VUO738" s="511"/>
      <c r="VUP738" s="511"/>
      <c r="VUQ738" s="511"/>
      <c r="VUR738" s="511"/>
      <c r="VUS738" s="511"/>
      <c r="VUT738" s="511"/>
      <c r="VUU738" s="511"/>
      <c r="VUV738" s="511"/>
      <c r="VUW738" s="511"/>
      <c r="VUX738" s="511"/>
      <c r="VUY738" s="511"/>
      <c r="VUZ738" s="511"/>
      <c r="VVA738" s="511"/>
      <c r="VVB738" s="511"/>
      <c r="VVC738" s="511"/>
      <c r="VVD738" s="511"/>
      <c r="VVE738" s="511"/>
      <c r="VVF738" s="511"/>
      <c r="VVG738" s="511"/>
      <c r="VVH738" s="511"/>
      <c r="VVI738" s="511"/>
      <c r="VVJ738" s="511"/>
      <c r="VVK738" s="511"/>
      <c r="VVL738" s="511"/>
      <c r="VVM738" s="511"/>
      <c r="VVN738" s="511"/>
      <c r="VVO738" s="511"/>
      <c r="VVP738" s="511"/>
      <c r="VVQ738" s="511"/>
      <c r="VVR738" s="511"/>
      <c r="VVS738" s="511"/>
      <c r="VVT738" s="511"/>
      <c r="VVU738" s="511"/>
      <c r="VVV738" s="511"/>
      <c r="VVW738" s="511"/>
      <c r="VVX738" s="511"/>
      <c r="VVY738" s="511"/>
      <c r="VVZ738" s="511"/>
      <c r="VWA738" s="511"/>
      <c r="VWB738" s="511"/>
      <c r="VWC738" s="511"/>
      <c r="VWD738" s="511"/>
      <c r="VWE738" s="511"/>
      <c r="VWF738" s="511"/>
      <c r="VWG738" s="511"/>
      <c r="VWH738" s="511"/>
      <c r="VWI738" s="511"/>
      <c r="VWJ738" s="511"/>
      <c r="VWK738" s="511"/>
      <c r="VWL738" s="511"/>
      <c r="VWM738" s="511"/>
      <c r="VWN738" s="511"/>
      <c r="VWO738" s="511"/>
      <c r="VWP738" s="511"/>
      <c r="VWQ738" s="511"/>
      <c r="VWR738" s="511"/>
      <c r="VWS738" s="511"/>
      <c r="VWT738" s="511"/>
      <c r="VWU738" s="511"/>
      <c r="VWV738" s="511"/>
      <c r="VWW738" s="511"/>
      <c r="VWX738" s="511"/>
      <c r="VWY738" s="511"/>
      <c r="VWZ738" s="511"/>
      <c r="VXA738" s="511"/>
      <c r="VXB738" s="511"/>
      <c r="VXC738" s="511"/>
      <c r="VXD738" s="511"/>
      <c r="VXE738" s="511"/>
      <c r="VXF738" s="511"/>
      <c r="VXG738" s="511"/>
      <c r="VXH738" s="511"/>
      <c r="VXI738" s="511"/>
      <c r="VXJ738" s="511"/>
      <c r="VXK738" s="511"/>
      <c r="VXL738" s="511"/>
      <c r="VXM738" s="511"/>
      <c r="VXN738" s="511"/>
      <c r="VXO738" s="511"/>
      <c r="VXP738" s="511"/>
      <c r="VXQ738" s="511"/>
      <c r="VXR738" s="511"/>
      <c r="VXS738" s="511"/>
      <c r="VXT738" s="511"/>
      <c r="VXU738" s="511"/>
      <c r="VXV738" s="511"/>
      <c r="VXW738" s="511"/>
      <c r="VXX738" s="511"/>
      <c r="VXY738" s="511"/>
      <c r="VXZ738" s="511"/>
      <c r="VYA738" s="511"/>
      <c r="VYB738" s="511"/>
      <c r="VYC738" s="511"/>
      <c r="VYD738" s="511"/>
      <c r="VYE738" s="511"/>
      <c r="VYF738" s="511"/>
      <c r="VYG738" s="511"/>
      <c r="VYH738" s="511"/>
      <c r="VYI738" s="511"/>
      <c r="VYJ738" s="511"/>
      <c r="VYK738" s="511"/>
      <c r="VYL738" s="511"/>
      <c r="VYM738" s="511"/>
      <c r="VYN738" s="511"/>
      <c r="VYO738" s="511"/>
      <c r="VYP738" s="511"/>
      <c r="VYQ738" s="511"/>
      <c r="VYR738" s="511"/>
      <c r="VYS738" s="511"/>
      <c r="VYT738" s="511"/>
      <c r="VYU738" s="511"/>
      <c r="VYV738" s="511"/>
      <c r="VYW738" s="511"/>
      <c r="VYX738" s="511"/>
      <c r="VYY738" s="511"/>
      <c r="VYZ738" s="511"/>
      <c r="VZA738" s="511"/>
      <c r="VZB738" s="511"/>
      <c r="VZC738" s="511"/>
      <c r="VZD738" s="511"/>
      <c r="VZE738" s="511"/>
      <c r="VZF738" s="511"/>
      <c r="VZG738" s="511"/>
      <c r="VZH738" s="511"/>
      <c r="VZI738" s="511"/>
      <c r="VZJ738" s="511"/>
      <c r="VZK738" s="511"/>
      <c r="VZL738" s="511"/>
      <c r="VZM738" s="511"/>
      <c r="VZN738" s="511"/>
      <c r="VZO738" s="511"/>
      <c r="VZP738" s="511"/>
      <c r="VZQ738" s="511"/>
      <c r="VZR738" s="511"/>
      <c r="VZS738" s="511"/>
      <c r="VZT738" s="511"/>
      <c r="VZU738" s="511"/>
      <c r="VZV738" s="511"/>
      <c r="VZW738" s="511"/>
      <c r="VZX738" s="511"/>
      <c r="VZY738" s="511"/>
      <c r="VZZ738" s="511"/>
      <c r="WAA738" s="511"/>
      <c r="WAB738" s="511"/>
      <c r="WAC738" s="511"/>
      <c r="WAD738" s="511"/>
      <c r="WAE738" s="511"/>
      <c r="WAF738" s="511"/>
      <c r="WAG738" s="511"/>
      <c r="WAH738" s="511"/>
      <c r="WAI738" s="511"/>
      <c r="WAJ738" s="511"/>
      <c r="WAK738" s="511"/>
      <c r="WAL738" s="511"/>
      <c r="WAM738" s="511"/>
      <c r="WAN738" s="511"/>
      <c r="WAO738" s="511"/>
      <c r="WAP738" s="511"/>
      <c r="WAQ738" s="511"/>
      <c r="WAR738" s="511"/>
      <c r="WAS738" s="511"/>
      <c r="WAT738" s="511"/>
      <c r="WAU738" s="511"/>
      <c r="WAV738" s="511"/>
      <c r="WAW738" s="511"/>
      <c r="WAX738" s="511"/>
      <c r="WAY738" s="511"/>
      <c r="WAZ738" s="511"/>
      <c r="WBA738" s="511"/>
      <c r="WBB738" s="511"/>
      <c r="WBC738" s="511"/>
      <c r="WBD738" s="511"/>
      <c r="WBE738" s="511"/>
      <c r="WBF738" s="511"/>
      <c r="WBG738" s="511"/>
      <c r="WBH738" s="511"/>
      <c r="WBI738" s="511"/>
      <c r="WBJ738" s="511"/>
      <c r="WBK738" s="511"/>
      <c r="WBL738" s="511"/>
      <c r="WBM738" s="511"/>
      <c r="WBN738" s="511"/>
      <c r="WBO738" s="511"/>
      <c r="WBP738" s="511"/>
      <c r="WBQ738" s="511"/>
      <c r="WBR738" s="511"/>
      <c r="WBS738" s="511"/>
      <c r="WBT738" s="511"/>
      <c r="WBU738" s="511"/>
      <c r="WBV738" s="511"/>
      <c r="WBW738" s="511"/>
      <c r="WBX738" s="511"/>
      <c r="WBY738" s="511"/>
      <c r="WBZ738" s="511"/>
      <c r="WCA738" s="511"/>
      <c r="WCB738" s="511"/>
      <c r="WCC738" s="511"/>
      <c r="WCD738" s="511"/>
      <c r="WCE738" s="511"/>
      <c r="WCF738" s="511"/>
      <c r="WCG738" s="511"/>
      <c r="WCH738" s="511"/>
      <c r="WCI738" s="511"/>
      <c r="WCJ738" s="511"/>
      <c r="WCK738" s="511"/>
      <c r="WCL738" s="511"/>
      <c r="WCM738" s="511"/>
      <c r="WCN738" s="511"/>
      <c r="WCO738" s="511"/>
      <c r="WCP738" s="511"/>
      <c r="WCQ738" s="511"/>
      <c r="WCR738" s="511"/>
      <c r="WCS738" s="511"/>
      <c r="WCT738" s="511"/>
      <c r="WCU738" s="511"/>
      <c r="WCV738" s="511"/>
      <c r="WCW738" s="511"/>
      <c r="WCX738" s="511"/>
      <c r="WCY738" s="511"/>
      <c r="WCZ738" s="511"/>
      <c r="WDA738" s="511"/>
      <c r="WDB738" s="511"/>
      <c r="WDC738" s="511"/>
      <c r="WDD738" s="511"/>
      <c r="WDE738" s="511"/>
      <c r="WDF738" s="511"/>
      <c r="WDG738" s="511"/>
      <c r="WDH738" s="511"/>
      <c r="WDI738" s="511"/>
      <c r="WDJ738" s="511"/>
      <c r="WDK738" s="511"/>
      <c r="WDL738" s="511"/>
      <c r="WDM738" s="511"/>
      <c r="WDN738" s="511"/>
      <c r="WDO738" s="511"/>
      <c r="WDP738" s="511"/>
      <c r="WDQ738" s="511"/>
      <c r="WDR738" s="511"/>
      <c r="WDS738" s="511"/>
      <c r="WDT738" s="511"/>
      <c r="WDU738" s="511"/>
      <c r="WDV738" s="511"/>
      <c r="WDW738" s="511"/>
      <c r="WDX738" s="511"/>
      <c r="WDY738" s="511"/>
      <c r="WDZ738" s="511"/>
      <c r="WEA738" s="511"/>
      <c r="WEB738" s="511"/>
      <c r="WEC738" s="511"/>
      <c r="WED738" s="511"/>
      <c r="WEE738" s="511"/>
      <c r="WEF738" s="511"/>
      <c r="WEG738" s="511"/>
      <c r="WEH738" s="511"/>
      <c r="WEI738" s="511"/>
      <c r="WEJ738" s="511"/>
      <c r="WEK738" s="511"/>
      <c r="WEL738" s="511"/>
      <c r="WEM738" s="511"/>
      <c r="WEN738" s="511"/>
      <c r="WEO738" s="511"/>
      <c r="WEP738" s="511"/>
      <c r="WEQ738" s="511"/>
      <c r="WER738" s="511"/>
      <c r="WES738" s="511"/>
      <c r="WET738" s="511"/>
      <c r="WEU738" s="511"/>
      <c r="WEV738" s="511"/>
      <c r="WEW738" s="511"/>
      <c r="WEX738" s="511"/>
      <c r="WEY738" s="511"/>
      <c r="WEZ738" s="511"/>
      <c r="WFA738" s="511"/>
      <c r="WFB738" s="511"/>
      <c r="WFC738" s="511"/>
      <c r="WFD738" s="511"/>
      <c r="WFE738" s="511"/>
      <c r="WFF738" s="511"/>
      <c r="WFG738" s="511"/>
      <c r="WFH738" s="511"/>
      <c r="WFI738" s="511"/>
      <c r="WFJ738" s="511"/>
      <c r="WFK738" s="511"/>
      <c r="WFL738" s="511"/>
      <c r="WFM738" s="511"/>
      <c r="WFN738" s="511"/>
      <c r="WFO738" s="511"/>
      <c r="WFP738" s="511"/>
      <c r="WFQ738" s="511"/>
      <c r="WFR738" s="511"/>
      <c r="WFS738" s="511"/>
      <c r="WFT738" s="511"/>
      <c r="WFU738" s="511"/>
      <c r="WFV738" s="511"/>
      <c r="WFW738" s="511"/>
      <c r="WFX738" s="511"/>
      <c r="WFY738" s="511"/>
      <c r="WFZ738" s="511"/>
      <c r="WGA738" s="511"/>
      <c r="WGB738" s="511"/>
      <c r="WGC738" s="511"/>
      <c r="WGD738" s="511"/>
      <c r="WGE738" s="511"/>
      <c r="WGF738" s="511"/>
      <c r="WGG738" s="511"/>
      <c r="WGH738" s="511"/>
      <c r="WGI738" s="511"/>
      <c r="WGJ738" s="511"/>
      <c r="WGK738" s="511"/>
      <c r="WGL738" s="511"/>
      <c r="WGM738" s="511"/>
      <c r="WGN738" s="511"/>
      <c r="WGO738" s="511"/>
      <c r="WGP738" s="511"/>
      <c r="WGQ738" s="511"/>
      <c r="WGR738" s="511"/>
      <c r="WGS738" s="511"/>
      <c r="WGT738" s="511"/>
      <c r="WGU738" s="511"/>
      <c r="WGV738" s="511"/>
      <c r="WGW738" s="511"/>
      <c r="WGX738" s="511"/>
      <c r="WGY738" s="511"/>
      <c r="WGZ738" s="511"/>
      <c r="WHA738" s="511"/>
      <c r="WHB738" s="511"/>
      <c r="WHC738" s="511"/>
      <c r="WHD738" s="511"/>
      <c r="WHE738" s="511"/>
      <c r="WHF738" s="511"/>
      <c r="WHG738" s="511"/>
      <c r="WHH738" s="511"/>
      <c r="WHI738" s="511"/>
      <c r="WHJ738" s="511"/>
      <c r="WHK738" s="511"/>
      <c r="WHL738" s="511"/>
      <c r="WHM738" s="511"/>
      <c r="WHN738" s="511"/>
      <c r="WHO738" s="511"/>
      <c r="WHP738" s="511"/>
      <c r="WHQ738" s="511"/>
      <c r="WHR738" s="511"/>
      <c r="WHS738" s="511"/>
      <c r="WHT738" s="511"/>
      <c r="WHU738" s="511"/>
      <c r="WHV738" s="511"/>
      <c r="WHW738" s="511"/>
      <c r="WHX738" s="511"/>
      <c r="WHY738" s="511"/>
      <c r="WHZ738" s="511"/>
      <c r="WIA738" s="511"/>
      <c r="WIB738" s="511"/>
      <c r="WIC738" s="511"/>
      <c r="WID738" s="511"/>
      <c r="WIE738" s="511"/>
      <c r="WIF738" s="511"/>
      <c r="WIG738" s="511"/>
      <c r="WIH738" s="511"/>
      <c r="WII738" s="511"/>
      <c r="WIJ738" s="511"/>
      <c r="WIK738" s="511"/>
      <c r="WIL738" s="511"/>
      <c r="WIM738" s="511"/>
      <c r="WIN738" s="511"/>
      <c r="WIO738" s="511"/>
      <c r="WIP738" s="511"/>
      <c r="WIQ738" s="511"/>
      <c r="WIR738" s="511"/>
      <c r="WIS738" s="511"/>
      <c r="WIT738" s="511"/>
      <c r="WIU738" s="511"/>
      <c r="WIV738" s="511"/>
      <c r="WIW738" s="511"/>
      <c r="WIX738" s="511"/>
      <c r="WIY738" s="511"/>
      <c r="WIZ738" s="511"/>
      <c r="WJA738" s="511"/>
      <c r="WJB738" s="511"/>
      <c r="WJC738" s="511"/>
      <c r="WJD738" s="511"/>
      <c r="WJE738" s="511"/>
      <c r="WJF738" s="511"/>
      <c r="WJG738" s="511"/>
      <c r="WJH738" s="511"/>
      <c r="WJI738" s="511"/>
      <c r="WJJ738" s="511"/>
      <c r="WJK738" s="511"/>
      <c r="WJL738" s="511"/>
      <c r="WJM738" s="511"/>
      <c r="WJN738" s="511"/>
      <c r="WJO738" s="511"/>
      <c r="WJP738" s="511"/>
      <c r="WJQ738" s="511"/>
      <c r="WJR738" s="511"/>
      <c r="WJS738" s="511"/>
      <c r="WJT738" s="511"/>
      <c r="WJU738" s="511"/>
      <c r="WJV738" s="511"/>
      <c r="WJW738" s="511"/>
      <c r="WJX738" s="511"/>
      <c r="WJY738" s="511"/>
      <c r="WJZ738" s="511"/>
      <c r="WKA738" s="511"/>
      <c r="WKB738" s="511"/>
      <c r="WKC738" s="511"/>
      <c r="WKD738" s="511"/>
      <c r="WKE738" s="511"/>
      <c r="WKF738" s="511"/>
      <c r="WKG738" s="511"/>
      <c r="WKH738" s="511"/>
      <c r="WKI738" s="511"/>
      <c r="WKJ738" s="511"/>
      <c r="WKK738" s="511"/>
      <c r="WKL738" s="511"/>
      <c r="WKM738" s="511"/>
      <c r="WKN738" s="511"/>
      <c r="WKO738" s="511"/>
      <c r="WKP738" s="511"/>
      <c r="WKQ738" s="511"/>
      <c r="WKR738" s="511"/>
      <c r="WKS738" s="511"/>
      <c r="WKT738" s="511"/>
      <c r="WKU738" s="511"/>
      <c r="WKV738" s="511"/>
      <c r="WKW738" s="511"/>
      <c r="WKX738" s="511"/>
      <c r="WKY738" s="511"/>
      <c r="WKZ738" s="511"/>
      <c r="WLA738" s="511"/>
      <c r="WLB738" s="511"/>
      <c r="WLC738" s="511"/>
      <c r="WLD738" s="511"/>
      <c r="WLE738" s="511"/>
      <c r="WLF738" s="511"/>
      <c r="WLG738" s="511"/>
      <c r="WLH738" s="511"/>
      <c r="WLI738" s="511"/>
      <c r="WLJ738" s="511"/>
      <c r="WLK738" s="511"/>
      <c r="WLL738" s="511"/>
      <c r="WLM738" s="511"/>
      <c r="WLN738" s="511"/>
      <c r="WLO738" s="511"/>
      <c r="WLP738" s="511"/>
      <c r="WLQ738" s="511"/>
      <c r="WLR738" s="511"/>
      <c r="WLS738" s="511"/>
      <c r="WLT738" s="511"/>
      <c r="WLU738" s="511"/>
      <c r="WLV738" s="511"/>
      <c r="WLW738" s="511"/>
      <c r="WLX738" s="511"/>
      <c r="WLY738" s="511"/>
      <c r="WLZ738" s="511"/>
      <c r="WMA738" s="511"/>
      <c r="WMB738" s="511"/>
      <c r="WMC738" s="511"/>
      <c r="WMD738" s="511"/>
      <c r="WME738" s="511"/>
      <c r="WMF738" s="511"/>
      <c r="WMG738" s="511"/>
      <c r="WMH738" s="511"/>
      <c r="WMI738" s="511"/>
      <c r="WMJ738" s="511"/>
      <c r="WMK738" s="511"/>
      <c r="WML738" s="511"/>
      <c r="WMM738" s="511"/>
      <c r="WMN738" s="511"/>
      <c r="WMO738" s="511"/>
      <c r="WMP738" s="511"/>
      <c r="WMQ738" s="511"/>
      <c r="WMR738" s="511"/>
      <c r="WMS738" s="511"/>
      <c r="WMT738" s="511"/>
      <c r="WMU738" s="511"/>
      <c r="WMV738" s="511"/>
      <c r="WMW738" s="511"/>
      <c r="WMX738" s="511"/>
      <c r="WMY738" s="511"/>
      <c r="WMZ738" s="511"/>
      <c r="WNA738" s="511"/>
      <c r="WNB738" s="511"/>
      <c r="WNC738" s="511"/>
      <c r="WND738" s="511"/>
      <c r="WNE738" s="511"/>
      <c r="WNF738" s="511"/>
      <c r="WNG738" s="511"/>
      <c r="WNH738" s="511"/>
      <c r="WNI738" s="511"/>
      <c r="WNJ738" s="511"/>
      <c r="WNK738" s="511"/>
      <c r="WNL738" s="511"/>
      <c r="WNM738" s="511"/>
      <c r="WNN738" s="511"/>
      <c r="WNO738" s="511"/>
      <c r="WNP738" s="511"/>
      <c r="WNQ738" s="511"/>
      <c r="WNR738" s="511"/>
      <c r="WNS738" s="511"/>
      <c r="WNT738" s="511"/>
      <c r="WNU738" s="511"/>
      <c r="WNV738" s="511"/>
      <c r="WNW738" s="511"/>
      <c r="WNX738" s="511"/>
      <c r="WNY738" s="511"/>
      <c r="WNZ738" s="511"/>
      <c r="WOA738" s="511"/>
      <c r="WOB738" s="511"/>
      <c r="WOC738" s="511"/>
      <c r="WOD738" s="511"/>
      <c r="WOE738" s="511"/>
      <c r="WOF738" s="511"/>
      <c r="WOG738" s="511"/>
      <c r="WOH738" s="511"/>
      <c r="WOI738" s="511"/>
      <c r="WOJ738" s="511"/>
      <c r="WOK738" s="511"/>
      <c r="WOL738" s="511"/>
      <c r="WOM738" s="511"/>
      <c r="WON738" s="511"/>
      <c r="WOO738" s="511"/>
      <c r="WOP738" s="511"/>
      <c r="WOQ738" s="511"/>
      <c r="WOR738" s="511"/>
      <c r="WOS738" s="511"/>
      <c r="WOT738" s="511"/>
      <c r="WOU738" s="511"/>
      <c r="WOV738" s="511"/>
      <c r="WOW738" s="511"/>
      <c r="WOX738" s="511"/>
      <c r="WOY738" s="511"/>
      <c r="WOZ738" s="511"/>
      <c r="WPA738" s="511"/>
      <c r="WPB738" s="511"/>
      <c r="WPC738" s="511"/>
      <c r="WPD738" s="511"/>
      <c r="WPE738" s="511"/>
      <c r="WPF738" s="511"/>
      <c r="WPG738" s="511"/>
      <c r="WPH738" s="511"/>
      <c r="WPI738" s="511"/>
      <c r="WPJ738" s="511"/>
      <c r="WPK738" s="511"/>
      <c r="WPL738" s="511"/>
      <c r="WPM738" s="511"/>
      <c r="WPN738" s="511"/>
      <c r="WPO738" s="511"/>
      <c r="WPP738" s="511"/>
      <c r="WPQ738" s="511"/>
      <c r="WPR738" s="511"/>
      <c r="WPS738" s="511"/>
      <c r="WPT738" s="511"/>
      <c r="WPU738" s="511"/>
      <c r="WPV738" s="511"/>
      <c r="WPW738" s="511"/>
      <c r="WPX738" s="511"/>
      <c r="WPY738" s="511"/>
      <c r="WPZ738" s="511"/>
      <c r="WQA738" s="511"/>
      <c r="WQB738" s="511"/>
      <c r="WQC738" s="511"/>
      <c r="WQD738" s="511"/>
      <c r="WQE738" s="511"/>
      <c r="WQF738" s="511"/>
      <c r="WQG738" s="511"/>
      <c r="WQH738" s="511"/>
      <c r="WQI738" s="511"/>
      <c r="WQJ738" s="511"/>
      <c r="WQK738" s="511"/>
      <c r="WQL738" s="511"/>
      <c r="WQM738" s="511"/>
      <c r="WQN738" s="511"/>
      <c r="WQO738" s="511"/>
      <c r="WQP738" s="511"/>
      <c r="WQQ738" s="511"/>
      <c r="WQR738" s="511"/>
      <c r="WQS738" s="511"/>
      <c r="WQT738" s="511"/>
      <c r="WQU738" s="511"/>
      <c r="WQV738" s="511"/>
      <c r="WQW738" s="511"/>
      <c r="WQX738" s="511"/>
      <c r="WQY738" s="511"/>
      <c r="WQZ738" s="511"/>
      <c r="WRA738" s="511"/>
      <c r="WRB738" s="511"/>
      <c r="WRC738" s="511"/>
      <c r="WRD738" s="511"/>
      <c r="WRE738" s="511"/>
      <c r="WRF738" s="511"/>
      <c r="WRG738" s="511"/>
      <c r="WRH738" s="511"/>
      <c r="WRI738" s="511"/>
      <c r="WRJ738" s="511"/>
      <c r="WRK738" s="511"/>
      <c r="WRL738" s="511"/>
      <c r="WRM738" s="511"/>
      <c r="WRN738" s="511"/>
      <c r="WRO738" s="511"/>
      <c r="WRP738" s="511"/>
      <c r="WRQ738" s="511"/>
      <c r="WRR738" s="511"/>
      <c r="WRS738" s="511"/>
      <c r="WRT738" s="511"/>
      <c r="WRU738" s="511"/>
      <c r="WRV738" s="511"/>
      <c r="WRW738" s="511"/>
      <c r="WRX738" s="511"/>
      <c r="WRY738" s="511"/>
      <c r="WRZ738" s="511"/>
      <c r="WSA738" s="511"/>
      <c r="WSB738" s="511"/>
      <c r="WSC738" s="511"/>
      <c r="WSD738" s="511"/>
      <c r="WSE738" s="511"/>
      <c r="WSF738" s="511"/>
      <c r="WSG738" s="511"/>
      <c r="WSH738" s="511"/>
      <c r="WSI738" s="511"/>
      <c r="WSJ738" s="511"/>
      <c r="WSK738" s="511"/>
      <c r="WSL738" s="511"/>
      <c r="WSM738" s="511"/>
      <c r="WSN738" s="511"/>
      <c r="WSO738" s="511"/>
      <c r="WSP738" s="511"/>
      <c r="WSQ738" s="511"/>
      <c r="WSR738" s="511"/>
      <c r="WSS738" s="511"/>
      <c r="WST738" s="511"/>
      <c r="WSU738" s="511"/>
      <c r="WSV738" s="511"/>
      <c r="WSW738" s="511"/>
      <c r="WSX738" s="511"/>
      <c r="WSY738" s="511"/>
      <c r="WSZ738" s="511"/>
      <c r="WTA738" s="511"/>
      <c r="WTB738" s="511"/>
      <c r="WTC738" s="511"/>
      <c r="WTD738" s="511"/>
      <c r="WTE738" s="511"/>
      <c r="WTF738" s="511"/>
      <c r="WTG738" s="511"/>
      <c r="WTH738" s="511"/>
      <c r="WTI738" s="511"/>
      <c r="WTJ738" s="511"/>
      <c r="WTK738" s="511"/>
      <c r="WTL738" s="511"/>
      <c r="WTM738" s="511"/>
      <c r="WTN738" s="511"/>
      <c r="WTO738" s="511"/>
      <c r="WTP738" s="511"/>
      <c r="WTQ738" s="511"/>
      <c r="WTR738" s="511"/>
      <c r="WTS738" s="511"/>
      <c r="WTT738" s="511"/>
      <c r="WTU738" s="511"/>
      <c r="WTV738" s="511"/>
      <c r="WTW738" s="511"/>
      <c r="WTX738" s="511"/>
      <c r="WTY738" s="511"/>
      <c r="WTZ738" s="511"/>
      <c r="WUA738" s="511"/>
      <c r="WUB738" s="511"/>
      <c r="WUC738" s="511"/>
      <c r="WUD738" s="511"/>
      <c r="WUE738" s="511"/>
      <c r="WUF738" s="511"/>
      <c r="WUG738" s="511"/>
      <c r="WUH738" s="511"/>
      <c r="WUI738" s="511"/>
      <c r="WUJ738" s="511"/>
      <c r="WUK738" s="511"/>
      <c r="WUL738" s="511"/>
      <c r="WUM738" s="511"/>
      <c r="WUN738" s="511"/>
      <c r="WUO738" s="511"/>
      <c r="WUP738" s="511"/>
      <c r="WUQ738" s="511"/>
      <c r="WUR738" s="511"/>
      <c r="WUS738" s="511"/>
      <c r="WUT738" s="511"/>
      <c r="WUU738" s="511"/>
      <c r="WUV738" s="511"/>
      <c r="WUW738" s="511"/>
      <c r="WUX738" s="511"/>
      <c r="WUY738" s="511"/>
      <c r="WUZ738" s="511"/>
      <c r="WVA738" s="511"/>
      <c r="WVB738" s="511"/>
      <c r="WVC738" s="511"/>
      <c r="WVD738" s="511"/>
      <c r="WVE738" s="511"/>
      <c r="WVF738" s="511"/>
      <c r="WVG738" s="511"/>
      <c r="WVH738" s="511"/>
      <c r="WVI738" s="511"/>
      <c r="WVJ738" s="511"/>
      <c r="WVK738" s="511"/>
      <c r="WVL738" s="511"/>
      <c r="WVM738" s="511"/>
      <c r="WVN738" s="511"/>
      <c r="WVO738" s="511"/>
      <c r="WVP738" s="511"/>
      <c r="WVQ738" s="511"/>
      <c r="WVR738" s="511"/>
      <c r="WVS738" s="511"/>
      <c r="WVT738" s="511"/>
      <c r="WVU738" s="511"/>
      <c r="WVV738" s="511"/>
      <c r="WVW738" s="511"/>
      <c r="WVX738" s="511"/>
      <c r="WVY738" s="511"/>
      <c r="WVZ738" s="511"/>
      <c r="WWA738" s="511"/>
      <c r="WWB738" s="511"/>
      <c r="WWC738" s="511"/>
      <c r="WWD738" s="511"/>
      <c r="WWE738" s="511"/>
      <c r="WWF738" s="511"/>
      <c r="WWG738" s="511"/>
      <c r="WWH738" s="511"/>
      <c r="WWI738" s="511"/>
      <c r="WWJ738" s="511"/>
      <c r="WWK738" s="511"/>
      <c r="WWL738" s="511"/>
      <c r="WWM738" s="511"/>
      <c r="WWN738" s="511"/>
      <c r="WWO738" s="511"/>
      <c r="WWP738" s="511"/>
      <c r="WWQ738" s="511"/>
      <c r="WWR738" s="511"/>
      <c r="WWS738" s="511"/>
      <c r="WWT738" s="511"/>
      <c r="WWU738" s="511"/>
      <c r="WWV738" s="511"/>
      <c r="WWW738" s="511"/>
      <c r="WWX738" s="511"/>
      <c r="WWY738" s="511"/>
      <c r="WWZ738" s="511"/>
      <c r="WXA738" s="511"/>
      <c r="WXB738" s="511"/>
      <c r="WXC738" s="511"/>
      <c r="WXD738" s="511"/>
      <c r="WXE738" s="511"/>
      <c r="WXF738" s="511"/>
      <c r="WXG738" s="511"/>
      <c r="WXH738" s="511"/>
      <c r="WXI738" s="511"/>
      <c r="WXJ738" s="511"/>
      <c r="WXK738" s="511"/>
      <c r="WXL738" s="511"/>
      <c r="WXM738" s="511"/>
      <c r="WXN738" s="511"/>
      <c r="WXO738" s="511"/>
      <c r="WXP738" s="511"/>
      <c r="WXQ738" s="511"/>
      <c r="WXR738" s="511"/>
      <c r="WXS738" s="511"/>
      <c r="WXT738" s="511"/>
      <c r="WXU738" s="511"/>
      <c r="WXV738" s="511"/>
      <c r="WXW738" s="511"/>
      <c r="WXX738" s="511"/>
      <c r="WXY738" s="511"/>
      <c r="WXZ738" s="511"/>
      <c r="WYA738" s="511"/>
      <c r="WYB738" s="511"/>
      <c r="WYC738" s="511"/>
      <c r="WYD738" s="511"/>
      <c r="WYE738" s="511"/>
      <c r="WYF738" s="511"/>
      <c r="WYG738" s="511"/>
      <c r="WYH738" s="511"/>
      <c r="WYI738" s="511"/>
      <c r="WYJ738" s="511"/>
      <c r="WYK738" s="511"/>
      <c r="WYL738" s="511"/>
      <c r="WYM738" s="511"/>
      <c r="WYN738" s="511"/>
      <c r="WYO738" s="511"/>
      <c r="WYP738" s="511"/>
      <c r="WYQ738" s="511"/>
      <c r="WYR738" s="511"/>
      <c r="WYS738" s="511"/>
      <c r="WYT738" s="511"/>
      <c r="WYU738" s="511"/>
      <c r="WYV738" s="511"/>
      <c r="WYW738" s="511"/>
      <c r="WYX738" s="511"/>
      <c r="WYY738" s="511"/>
      <c r="WYZ738" s="511"/>
      <c r="WZA738" s="511"/>
      <c r="WZB738" s="511"/>
      <c r="WZC738" s="511"/>
      <c r="WZD738" s="511"/>
      <c r="WZE738" s="511"/>
      <c r="WZF738" s="511"/>
      <c r="WZG738" s="511"/>
      <c r="WZH738" s="511"/>
      <c r="WZI738" s="511"/>
      <c r="WZJ738" s="511"/>
      <c r="WZK738" s="511"/>
      <c r="WZL738" s="511"/>
      <c r="WZM738" s="511"/>
      <c r="WZN738" s="511"/>
      <c r="WZO738" s="511"/>
      <c r="WZP738" s="511"/>
      <c r="WZQ738" s="511"/>
      <c r="WZR738" s="511"/>
      <c r="WZS738" s="511"/>
      <c r="WZT738" s="511"/>
      <c r="WZU738" s="511"/>
      <c r="WZV738" s="511"/>
      <c r="WZW738" s="511"/>
      <c r="WZX738" s="511"/>
      <c r="WZY738" s="511"/>
      <c r="WZZ738" s="511"/>
      <c r="XAA738" s="511"/>
      <c r="XAB738" s="511"/>
      <c r="XAC738" s="511"/>
      <c r="XAD738" s="511"/>
      <c r="XAE738" s="511"/>
      <c r="XAF738" s="511"/>
      <c r="XAG738" s="511"/>
      <c r="XAH738" s="511"/>
      <c r="XAI738" s="511"/>
      <c r="XAJ738" s="511"/>
      <c r="XAK738" s="511"/>
      <c r="XAL738" s="511"/>
      <c r="XAM738" s="511"/>
      <c r="XAN738" s="511"/>
      <c r="XAO738" s="511"/>
      <c r="XAP738" s="511"/>
      <c r="XAQ738" s="511"/>
      <c r="XAR738" s="511"/>
      <c r="XAS738" s="511"/>
      <c r="XAT738" s="511"/>
      <c r="XAU738" s="511"/>
      <c r="XAV738" s="511"/>
      <c r="XAW738" s="511"/>
      <c r="XAX738" s="511"/>
      <c r="XAY738" s="511"/>
      <c r="XAZ738" s="511"/>
      <c r="XBA738" s="511"/>
      <c r="XBB738" s="511"/>
      <c r="XBC738" s="511"/>
      <c r="XBD738" s="511"/>
      <c r="XBE738" s="511"/>
      <c r="XBF738" s="511"/>
      <c r="XBG738" s="511"/>
      <c r="XBH738" s="511"/>
      <c r="XBI738" s="511"/>
      <c r="XBJ738" s="511"/>
      <c r="XBK738" s="511"/>
      <c r="XBL738" s="511"/>
      <c r="XBM738" s="511"/>
      <c r="XBN738" s="511"/>
      <c r="XBO738" s="511"/>
      <c r="XBP738" s="511"/>
      <c r="XBQ738" s="511"/>
      <c r="XBR738" s="511"/>
      <c r="XBS738" s="511"/>
      <c r="XBT738" s="511"/>
      <c r="XBU738" s="511"/>
      <c r="XBV738" s="511"/>
      <c r="XBW738" s="511"/>
      <c r="XBX738" s="511"/>
      <c r="XBY738" s="511"/>
      <c r="XBZ738" s="511"/>
      <c r="XCA738" s="511"/>
      <c r="XCB738" s="511"/>
      <c r="XCC738" s="511"/>
      <c r="XCD738" s="511"/>
      <c r="XCE738" s="511"/>
      <c r="XCF738" s="511"/>
      <c r="XCG738" s="511"/>
      <c r="XCH738" s="511"/>
      <c r="XCI738" s="511"/>
      <c r="XCJ738" s="511"/>
      <c r="XCK738" s="511"/>
      <c r="XCL738" s="511"/>
      <c r="XCM738" s="511"/>
      <c r="XCN738" s="511"/>
      <c r="XCO738" s="511"/>
      <c r="XCP738" s="511"/>
      <c r="XCQ738" s="511"/>
      <c r="XCR738" s="511"/>
      <c r="XCS738" s="511"/>
      <c r="XCT738" s="511"/>
      <c r="XCU738" s="511"/>
      <c r="XCV738" s="511"/>
      <c r="XCW738" s="511"/>
      <c r="XCX738" s="511"/>
      <c r="XCY738" s="511"/>
      <c r="XCZ738" s="511"/>
      <c r="XDA738" s="511"/>
      <c r="XDB738" s="511"/>
      <c r="XDC738" s="511"/>
      <c r="XDD738" s="511"/>
      <c r="XDE738" s="511"/>
      <c r="XDF738" s="511"/>
      <c r="XDG738" s="511"/>
      <c r="XDH738" s="511"/>
      <c r="XDI738" s="511"/>
      <c r="XDJ738" s="511"/>
      <c r="XDK738" s="511"/>
      <c r="XDL738" s="511"/>
      <c r="XDM738" s="511"/>
      <c r="XDN738" s="511"/>
      <c r="XDO738" s="511"/>
      <c r="XDP738" s="511"/>
      <c r="XDQ738" s="511"/>
      <c r="XDR738" s="511"/>
      <c r="XDS738" s="511"/>
      <c r="XDT738" s="511"/>
      <c r="XDU738" s="511"/>
      <c r="XDV738" s="511"/>
      <c r="XDW738" s="511"/>
      <c r="XDX738" s="511"/>
      <c r="XDY738" s="511"/>
      <c r="XDZ738" s="511"/>
      <c r="XEA738" s="511"/>
      <c r="XEB738" s="511"/>
      <c r="XEC738" s="511"/>
      <c r="XED738" s="511"/>
      <c r="XEE738" s="511"/>
      <c r="XEF738" s="511"/>
      <c r="XEG738" s="511"/>
      <c r="XEH738" s="511"/>
      <c r="XEI738" s="511"/>
      <c r="XEJ738" s="511"/>
      <c r="XEK738" s="511"/>
      <c r="XEL738" s="511"/>
      <c r="XEM738" s="511"/>
      <c r="XEN738" s="511"/>
      <c r="XEO738" s="511"/>
      <c r="XEP738" s="511"/>
      <c r="XEQ738" s="511"/>
      <c r="XER738" s="511"/>
      <c r="XES738" s="511"/>
      <c r="XET738" s="511"/>
      <c r="XEU738" s="511"/>
      <c r="XEV738" s="511"/>
      <c r="XEW738" s="511"/>
      <c r="XEX738" s="511"/>
      <c r="XEY738" s="511"/>
      <c r="XEZ738" s="511"/>
      <c r="XFA738" s="511"/>
      <c r="XFB738" s="511"/>
      <c r="XFC738" s="511"/>
      <c r="XFD738" s="511"/>
    </row>
    <row r="739" spans="1:16384" ht="12.75" customHeight="1">
      <c r="B739" s="92"/>
      <c r="C739" s="91"/>
      <c r="D739" s="91"/>
      <c r="E739" s="91"/>
      <c r="F739" s="91"/>
      <c r="G739" s="19"/>
      <c r="H739" s="19"/>
      <c r="I739" s="19"/>
      <c r="J739" s="19"/>
      <c r="K739" s="19"/>
      <c r="L739" s="91"/>
      <c r="M739" s="91"/>
      <c r="N739" s="91"/>
      <c r="O739" s="91"/>
      <c r="P739" s="91"/>
      <c r="Q739" s="19"/>
      <c r="R739" s="19"/>
      <c r="S739" s="19"/>
      <c r="T739" s="19"/>
      <c r="U739" s="19"/>
      <c r="AM739" s="58"/>
      <c r="AN739" s="58"/>
      <c r="AO739" s="58"/>
      <c r="AP739" s="58"/>
      <c r="AQ739" s="58"/>
      <c r="AR739" s="58"/>
      <c r="AS739" s="58"/>
      <c r="AT739" s="58"/>
      <c r="AU739" s="58"/>
      <c r="AV739" s="58"/>
      <c r="AW739" s="58"/>
      <c r="AX739" s="58"/>
      <c r="AY739" s="58"/>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58"/>
    </row>
    <row r="740" spans="1:16384" ht="12.75" customHeight="1">
      <c r="A740" s="50" t="s">
        <v>627</v>
      </c>
      <c r="B740" s="91"/>
      <c r="C740" s="92" t="s">
        <v>459</v>
      </c>
      <c r="D740" s="91"/>
      <c r="E740" s="91"/>
      <c r="F740" s="91"/>
      <c r="G740" s="19"/>
      <c r="H740" s="19"/>
      <c r="I740" s="19"/>
      <c r="J740" s="19"/>
      <c r="K740" s="19"/>
      <c r="L740" s="91"/>
      <c r="M740" s="91"/>
      <c r="N740" s="91"/>
      <c r="O740" s="91"/>
      <c r="P740" s="91"/>
      <c r="Q740" s="19"/>
      <c r="R740" s="19"/>
      <c r="S740" s="19"/>
      <c r="T740" s="19"/>
      <c r="U740" s="19"/>
      <c r="AM740" s="58"/>
      <c r="AN740" s="58"/>
      <c r="AO740" s="58"/>
      <c r="AP740" s="58"/>
      <c r="AQ740" s="58"/>
      <c r="AR740" s="58"/>
      <c r="AS740" s="58"/>
      <c r="AT740" s="58"/>
      <c r="AU740" s="58"/>
      <c r="AV740" s="58"/>
      <c r="AW740" s="58"/>
      <c r="AX740" s="58"/>
      <c r="AY740" s="58"/>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58"/>
    </row>
    <row r="741" spans="1:16384" ht="13.7" customHeight="1">
      <c r="A741" s="50"/>
      <c r="B741" s="91"/>
      <c r="C741" s="92" t="s">
        <v>190</v>
      </c>
      <c r="D741" s="91"/>
      <c r="E741" s="91"/>
      <c r="F741" s="91"/>
      <c r="G741" s="19"/>
      <c r="H741" s="19"/>
      <c r="I741" s="19"/>
      <c r="J741" s="19"/>
      <c r="K741" s="19"/>
      <c r="L741" s="91"/>
      <c r="M741" s="91"/>
      <c r="N741" s="91"/>
      <c r="O741" s="91"/>
      <c r="P741" s="91"/>
      <c r="Q741" s="19"/>
      <c r="R741" s="19"/>
      <c r="S741" s="19"/>
      <c r="T741" s="19"/>
      <c r="U741" s="19"/>
      <c r="AM741" s="58"/>
      <c r="AN741" s="58"/>
      <c r="AO741" s="58"/>
      <c r="AP741" s="58"/>
      <c r="AQ741" s="58"/>
      <c r="AR741" s="58"/>
      <c r="AS741" s="58"/>
      <c r="AT741" s="58"/>
      <c r="AU741" s="58"/>
      <c r="AV741" s="58"/>
      <c r="AW741" s="58"/>
      <c r="AX741" s="58"/>
      <c r="AY741" s="58"/>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58"/>
    </row>
    <row r="742" spans="1:16384" ht="12.75" customHeight="1">
      <c r="A742" s="50"/>
      <c r="B742" s="91"/>
      <c r="C742" s="92" t="s">
        <v>1120</v>
      </c>
      <c r="D742" s="91"/>
      <c r="E742" s="91"/>
      <c r="F742" s="91"/>
      <c r="G742" s="19"/>
      <c r="H742" s="19"/>
      <c r="I742" s="19"/>
      <c r="J742" s="19"/>
      <c r="K742" s="19"/>
      <c r="L742" s="91"/>
      <c r="M742" s="91"/>
      <c r="N742" s="91"/>
      <c r="O742" s="91"/>
      <c r="P742" s="91"/>
      <c r="Q742" s="19"/>
      <c r="R742" s="19"/>
      <c r="S742" s="19"/>
      <c r="T742" s="19"/>
      <c r="U742" s="19"/>
      <c r="V742" s="39"/>
      <c r="W742" s="39"/>
      <c r="X742" s="39"/>
      <c r="Y742" s="39"/>
      <c r="Z742" s="39"/>
      <c r="AA742" s="39"/>
      <c r="AB742" s="39"/>
      <c r="AC742" s="39"/>
      <c r="AD742" s="39"/>
      <c r="AE742" s="39"/>
      <c r="AF742" s="39"/>
      <c r="AG742" s="39"/>
      <c r="AH742" s="39"/>
      <c r="AI742" s="39"/>
      <c r="AJ742" s="39"/>
      <c r="AK742" s="39"/>
      <c r="AM742" s="58"/>
      <c r="AN742" s="58"/>
      <c r="AO742" s="58"/>
      <c r="AP742" s="58"/>
      <c r="AQ742" s="58"/>
      <c r="AR742" s="58"/>
      <c r="AS742" s="58"/>
      <c r="AT742" s="58"/>
      <c r="AU742" s="58"/>
      <c r="AV742" s="58"/>
      <c r="AW742" s="58"/>
      <c r="AX742" s="58"/>
      <c r="AY742" s="58"/>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58"/>
    </row>
    <row r="743" spans="1:16384" ht="12.75">
      <c r="A743" s="50"/>
      <c r="B743" s="91"/>
      <c r="C743" s="92" t="s">
        <v>1121</v>
      </c>
      <c r="D743" s="91"/>
      <c r="E743" s="91"/>
      <c r="F743" s="91"/>
      <c r="G743" s="19"/>
      <c r="H743" s="19"/>
      <c r="I743" s="19"/>
      <c r="J743" s="19"/>
      <c r="K743" s="19"/>
      <c r="L743" s="91"/>
      <c r="M743" s="91"/>
      <c r="N743" s="91"/>
      <c r="O743" s="91"/>
      <c r="P743" s="91"/>
      <c r="Q743" s="19"/>
      <c r="R743" s="19"/>
      <c r="S743" s="19"/>
      <c r="T743" s="19"/>
      <c r="U743" s="19"/>
      <c r="V743" s="39"/>
      <c r="W743" s="39"/>
      <c r="X743" s="39"/>
      <c r="Y743" s="39"/>
      <c r="Z743" s="39"/>
      <c r="AA743" s="39"/>
      <c r="AB743" s="39"/>
      <c r="AC743" s="39"/>
      <c r="AD743" s="39"/>
      <c r="AE743" s="39"/>
      <c r="AF743" s="39"/>
      <c r="AG743" s="39"/>
      <c r="AH743" s="39"/>
      <c r="AI743" s="39"/>
      <c r="AJ743" s="39"/>
      <c r="AK743" s="39"/>
      <c r="AM743" s="58"/>
      <c r="AN743" s="58"/>
      <c r="AO743" s="58"/>
      <c r="AP743" s="58"/>
      <c r="AQ743" s="58"/>
      <c r="AR743" s="58"/>
      <c r="AS743" s="58"/>
      <c r="AT743" s="58"/>
      <c r="AU743" s="58"/>
      <c r="AV743" s="58"/>
      <c r="AW743" s="58"/>
      <c r="AX743" s="58"/>
      <c r="AY743" s="58"/>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58"/>
    </row>
    <row r="744" spans="1:16384" ht="12.75" customHeight="1">
      <c r="A744" s="525"/>
      <c r="B744" s="91"/>
      <c r="C744" s="92" t="s">
        <v>1123</v>
      </c>
      <c r="D744" s="91"/>
      <c r="E744" s="91"/>
      <c r="F744" s="91"/>
      <c r="G744" s="19"/>
      <c r="H744" s="19"/>
      <c r="I744" s="19"/>
      <c r="J744" s="19"/>
      <c r="K744" s="19"/>
      <c r="L744" s="91"/>
      <c r="M744" s="91"/>
      <c r="N744" s="91"/>
      <c r="O744" s="91"/>
      <c r="P744" s="91"/>
      <c r="Q744" s="19"/>
      <c r="R744" s="19"/>
      <c r="S744" s="19"/>
      <c r="T744" s="19"/>
      <c r="U744" s="19"/>
      <c r="V744" s="39"/>
      <c r="W744" s="39"/>
      <c r="X744" s="39"/>
      <c r="Y744" s="39"/>
      <c r="Z744" s="39"/>
      <c r="AA744" s="39"/>
      <c r="AB744" s="39"/>
      <c r="AC744" s="39"/>
      <c r="AD744" s="39"/>
      <c r="AE744" s="39"/>
      <c r="AF744" s="39"/>
      <c r="AG744" s="39"/>
      <c r="AH744" s="39"/>
      <c r="AI744" s="39"/>
      <c r="AJ744" s="39"/>
      <c r="AK744" s="39"/>
      <c r="AL744" s="39"/>
      <c r="AM744" s="58"/>
      <c r="AN744" s="58"/>
      <c r="AO744" s="58"/>
      <c r="AP744" s="58"/>
      <c r="AQ744" s="58"/>
      <c r="AR744" s="58"/>
      <c r="AS744" s="58"/>
      <c r="AT744" s="58"/>
      <c r="AU744" s="58"/>
      <c r="AV744" s="58"/>
      <c r="AW744" s="58"/>
      <c r="AX744" s="58"/>
      <c r="AY744" s="58"/>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58"/>
    </row>
    <row r="745" spans="1:16384" ht="12.75" customHeight="1">
      <c r="A745" s="525"/>
      <c r="B745" s="91"/>
      <c r="C745" s="92" t="s">
        <v>1122</v>
      </c>
      <c r="D745" s="91"/>
      <c r="E745" s="91"/>
      <c r="F745" s="91"/>
      <c r="G745" s="19"/>
      <c r="H745" s="19"/>
      <c r="I745" s="19"/>
      <c r="J745" s="19"/>
      <c r="K745" s="19"/>
      <c r="L745" s="91"/>
      <c r="M745" s="91"/>
      <c r="N745" s="91"/>
      <c r="O745" s="91"/>
      <c r="P745" s="91"/>
      <c r="Q745" s="19"/>
      <c r="R745" s="19"/>
      <c r="S745" s="19"/>
      <c r="T745" s="19"/>
      <c r="U745" s="19"/>
      <c r="V745" s="39"/>
      <c r="W745" s="39"/>
      <c r="X745" s="39"/>
      <c r="Y745" s="39"/>
      <c r="Z745" s="39"/>
      <c r="AA745" s="39"/>
      <c r="AB745" s="39"/>
      <c r="AC745" s="39"/>
      <c r="AD745" s="39"/>
      <c r="AE745" s="39"/>
      <c r="AF745" s="39"/>
      <c r="AG745" s="39"/>
      <c r="AH745" s="39"/>
      <c r="AI745" s="39"/>
      <c r="AJ745" s="39"/>
      <c r="AK745" s="39"/>
      <c r="AL745" s="39"/>
      <c r="AM745" s="58"/>
      <c r="AN745" s="58"/>
      <c r="AO745" s="58"/>
      <c r="AP745" s="58"/>
      <c r="AQ745" s="58"/>
      <c r="AR745" s="58"/>
      <c r="AS745" s="58"/>
      <c r="AT745" s="58"/>
      <c r="AU745" s="58"/>
      <c r="AV745" s="58"/>
      <c r="AW745" s="58"/>
      <c r="AX745" s="58"/>
      <c r="AY745" s="58"/>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58"/>
    </row>
    <row r="746" spans="1:16384" ht="12.75" customHeight="1">
      <c r="A746" s="50"/>
      <c r="B746" s="91"/>
      <c r="C746" s="92" t="s">
        <v>1090</v>
      </c>
      <c r="D746" s="91"/>
      <c r="E746" s="91"/>
      <c r="F746" s="91"/>
      <c r="G746" s="19"/>
      <c r="H746" s="19"/>
      <c r="I746" s="19"/>
      <c r="J746" s="19"/>
      <c r="K746" s="19"/>
      <c r="L746" s="91"/>
      <c r="M746" s="91"/>
      <c r="N746" s="91"/>
      <c r="O746" s="91"/>
      <c r="P746" s="91"/>
      <c r="Q746" s="19"/>
      <c r="R746" s="19"/>
      <c r="S746" s="19"/>
      <c r="T746" s="19"/>
      <c r="U746" s="19"/>
      <c r="AM746" s="58"/>
      <c r="AN746" s="58"/>
      <c r="AO746" s="58"/>
      <c r="AP746" s="58"/>
      <c r="AQ746" s="58"/>
      <c r="AR746" s="58"/>
      <c r="AS746" s="58"/>
      <c r="AT746" s="58"/>
      <c r="AU746" s="58"/>
      <c r="AV746" s="58"/>
      <c r="AW746" s="58"/>
      <c r="AX746" s="58"/>
      <c r="AY746" s="58"/>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58"/>
    </row>
    <row r="747" spans="1:16384" ht="12.75" customHeight="1">
      <c r="A747" s="50"/>
      <c r="B747" s="91"/>
      <c r="C747" s="92" t="s">
        <v>1091</v>
      </c>
      <c r="D747" s="91"/>
      <c r="E747" s="91"/>
      <c r="F747" s="91"/>
      <c r="G747" s="19"/>
      <c r="H747" s="19"/>
      <c r="I747" s="19"/>
      <c r="J747" s="19"/>
      <c r="K747" s="19"/>
      <c r="L747" s="91"/>
      <c r="M747" s="91"/>
      <c r="N747" s="91"/>
      <c r="O747" s="91"/>
      <c r="P747" s="91"/>
      <c r="Q747" s="19"/>
      <c r="R747" s="19"/>
      <c r="S747" s="19"/>
      <c r="T747" s="19"/>
      <c r="U747" s="19"/>
      <c r="AM747" s="58"/>
      <c r="AN747" s="58"/>
      <c r="AO747" s="58"/>
      <c r="AP747" s="58"/>
      <c r="AQ747" s="58"/>
      <c r="AR747" s="58"/>
      <c r="AS747" s="58"/>
      <c r="AT747" s="58"/>
      <c r="AU747" s="58"/>
      <c r="AV747" s="58"/>
      <c r="AW747" s="58"/>
      <c r="AX747" s="58"/>
      <c r="AY747" s="58"/>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58"/>
    </row>
    <row r="748" spans="1:16384" ht="12.75" customHeight="1">
      <c r="A748" s="50"/>
      <c r="B748" s="91"/>
      <c r="C748" s="92" t="s">
        <v>1092</v>
      </c>
      <c r="D748" s="91"/>
      <c r="E748" s="91"/>
      <c r="F748" s="91"/>
      <c r="G748" s="19"/>
      <c r="H748" s="19"/>
      <c r="I748" s="19"/>
      <c r="J748" s="19"/>
      <c r="K748" s="19"/>
      <c r="L748" s="91"/>
      <c r="M748" s="91"/>
      <c r="N748" s="91"/>
      <c r="O748" s="91"/>
      <c r="P748" s="91"/>
      <c r="Q748" s="19"/>
      <c r="R748" s="19"/>
      <c r="S748" s="19"/>
      <c r="T748" s="19"/>
      <c r="U748" s="19"/>
      <c r="AM748" s="58"/>
      <c r="AN748" s="58"/>
      <c r="AO748" s="58"/>
      <c r="AP748" s="58"/>
      <c r="AQ748" s="58"/>
      <c r="AR748" s="58"/>
      <c r="AS748" s="58"/>
      <c r="AT748" s="58"/>
      <c r="AU748" s="58"/>
      <c r="AV748" s="58"/>
      <c r="AW748" s="58"/>
      <c r="AX748" s="58"/>
      <c r="AY748" s="58"/>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58"/>
    </row>
    <row r="749" spans="1:16384" ht="12.75" customHeight="1">
      <c r="A749" s="50"/>
      <c r="B749" s="91"/>
      <c r="C749" s="92"/>
      <c r="D749" s="91"/>
      <c r="E749" s="91"/>
      <c r="F749" s="91"/>
      <c r="G749" s="19"/>
      <c r="H749" s="19"/>
      <c r="I749" s="19"/>
      <c r="J749" s="19"/>
      <c r="K749" s="19"/>
      <c r="L749" s="91"/>
      <c r="M749" s="91"/>
      <c r="N749" s="91"/>
      <c r="O749" s="91"/>
      <c r="P749" s="91"/>
      <c r="Q749" s="19"/>
      <c r="R749" s="19"/>
      <c r="S749" s="19"/>
      <c r="T749" s="19"/>
      <c r="U749" s="19"/>
      <c r="AM749" s="58"/>
      <c r="AN749" s="58"/>
      <c r="AO749" s="58"/>
      <c r="AP749" s="58"/>
      <c r="AQ749" s="58"/>
      <c r="AR749" s="58"/>
      <c r="AS749" s="58"/>
      <c r="AT749" s="58"/>
      <c r="AU749" s="58"/>
      <c r="AV749" s="58"/>
      <c r="AW749" s="58"/>
      <c r="AX749" s="58"/>
      <c r="AY749" s="58"/>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58"/>
    </row>
    <row r="750" spans="1:16384" ht="12.75" customHeight="1">
      <c r="J750" s="1106" t="s">
        <v>421</v>
      </c>
      <c r="K750" s="1107"/>
      <c r="L750" s="1107"/>
      <c r="M750" s="1107"/>
      <c r="N750" s="1108"/>
      <c r="O750" s="1244" t="s">
        <v>302</v>
      </c>
      <c r="P750" s="1244"/>
      <c r="Q750" s="1244"/>
      <c r="R750" s="1244"/>
      <c r="S750" s="1244"/>
      <c r="T750" s="1244" t="s">
        <v>492</v>
      </c>
      <c r="U750" s="1244"/>
      <c r="V750" s="1244"/>
      <c r="W750" s="1244"/>
      <c r="X750" s="1244"/>
      <c r="Y750" s="1244" t="s">
        <v>303</v>
      </c>
      <c r="Z750" s="1244"/>
      <c r="AA750" s="1244"/>
      <c r="AB750" s="1244"/>
      <c r="AC750" s="1244"/>
      <c r="AM750" s="58"/>
      <c r="AN750" s="58"/>
      <c r="AO750" s="58"/>
      <c r="AP750" s="58"/>
      <c r="AQ750" s="58"/>
      <c r="AR750" s="58"/>
      <c r="AS750" s="58"/>
      <c r="AT750" s="58"/>
      <c r="AU750" s="58"/>
      <c r="AV750" s="58"/>
      <c r="AW750" s="58"/>
      <c r="AX750" s="58"/>
      <c r="AY750" s="58"/>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58"/>
    </row>
    <row r="751" spans="1:16384" ht="12.75" customHeight="1">
      <c r="J751" s="1109"/>
      <c r="K751" s="1110"/>
      <c r="L751" s="1110"/>
      <c r="M751" s="1110"/>
      <c r="N751" s="1111"/>
      <c r="O751" s="1244"/>
      <c r="P751" s="1244"/>
      <c r="Q751" s="1244"/>
      <c r="R751" s="1244"/>
      <c r="S751" s="1244"/>
      <c r="T751" s="1244"/>
      <c r="U751" s="1244"/>
      <c r="V751" s="1244"/>
      <c r="W751" s="1244"/>
      <c r="X751" s="1244"/>
      <c r="Y751" s="1244"/>
      <c r="Z751" s="1244"/>
      <c r="AA751" s="1244"/>
      <c r="AB751" s="1244"/>
      <c r="AC751" s="1244"/>
      <c r="AM751" s="58"/>
      <c r="AN751" s="58"/>
      <c r="AO751" s="58"/>
      <c r="AP751" s="58"/>
      <c r="AQ751" s="58"/>
      <c r="AR751" s="58"/>
      <c r="AS751" s="58"/>
      <c r="AT751" s="58"/>
      <c r="AU751" s="58"/>
      <c r="AV751" s="58"/>
      <c r="AW751" s="58"/>
      <c r="AX751" s="58"/>
      <c r="AY751" s="58"/>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58"/>
    </row>
    <row r="752" spans="1:16384" ht="12.75" customHeight="1">
      <c r="J752" s="1109"/>
      <c r="K752" s="1110"/>
      <c r="L752" s="1110"/>
      <c r="M752" s="1110"/>
      <c r="N752" s="1111"/>
      <c r="O752" s="1244"/>
      <c r="P752" s="1244"/>
      <c r="Q752" s="1244"/>
      <c r="R752" s="1244"/>
      <c r="S752" s="1244"/>
      <c r="T752" s="1244"/>
      <c r="U752" s="1244"/>
      <c r="V752" s="1244"/>
      <c r="W752" s="1244"/>
      <c r="X752" s="1244"/>
      <c r="Y752" s="1244"/>
      <c r="Z752" s="1244"/>
      <c r="AA752" s="1244"/>
      <c r="AB752" s="1244"/>
      <c r="AC752" s="1244"/>
      <c r="AM752" s="58"/>
      <c r="AN752" s="58"/>
      <c r="AO752" s="58"/>
      <c r="AP752" s="58"/>
      <c r="AQ752" s="58"/>
      <c r="AR752" s="58"/>
      <c r="AS752" s="58"/>
      <c r="AT752" s="58"/>
      <c r="AU752" s="58"/>
      <c r="AV752" s="58"/>
      <c r="AW752" s="58"/>
      <c r="AX752" s="58"/>
      <c r="AY752" s="58"/>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58"/>
    </row>
    <row r="753" spans="1:96" ht="12.75" customHeight="1">
      <c r="J753" s="1112"/>
      <c r="K753" s="1113"/>
      <c r="L753" s="1113"/>
      <c r="M753" s="1113"/>
      <c r="N753" s="1114"/>
      <c r="O753" s="1244"/>
      <c r="P753" s="1244"/>
      <c r="Q753" s="1244"/>
      <c r="R753" s="1244"/>
      <c r="S753" s="1244"/>
      <c r="T753" s="1244"/>
      <c r="U753" s="1244"/>
      <c r="V753" s="1244"/>
      <c r="W753" s="1244"/>
      <c r="X753" s="1244"/>
      <c r="Y753" s="1244"/>
      <c r="Z753" s="1244"/>
      <c r="AA753" s="1244"/>
      <c r="AB753" s="1244"/>
      <c r="AC753" s="1244"/>
      <c r="AM753" s="58"/>
      <c r="AN753" s="58"/>
      <c r="AO753" s="58"/>
      <c r="AP753" s="58"/>
      <c r="AQ753" s="58"/>
      <c r="AR753" s="58"/>
      <c r="AS753" s="58"/>
      <c r="AT753" s="58"/>
      <c r="AU753" s="58"/>
      <c r="AV753" s="58"/>
      <c r="AW753" s="58"/>
      <c r="AX753" s="58"/>
      <c r="AY753" s="58"/>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58"/>
    </row>
    <row r="754" spans="1:96" ht="12.75" customHeight="1">
      <c r="J754" s="1197" t="s">
        <v>170</v>
      </c>
      <c r="K754" s="1198"/>
      <c r="L754" s="1198"/>
      <c r="M754" s="1198"/>
      <c r="N754" s="1199"/>
      <c r="O754" s="1253">
        <v>1</v>
      </c>
      <c r="P754" s="1253"/>
      <c r="Q754" s="1253"/>
      <c r="R754" s="1253"/>
      <c r="S754" s="1253"/>
      <c r="T754" s="1196">
        <v>0</v>
      </c>
      <c r="U754" s="1196"/>
      <c r="V754" s="1196"/>
      <c r="W754" s="1196"/>
      <c r="X754" s="1196"/>
      <c r="Y754" s="1129">
        <f>T754*O754</f>
        <v>0</v>
      </c>
      <c r="Z754" s="1129"/>
      <c r="AA754" s="1129"/>
      <c r="AB754" s="1129"/>
      <c r="AC754" s="1129"/>
      <c r="AM754" s="58"/>
      <c r="AN754" s="58"/>
      <c r="AO754" s="58"/>
      <c r="AP754" s="58"/>
      <c r="AQ754" s="58"/>
      <c r="AR754" s="58"/>
      <c r="AS754" s="58"/>
      <c r="AT754" s="58"/>
      <c r="AU754" s="58"/>
      <c r="AV754" s="58"/>
      <c r="AW754" s="58"/>
      <c r="AX754" s="58"/>
      <c r="AY754" s="58"/>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58"/>
    </row>
    <row r="755" spans="1:96" ht="12.75" customHeight="1">
      <c r="J755" s="1175"/>
      <c r="K755" s="1176"/>
      <c r="L755" s="1176"/>
      <c r="M755" s="1176"/>
      <c r="N755" s="1177"/>
      <c r="O755" s="1178"/>
      <c r="P755" s="1178"/>
      <c r="Q755" s="1178"/>
      <c r="R755" s="1178"/>
      <c r="S755" s="1178"/>
      <c r="T755" s="1196"/>
      <c r="U755" s="1196"/>
      <c r="V755" s="1196"/>
      <c r="W755" s="1196"/>
      <c r="X755" s="1196"/>
      <c r="Y755" s="1129">
        <f>T755*O755</f>
        <v>0</v>
      </c>
      <c r="Z755" s="1129"/>
      <c r="AA755" s="1129"/>
      <c r="AB755" s="1129"/>
      <c r="AC755" s="1129"/>
      <c r="AM755" s="58"/>
      <c r="AN755" s="58"/>
      <c r="AO755" s="58"/>
      <c r="AP755" s="58"/>
      <c r="AQ755" s="58"/>
      <c r="AR755" s="58"/>
      <c r="AS755" s="58"/>
      <c r="AT755" s="58"/>
      <c r="AU755" s="58"/>
      <c r="AV755" s="58"/>
      <c r="AW755" s="58"/>
      <c r="AX755" s="58"/>
      <c r="AY755" s="58"/>
      <c r="AZ755" s="58"/>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58"/>
    </row>
    <row r="756" spans="1:96" ht="12.75" customHeight="1">
      <c r="J756" s="1175"/>
      <c r="K756" s="1176"/>
      <c r="L756" s="1176"/>
      <c r="M756" s="1176"/>
      <c r="N756" s="1177"/>
      <c r="O756" s="1178"/>
      <c r="P756" s="1178"/>
      <c r="Q756" s="1178"/>
      <c r="R756" s="1178"/>
      <c r="S756" s="1178"/>
      <c r="T756" s="1196"/>
      <c r="U756" s="1196"/>
      <c r="V756" s="1196"/>
      <c r="W756" s="1196"/>
      <c r="X756" s="1196"/>
      <c r="Y756" s="1129">
        <f>T756*O756</f>
        <v>0</v>
      </c>
      <c r="Z756" s="1129"/>
      <c r="AA756" s="1129"/>
      <c r="AB756" s="1129"/>
      <c r="AC756" s="1129"/>
      <c r="AM756" s="58"/>
      <c r="AN756" s="58"/>
      <c r="AO756" s="58"/>
      <c r="AP756" s="58"/>
      <c r="AQ756" s="58"/>
      <c r="AR756" s="58"/>
      <c r="AS756" s="58"/>
      <c r="AT756" s="58"/>
      <c r="AU756" s="58"/>
      <c r="AV756" s="58"/>
      <c r="AW756" s="58"/>
      <c r="AX756" s="58"/>
      <c r="AY756" s="58"/>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58"/>
    </row>
    <row r="757" spans="1:96" ht="12.75" customHeight="1">
      <c r="J757" s="1175"/>
      <c r="K757" s="1176"/>
      <c r="L757" s="1176"/>
      <c r="M757" s="1176"/>
      <c r="N757" s="1177"/>
      <c r="O757" s="1178"/>
      <c r="P757" s="1178"/>
      <c r="Q757" s="1178"/>
      <c r="R757" s="1178"/>
      <c r="S757" s="1178"/>
      <c r="T757" s="1196"/>
      <c r="U757" s="1196"/>
      <c r="V757" s="1196"/>
      <c r="W757" s="1196"/>
      <c r="X757" s="1196"/>
      <c r="Y757" s="1129">
        <f>T757*O757</f>
        <v>0</v>
      </c>
      <c r="Z757" s="1129"/>
      <c r="AA757" s="1129"/>
      <c r="AB757" s="1129"/>
      <c r="AC757" s="1129"/>
      <c r="AM757" s="58"/>
      <c r="AN757" s="58"/>
      <c r="AO757" s="58"/>
      <c r="AP757" s="58"/>
      <c r="AQ757" s="58"/>
      <c r="AR757" s="58"/>
      <c r="AS757" s="58"/>
      <c r="AT757" s="58"/>
      <c r="AU757" s="58"/>
      <c r="AV757" s="58"/>
      <c r="AW757" s="58"/>
      <c r="AX757" s="58"/>
      <c r="AY757" s="58"/>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58"/>
    </row>
    <row r="758" spans="1:96" ht="12.75" customHeight="1">
      <c r="J758" s="1172" t="s">
        <v>132</v>
      </c>
      <c r="K758" s="1173"/>
      <c r="L758" s="1173"/>
      <c r="M758" s="1173"/>
      <c r="N758" s="1174"/>
      <c r="O758" s="1436">
        <f>SUM(O754:S757)</f>
        <v>1</v>
      </c>
      <c r="P758" s="1437"/>
      <c r="Q758" s="1437"/>
      <c r="R758" s="1437"/>
      <c r="S758" s="1438"/>
      <c r="T758" s="1430" t="s">
        <v>131</v>
      </c>
      <c r="U758" s="1431"/>
      <c r="V758" s="1431"/>
      <c r="W758" s="1431"/>
      <c r="X758" s="1432"/>
      <c r="Y758" s="1161">
        <f>SUM(Y754:AC757)</f>
        <v>0</v>
      </c>
      <c r="Z758" s="1439"/>
      <c r="AA758" s="1439"/>
      <c r="AB758" s="1439"/>
      <c r="AC758" s="1440"/>
      <c r="AM758" s="58"/>
      <c r="AN758" s="58"/>
      <c r="AO758" s="58"/>
      <c r="AP758" s="58"/>
      <c r="AQ758" s="58"/>
      <c r="AR758" s="58"/>
      <c r="AS758" s="58"/>
      <c r="AT758" s="58"/>
      <c r="AU758" s="58"/>
      <c r="AV758" s="58"/>
      <c r="AW758" s="58"/>
      <c r="AX758" s="58"/>
      <c r="AY758" s="58"/>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58"/>
    </row>
    <row r="759" spans="1:96" ht="12.75" customHeight="1">
      <c r="J759" s="89"/>
      <c r="K759" s="89"/>
      <c r="L759" s="89"/>
      <c r="M759" s="89"/>
      <c r="N759" s="89"/>
      <c r="O759" s="19"/>
      <c r="P759" s="19"/>
      <c r="Q759" s="19"/>
      <c r="R759" s="19"/>
      <c r="S759" s="19"/>
      <c r="T759" s="91"/>
      <c r="U759" s="91"/>
      <c r="V759" s="91"/>
      <c r="W759" s="91"/>
      <c r="X759" s="91"/>
      <c r="Y759" s="290"/>
      <c r="Z759" s="291"/>
      <c r="AA759" s="291"/>
      <c r="AB759" s="291"/>
      <c r="AC759" s="291"/>
      <c r="AM759" s="58"/>
      <c r="AN759" s="58"/>
      <c r="AO759" s="58"/>
      <c r="AP759" s="58"/>
      <c r="AQ759" s="58"/>
      <c r="AR759" s="58"/>
      <c r="AS759" s="58"/>
      <c r="AT759" s="58"/>
      <c r="AU759" s="58"/>
      <c r="AV759" s="58"/>
      <c r="AW759" s="58"/>
      <c r="AX759" s="58"/>
      <c r="AY759" s="58"/>
      <c r="AZ759" s="58"/>
      <c r="BA759" s="58"/>
      <c r="BB759" s="58"/>
      <c r="BC759" s="58"/>
      <c r="BD759" s="58"/>
      <c r="BE759" s="58"/>
      <c r="BF759" s="58"/>
      <c r="BG759" s="58"/>
      <c r="BH759" s="58"/>
      <c r="BI759" s="58"/>
      <c r="BJ759" s="58"/>
      <c r="BK759" s="58"/>
      <c r="BL759" s="58"/>
      <c r="BM759" s="58"/>
      <c r="BN759" s="58"/>
      <c r="BO759" s="58"/>
      <c r="BP759" s="58"/>
      <c r="BQ759" s="58"/>
      <c r="BR759" s="58"/>
      <c r="BS759" s="58"/>
      <c r="BT759" s="58"/>
      <c r="BU759" s="58"/>
      <c r="BV759" s="58"/>
      <c r="BW759" s="58"/>
      <c r="BX759" s="58"/>
      <c r="BY759" s="58"/>
      <c r="BZ759" s="58"/>
      <c r="CA759" s="58"/>
      <c r="CB759" s="58"/>
      <c r="CC759" s="58"/>
      <c r="CD759" s="58"/>
      <c r="CE759" s="58"/>
      <c r="CF759" s="58"/>
      <c r="CG759" s="58"/>
      <c r="CH759" s="58"/>
      <c r="CI759" s="58"/>
      <c r="CJ759" s="58"/>
      <c r="CK759" s="58"/>
      <c r="CL759" s="58"/>
      <c r="CM759" s="58"/>
      <c r="CN759" s="58"/>
      <c r="CO759" s="58"/>
      <c r="CP759" s="58"/>
      <c r="CQ759" s="58"/>
      <c r="CR759" s="58"/>
    </row>
    <row r="760" spans="1:96" ht="12.75" customHeight="1">
      <c r="B760" s="89"/>
      <c r="C760" s="89"/>
      <c r="D760" s="89"/>
      <c r="E760" s="89"/>
      <c r="F760" s="89"/>
      <c r="G760" s="19"/>
      <c r="H760" s="19"/>
      <c r="I760" s="19"/>
      <c r="J760" s="1435" t="s">
        <v>723</v>
      </c>
      <c r="K760" s="1435"/>
      <c r="L760" s="91"/>
      <c r="M760" s="62" t="s">
        <v>1088</v>
      </c>
      <c r="N760" s="91"/>
      <c r="O760" s="91"/>
      <c r="P760" s="91"/>
      <c r="Q760" s="19"/>
      <c r="R760" s="19"/>
      <c r="S760" s="19"/>
      <c r="T760" s="19"/>
      <c r="U760" s="19"/>
      <c r="AM760" s="58"/>
      <c r="AN760" s="58"/>
      <c r="AO760" s="58"/>
      <c r="AP760" s="58"/>
      <c r="AQ760" s="58"/>
      <c r="AR760" s="58"/>
      <c r="AS760" s="58"/>
      <c r="AT760" s="58"/>
      <c r="AU760" s="58"/>
      <c r="AV760" s="58"/>
      <c r="AW760" s="58"/>
      <c r="AX760" s="58"/>
      <c r="AY760" s="58"/>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58"/>
    </row>
    <row r="761" spans="1:96" ht="12.75" customHeight="1">
      <c r="B761" s="89"/>
      <c r="C761" s="89"/>
      <c r="D761" s="89"/>
      <c r="E761" s="89"/>
      <c r="F761" s="89"/>
      <c r="G761" s="19"/>
      <c r="H761" s="19"/>
      <c r="I761" s="19"/>
      <c r="J761" s="19"/>
      <c r="K761" s="19"/>
      <c r="L761" s="91"/>
      <c r="M761" s="62" t="s">
        <v>1089</v>
      </c>
      <c r="N761" s="91"/>
      <c r="O761" s="91"/>
      <c r="P761" s="91"/>
      <c r="Q761" s="19"/>
      <c r="R761" s="19"/>
      <c r="S761" s="19"/>
      <c r="T761" s="19"/>
      <c r="U761" s="19"/>
      <c r="AM761" s="58"/>
      <c r="AN761" s="58"/>
      <c r="AO761" s="58"/>
      <c r="AP761" s="58"/>
      <c r="AQ761" s="58"/>
      <c r="AR761" s="58"/>
      <c r="AS761" s="58"/>
      <c r="AT761" s="58"/>
      <c r="AU761" s="58"/>
      <c r="AV761" s="58"/>
      <c r="AW761" s="58"/>
      <c r="AX761" s="58"/>
      <c r="AY761" s="58"/>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58"/>
    </row>
    <row r="762" spans="1:96" ht="12.75" customHeight="1">
      <c r="A762" s="50" t="s">
        <v>637</v>
      </c>
      <c r="B762" s="93"/>
      <c r="C762" s="93" t="s">
        <v>306</v>
      </c>
      <c r="D762" s="89"/>
      <c r="E762" s="89"/>
      <c r="F762" s="89"/>
      <c r="G762" s="19"/>
      <c r="H762" s="19"/>
      <c r="I762" s="19"/>
      <c r="J762" s="19"/>
      <c r="K762" s="19"/>
      <c r="L762" s="91"/>
      <c r="M762" s="91"/>
      <c r="N762" s="91"/>
      <c r="O762" s="91"/>
      <c r="P762" s="91"/>
      <c r="Q762" s="19"/>
      <c r="R762" s="19"/>
      <c r="S762" s="19"/>
      <c r="T762" s="19"/>
      <c r="U762" s="19"/>
      <c r="AM762" s="58"/>
      <c r="AN762" s="58"/>
      <c r="AO762" s="58"/>
      <c r="AP762" s="58"/>
      <c r="AQ762" s="58"/>
      <c r="AR762" s="58"/>
      <c r="AS762" s="58"/>
      <c r="AT762" s="58"/>
      <c r="AU762" s="58"/>
      <c r="AV762" s="58"/>
      <c r="AW762" s="58"/>
      <c r="AX762" s="58"/>
      <c r="AY762" s="58"/>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58"/>
    </row>
    <row r="763" spans="1:96" ht="12.75" customHeight="1">
      <c r="B763" s="89"/>
      <c r="C763" s="89"/>
      <c r="D763" s="89"/>
      <c r="E763" s="89"/>
      <c r="F763" s="89"/>
      <c r="G763" s="19"/>
      <c r="H763" s="19"/>
      <c r="I763" s="19"/>
      <c r="J763" s="19"/>
      <c r="K763" s="19"/>
      <c r="L763" s="91"/>
      <c r="M763" s="91"/>
      <c r="N763" s="91"/>
      <c r="O763" s="91"/>
      <c r="P763" s="91"/>
      <c r="Q763" s="19"/>
      <c r="R763" s="19"/>
      <c r="S763" s="19"/>
      <c r="T763" s="19"/>
      <c r="U763" s="19"/>
      <c r="AM763" s="58"/>
      <c r="AN763" s="58"/>
      <c r="AO763" s="58"/>
      <c r="AP763" s="58"/>
      <c r="AQ763" s="58"/>
      <c r="AR763" s="58"/>
      <c r="AS763" s="58"/>
      <c r="AT763" s="58"/>
      <c r="AU763" s="58"/>
      <c r="AV763" s="58"/>
      <c r="AW763" s="58"/>
      <c r="AX763" s="58"/>
      <c r="AY763" s="58"/>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58"/>
    </row>
    <row r="764" spans="1:96" ht="12.75" customHeight="1">
      <c r="J764" s="1106" t="s">
        <v>421</v>
      </c>
      <c r="K764" s="1107"/>
      <c r="L764" s="1107"/>
      <c r="M764" s="1107"/>
      <c r="N764" s="1108"/>
      <c r="O764" s="1244" t="s">
        <v>302</v>
      </c>
      <c r="P764" s="1244"/>
      <c r="Q764" s="1244"/>
      <c r="R764" s="1244"/>
      <c r="S764" s="1244"/>
      <c r="T764" s="1244" t="s">
        <v>492</v>
      </c>
      <c r="U764" s="1244"/>
      <c r="V764" s="1244"/>
      <c r="W764" s="1244"/>
      <c r="X764" s="1244"/>
      <c r="Y764" s="1244" t="s">
        <v>303</v>
      </c>
      <c r="Z764" s="1244"/>
      <c r="AA764" s="1244"/>
      <c r="AB764" s="1244"/>
      <c r="AC764" s="1244"/>
      <c r="AM764" s="58"/>
      <c r="AN764" s="58"/>
      <c r="AO764" s="58"/>
      <c r="AP764" s="58"/>
      <c r="AQ764" s="58"/>
      <c r="AR764" s="58"/>
      <c r="AS764" s="58"/>
      <c r="AT764" s="58"/>
      <c r="AU764" s="58"/>
      <c r="AV764" s="58"/>
      <c r="AW764" s="58"/>
      <c r="AX764" s="58"/>
      <c r="AY764" s="58"/>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58"/>
    </row>
    <row r="765" spans="1:96" ht="12.75" customHeight="1">
      <c r="J765" s="1109"/>
      <c r="K765" s="1110"/>
      <c r="L765" s="1110"/>
      <c r="M765" s="1110"/>
      <c r="N765" s="1111"/>
      <c r="O765" s="1244"/>
      <c r="P765" s="1244"/>
      <c r="Q765" s="1244"/>
      <c r="R765" s="1244"/>
      <c r="S765" s="1244"/>
      <c r="T765" s="1244"/>
      <c r="U765" s="1244"/>
      <c r="V765" s="1244"/>
      <c r="W765" s="1244"/>
      <c r="X765" s="1244"/>
      <c r="Y765" s="1244"/>
      <c r="Z765" s="1244"/>
      <c r="AA765" s="1244"/>
      <c r="AB765" s="1244"/>
      <c r="AC765" s="1244"/>
      <c r="AM765" s="58"/>
      <c r="AN765" s="58"/>
      <c r="AO765" s="58"/>
      <c r="AP765" s="58"/>
      <c r="AQ765" s="58"/>
      <c r="AR765" s="58"/>
      <c r="AS765" s="58"/>
      <c r="AT765" s="58"/>
      <c r="AU765" s="58"/>
      <c r="AV765" s="58"/>
      <c r="AW765" s="58"/>
      <c r="AX765" s="58"/>
      <c r="AY765" s="58"/>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58"/>
    </row>
    <row r="766" spans="1:96" ht="12.75" customHeight="1">
      <c r="J766" s="1109"/>
      <c r="K766" s="1110"/>
      <c r="L766" s="1110"/>
      <c r="M766" s="1110"/>
      <c r="N766" s="1111"/>
      <c r="O766" s="1244"/>
      <c r="P766" s="1244"/>
      <c r="Q766" s="1244"/>
      <c r="R766" s="1244"/>
      <c r="S766" s="1244"/>
      <c r="T766" s="1244"/>
      <c r="U766" s="1244"/>
      <c r="V766" s="1244"/>
      <c r="W766" s="1244"/>
      <c r="X766" s="1244"/>
      <c r="Y766" s="1244"/>
      <c r="Z766" s="1244"/>
      <c r="AA766" s="1244"/>
      <c r="AB766" s="1244"/>
      <c r="AC766" s="1244"/>
      <c r="AM766" s="58"/>
      <c r="AN766" s="58"/>
      <c r="AO766" s="58"/>
      <c r="AP766" s="58"/>
      <c r="AQ766" s="58"/>
      <c r="AR766" s="58"/>
      <c r="AS766" s="58"/>
      <c r="AT766" s="58"/>
      <c r="AU766" s="58"/>
      <c r="AV766" s="58"/>
      <c r="AW766" s="58"/>
      <c r="AX766" s="58"/>
      <c r="AY766" s="58"/>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58"/>
    </row>
    <row r="767" spans="1:96" ht="12.75" customHeight="1">
      <c r="J767" s="1112"/>
      <c r="K767" s="1113"/>
      <c r="L767" s="1113"/>
      <c r="M767" s="1113"/>
      <c r="N767" s="1114"/>
      <c r="O767" s="1244"/>
      <c r="P767" s="1244"/>
      <c r="Q767" s="1244"/>
      <c r="R767" s="1244"/>
      <c r="S767" s="1244"/>
      <c r="T767" s="1244"/>
      <c r="U767" s="1244"/>
      <c r="V767" s="1244"/>
      <c r="W767" s="1244"/>
      <c r="X767" s="1244"/>
      <c r="Y767" s="1244"/>
      <c r="Z767" s="1244"/>
      <c r="AA767" s="1244"/>
      <c r="AB767" s="1244"/>
      <c r="AC767" s="1244"/>
      <c r="AM767" s="58"/>
      <c r="AN767" s="58"/>
      <c r="AO767" s="58"/>
      <c r="AP767" s="58"/>
      <c r="AQ767" s="58"/>
      <c r="AR767" s="58"/>
      <c r="AS767" s="58"/>
      <c r="AT767" s="58"/>
      <c r="AU767" s="58"/>
      <c r="AV767" s="58"/>
      <c r="AW767" s="58"/>
      <c r="AX767" s="58"/>
      <c r="AY767" s="58"/>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58"/>
    </row>
    <row r="768" spans="1:96" ht="12.75" customHeight="1">
      <c r="J768" s="1175"/>
      <c r="K768" s="1176"/>
      <c r="L768" s="1176"/>
      <c r="M768" s="1176"/>
      <c r="N768" s="1177"/>
      <c r="O768" s="1178"/>
      <c r="P768" s="1178"/>
      <c r="Q768" s="1178"/>
      <c r="R768" s="1178"/>
      <c r="S768" s="1178"/>
      <c r="T768" s="1196"/>
      <c r="U768" s="1196"/>
      <c r="V768" s="1196"/>
      <c r="W768" s="1196"/>
      <c r="X768" s="1196"/>
      <c r="Y768" s="1129">
        <f>T768*O768</f>
        <v>0</v>
      </c>
      <c r="Z768" s="1129"/>
      <c r="AA768" s="1129"/>
      <c r="AB768" s="1129"/>
      <c r="AC768" s="1129"/>
      <c r="AM768" s="58"/>
      <c r="AN768" s="58"/>
      <c r="AO768" s="58"/>
      <c r="AP768" s="58"/>
      <c r="AQ768" s="58"/>
      <c r="AR768" s="58"/>
      <c r="AS768" s="58"/>
      <c r="AT768" s="58"/>
      <c r="AU768" s="58"/>
      <c r="AV768" s="58"/>
      <c r="AW768" s="58"/>
      <c r="AX768" s="58"/>
      <c r="AY768" s="58"/>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58"/>
    </row>
    <row r="769" spans="1:96" ht="12.75" customHeight="1">
      <c r="J769" s="1175"/>
      <c r="K769" s="1176"/>
      <c r="L769" s="1176"/>
      <c r="M769" s="1176"/>
      <c r="N769" s="1177"/>
      <c r="O769" s="1178"/>
      <c r="P769" s="1178"/>
      <c r="Q769" s="1178"/>
      <c r="R769" s="1178"/>
      <c r="S769" s="1178"/>
      <c r="T769" s="1196"/>
      <c r="U769" s="1196"/>
      <c r="V769" s="1196"/>
      <c r="W769" s="1196"/>
      <c r="X769" s="1196"/>
      <c r="Y769" s="1129">
        <f t="shared" ref="Y769:Y777" si="29">T769*O769</f>
        <v>0</v>
      </c>
      <c r="Z769" s="1129"/>
      <c r="AA769" s="1129"/>
      <c r="AB769" s="1129"/>
      <c r="AC769" s="1129"/>
      <c r="AM769" s="58"/>
      <c r="AN769" s="58"/>
      <c r="AO769" s="58"/>
      <c r="AP769" s="58"/>
      <c r="AQ769" s="58"/>
      <c r="AR769" s="58"/>
      <c r="AS769" s="58"/>
      <c r="AT769" s="58"/>
      <c r="AU769" s="58"/>
      <c r="AV769" s="58"/>
      <c r="AW769" s="58"/>
      <c r="AX769" s="58"/>
      <c r="AY769" s="58"/>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58"/>
    </row>
    <row r="770" spans="1:96" ht="12.75" customHeight="1">
      <c r="J770" s="1175"/>
      <c r="K770" s="1176"/>
      <c r="L770" s="1176"/>
      <c r="M770" s="1176"/>
      <c r="N770" s="1177"/>
      <c r="O770" s="1178"/>
      <c r="P770" s="1178"/>
      <c r="Q770" s="1178"/>
      <c r="R770" s="1178"/>
      <c r="S770" s="1178"/>
      <c r="T770" s="1196"/>
      <c r="U770" s="1196"/>
      <c r="V770" s="1196"/>
      <c r="W770" s="1196"/>
      <c r="X770" s="1196"/>
      <c r="Y770" s="1129">
        <f t="shared" si="29"/>
        <v>0</v>
      </c>
      <c r="Z770" s="1129"/>
      <c r="AA770" s="1129"/>
      <c r="AB770" s="1129"/>
      <c r="AC770" s="1129"/>
      <c r="AM770" s="58"/>
      <c r="AN770" s="58"/>
      <c r="AO770" s="58"/>
      <c r="AP770" s="58"/>
      <c r="AQ770" s="58"/>
      <c r="AR770" s="58"/>
      <c r="AS770" s="58"/>
      <c r="AT770" s="58"/>
      <c r="AU770" s="58"/>
      <c r="AV770" s="58"/>
      <c r="AW770" s="58"/>
      <c r="AX770" s="58"/>
      <c r="AY770" s="58"/>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58"/>
    </row>
    <row r="771" spans="1:96" ht="12.75" customHeight="1">
      <c r="J771" s="1175"/>
      <c r="K771" s="1176"/>
      <c r="L771" s="1176"/>
      <c r="M771" s="1176"/>
      <c r="N771" s="1177"/>
      <c r="O771" s="1178"/>
      <c r="P771" s="1178"/>
      <c r="Q771" s="1178"/>
      <c r="R771" s="1178"/>
      <c r="S771" s="1178"/>
      <c r="T771" s="1196"/>
      <c r="U771" s="1196"/>
      <c r="V771" s="1196"/>
      <c r="W771" s="1196"/>
      <c r="X771" s="1196"/>
      <c r="Y771" s="1129">
        <f t="shared" si="29"/>
        <v>0</v>
      </c>
      <c r="Z771" s="1129"/>
      <c r="AA771" s="1129"/>
      <c r="AB771" s="1129"/>
      <c r="AC771" s="1129"/>
      <c r="AM771" s="58"/>
      <c r="AN771" s="58"/>
      <c r="AO771" s="58"/>
      <c r="AP771" s="58"/>
      <c r="AQ771" s="58"/>
      <c r="AR771" s="58"/>
      <c r="AS771" s="58"/>
      <c r="AT771" s="58"/>
      <c r="AU771" s="58"/>
      <c r="AV771" s="58"/>
      <c r="AW771" s="58"/>
      <c r="AX771" s="58"/>
      <c r="AY771" s="58"/>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58"/>
    </row>
    <row r="772" spans="1:96" ht="12.75" customHeight="1">
      <c r="J772" s="1175"/>
      <c r="K772" s="1176"/>
      <c r="L772" s="1176"/>
      <c r="M772" s="1176"/>
      <c r="N772" s="1177"/>
      <c r="O772" s="1178"/>
      <c r="P772" s="1178"/>
      <c r="Q772" s="1178"/>
      <c r="R772" s="1178"/>
      <c r="S772" s="1178"/>
      <c r="T772" s="1196"/>
      <c r="U772" s="1196"/>
      <c r="V772" s="1196"/>
      <c r="W772" s="1196"/>
      <c r="X772" s="1196"/>
      <c r="Y772" s="1129">
        <f t="shared" si="29"/>
        <v>0</v>
      </c>
      <c r="Z772" s="1129"/>
      <c r="AA772" s="1129"/>
      <c r="AB772" s="1129"/>
      <c r="AC772" s="1129"/>
      <c r="AM772" s="58"/>
      <c r="AN772" s="58"/>
      <c r="AO772" s="58"/>
      <c r="AP772" s="58"/>
      <c r="AQ772" s="58"/>
      <c r="AR772" s="58"/>
      <c r="AS772" s="58"/>
      <c r="AT772" s="58"/>
      <c r="AU772" s="58"/>
      <c r="AV772" s="58"/>
      <c r="AW772" s="58"/>
      <c r="AX772" s="58"/>
      <c r="AY772" s="58"/>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58"/>
    </row>
    <row r="773" spans="1:96" ht="12.75" customHeight="1">
      <c r="J773" s="1175"/>
      <c r="K773" s="1176"/>
      <c r="L773" s="1176"/>
      <c r="M773" s="1176"/>
      <c r="N773" s="1177"/>
      <c r="O773" s="1178"/>
      <c r="P773" s="1178"/>
      <c r="Q773" s="1178"/>
      <c r="R773" s="1178"/>
      <c r="S773" s="1178"/>
      <c r="T773" s="1196"/>
      <c r="U773" s="1196"/>
      <c r="V773" s="1196"/>
      <c r="W773" s="1196"/>
      <c r="X773" s="1196"/>
      <c r="Y773" s="1129">
        <f t="shared" si="29"/>
        <v>0</v>
      </c>
      <c r="Z773" s="1129"/>
      <c r="AA773" s="1129"/>
      <c r="AB773" s="1129"/>
      <c r="AC773" s="1129"/>
      <c r="AM773" s="58"/>
      <c r="AN773" s="58"/>
      <c r="AO773" s="58"/>
      <c r="AP773" s="58"/>
      <c r="AQ773" s="58"/>
      <c r="AR773" s="58"/>
      <c r="AS773" s="58"/>
      <c r="AT773" s="58"/>
      <c r="AU773" s="58"/>
      <c r="AV773" s="58"/>
      <c r="AW773" s="58"/>
      <c r="AX773" s="58"/>
      <c r="AY773" s="58"/>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58"/>
    </row>
    <row r="774" spans="1:96" ht="12.75" customHeight="1">
      <c r="J774" s="1175"/>
      <c r="K774" s="1176"/>
      <c r="L774" s="1176"/>
      <c r="M774" s="1176"/>
      <c r="N774" s="1177"/>
      <c r="O774" s="1178"/>
      <c r="P774" s="1178"/>
      <c r="Q774" s="1178"/>
      <c r="R774" s="1178"/>
      <c r="S774" s="1178"/>
      <c r="T774" s="1196"/>
      <c r="U774" s="1196"/>
      <c r="V774" s="1196"/>
      <c r="W774" s="1196"/>
      <c r="X774" s="1196"/>
      <c r="Y774" s="1129">
        <f t="shared" si="29"/>
        <v>0</v>
      </c>
      <c r="Z774" s="1129"/>
      <c r="AA774" s="1129"/>
      <c r="AB774" s="1129"/>
      <c r="AC774" s="1129"/>
      <c r="AM774" s="58"/>
      <c r="AN774" s="58"/>
      <c r="AO774" s="58"/>
      <c r="AP774" s="58"/>
      <c r="AQ774" s="58"/>
      <c r="AR774" s="58"/>
      <c r="AS774" s="58"/>
      <c r="AT774" s="58"/>
      <c r="AU774" s="58"/>
      <c r="AV774" s="58"/>
      <c r="AW774" s="58"/>
      <c r="AX774" s="58"/>
      <c r="AY774" s="58"/>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58"/>
    </row>
    <row r="775" spans="1:96" ht="12.75" customHeight="1">
      <c r="J775" s="1175"/>
      <c r="K775" s="1176"/>
      <c r="L775" s="1176"/>
      <c r="M775" s="1176"/>
      <c r="N775" s="1177"/>
      <c r="O775" s="1178"/>
      <c r="P775" s="1178"/>
      <c r="Q775" s="1178"/>
      <c r="R775" s="1178"/>
      <c r="S775" s="1178"/>
      <c r="T775" s="1196"/>
      <c r="U775" s="1196"/>
      <c r="V775" s="1196"/>
      <c r="W775" s="1196"/>
      <c r="X775" s="1196"/>
      <c r="Y775" s="1129">
        <f t="shared" si="29"/>
        <v>0</v>
      </c>
      <c r="Z775" s="1129"/>
      <c r="AA775" s="1129"/>
      <c r="AB775" s="1129"/>
      <c r="AC775" s="1129"/>
      <c r="AM775" s="58"/>
      <c r="AN775" s="58"/>
      <c r="AO775" s="58"/>
      <c r="AP775" s="58"/>
      <c r="AQ775" s="58"/>
      <c r="AR775" s="58"/>
      <c r="AS775" s="58"/>
      <c r="AT775" s="58"/>
      <c r="AU775" s="58"/>
      <c r="AV775" s="58"/>
      <c r="AW775" s="58"/>
      <c r="AX775" s="58"/>
      <c r="AY775" s="58"/>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58"/>
    </row>
    <row r="776" spans="1:96" ht="12.75" customHeight="1">
      <c r="J776" s="1175"/>
      <c r="K776" s="1176"/>
      <c r="L776" s="1176"/>
      <c r="M776" s="1176"/>
      <c r="N776" s="1177"/>
      <c r="O776" s="1178"/>
      <c r="P776" s="1178"/>
      <c r="Q776" s="1178"/>
      <c r="R776" s="1178"/>
      <c r="S776" s="1178"/>
      <c r="T776" s="1196"/>
      <c r="U776" s="1196"/>
      <c r="V776" s="1196"/>
      <c r="W776" s="1196"/>
      <c r="X776" s="1196"/>
      <c r="Y776" s="1129">
        <f t="shared" si="29"/>
        <v>0</v>
      </c>
      <c r="Z776" s="1129"/>
      <c r="AA776" s="1129"/>
      <c r="AB776" s="1129"/>
      <c r="AC776" s="1129"/>
      <c r="AM776" s="58"/>
      <c r="AN776" s="58"/>
      <c r="AO776" s="58"/>
      <c r="AP776" s="58"/>
      <c r="AQ776" s="58"/>
      <c r="AR776" s="58"/>
      <c r="AS776" s="58"/>
      <c r="AT776" s="58"/>
      <c r="AU776" s="58"/>
      <c r="AV776" s="58"/>
      <c r="AW776" s="58"/>
      <c r="AX776" s="58"/>
      <c r="AY776" s="58"/>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58"/>
    </row>
    <row r="777" spans="1:96" ht="12.75" customHeight="1">
      <c r="J777" s="1175"/>
      <c r="K777" s="1176"/>
      <c r="L777" s="1176"/>
      <c r="M777" s="1176"/>
      <c r="N777" s="1177"/>
      <c r="O777" s="1178"/>
      <c r="P777" s="1178"/>
      <c r="Q777" s="1178"/>
      <c r="R777" s="1178"/>
      <c r="S777" s="1178"/>
      <c r="T777" s="1196"/>
      <c r="U777" s="1196"/>
      <c r="V777" s="1196"/>
      <c r="W777" s="1196"/>
      <c r="X777" s="1196"/>
      <c r="Y777" s="1129">
        <f t="shared" si="29"/>
        <v>0</v>
      </c>
      <c r="Z777" s="1129"/>
      <c r="AA777" s="1129"/>
      <c r="AB777" s="1129"/>
      <c r="AC777" s="1129"/>
      <c r="AM777" s="58"/>
      <c r="AN777" s="58"/>
      <c r="AO777" s="58"/>
      <c r="AP777" s="58"/>
      <c r="AQ777" s="58"/>
      <c r="AR777" s="58"/>
      <c r="AS777" s="58"/>
      <c r="AT777" s="58"/>
      <c r="AU777" s="58"/>
      <c r="AV777" s="58"/>
      <c r="AW777" s="58"/>
      <c r="AX777" s="58"/>
      <c r="AY777" s="58"/>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58"/>
    </row>
    <row r="778" spans="1:96" ht="15.75" customHeight="1">
      <c r="J778" s="1172" t="s">
        <v>132</v>
      </c>
      <c r="K778" s="1173"/>
      <c r="L778" s="1173"/>
      <c r="M778" s="1173"/>
      <c r="N778" s="1174"/>
      <c r="O778" s="1429">
        <f>SUM(O768:S777)</f>
        <v>0</v>
      </c>
      <c r="P778" s="1429"/>
      <c r="Q778" s="1429"/>
      <c r="R778" s="1429"/>
      <c r="S778" s="1429"/>
      <c r="T778" s="1430" t="s">
        <v>131</v>
      </c>
      <c r="U778" s="1431"/>
      <c r="V778" s="1431"/>
      <c r="W778" s="1431"/>
      <c r="X778" s="1432"/>
      <c r="Y778" s="1161">
        <f>SUM(Y768:AC777)</f>
        <v>0</v>
      </c>
      <c r="Z778" s="1122"/>
      <c r="AA778" s="1122"/>
      <c r="AB778" s="1122"/>
      <c r="AC778" s="1162"/>
      <c r="AM778" s="58"/>
      <c r="AN778" s="58"/>
      <c r="AO778" s="58"/>
      <c r="AP778" s="58"/>
      <c r="AQ778" s="58"/>
      <c r="AR778" s="58"/>
      <c r="AS778" s="58"/>
      <c r="AT778" s="58"/>
      <c r="AU778" s="58"/>
      <c r="AV778" s="58"/>
      <c r="AW778" s="58"/>
      <c r="AX778" s="58"/>
      <c r="AY778" s="58"/>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58"/>
    </row>
    <row r="779" spans="1:96" ht="12.75" customHeight="1">
      <c r="AM779" s="58"/>
      <c r="AN779" s="51" t="s">
        <v>683</v>
      </c>
      <c r="AO779" s="51"/>
      <c r="AP779" s="51"/>
      <c r="AQ779" s="51"/>
      <c r="AR779" s="51"/>
      <c r="AS779" s="51"/>
      <c r="AT779" s="51"/>
      <c r="AU779" s="51"/>
      <c r="AV779" s="51"/>
      <c r="AW779" s="51"/>
      <c r="AX779" s="51"/>
      <c r="AY779" s="51"/>
      <c r="AZ779" s="51"/>
      <c r="BA779" s="1251" t="s">
        <v>516</v>
      </c>
      <c r="BB779" s="1252"/>
      <c r="BC779" s="58"/>
      <c r="BD779" s="58"/>
      <c r="BE779" s="58"/>
      <c r="BF779" s="51" t="s">
        <v>685</v>
      </c>
      <c r="BG779" s="51"/>
      <c r="BH779" s="51"/>
      <c r="BI779" s="51"/>
      <c r="BJ779" s="51"/>
      <c r="BK779" s="51"/>
      <c r="BL779" s="51"/>
      <c r="BM779" s="51"/>
      <c r="BN779" s="51"/>
      <c r="BO779" s="1248" t="str">
        <f>T191</f>
        <v>Orange</v>
      </c>
      <c r="BP779" s="1249"/>
      <c r="BQ779" s="1249"/>
      <c r="BR779" s="1249"/>
      <c r="BS779" s="1249"/>
      <c r="BT779" s="1249"/>
      <c r="BU779" s="1250"/>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58"/>
    </row>
    <row r="780" spans="1:96" ht="12.75">
      <c r="J780" s="76"/>
      <c r="K780" s="77"/>
      <c r="L780" s="77"/>
      <c r="M780" s="77"/>
      <c r="N780" s="77"/>
      <c r="O780" s="77"/>
      <c r="P780" s="77"/>
      <c r="Q780" s="77"/>
      <c r="R780" s="77"/>
      <c r="S780" s="77"/>
      <c r="T780" s="77"/>
      <c r="U780" s="77"/>
      <c r="V780" s="77"/>
      <c r="W780" s="77"/>
      <c r="X780" s="86" t="s">
        <v>168</v>
      </c>
      <c r="Y780" s="1203">
        <f>P734+Y758+Y778</f>
        <v>139679</v>
      </c>
      <c r="Z780" s="1203"/>
      <c r="AA780" s="1203"/>
      <c r="AB780" s="1203"/>
      <c r="AC780" s="1203"/>
      <c r="AM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58"/>
    </row>
    <row r="781" spans="1:96" s="51" customFormat="1" ht="12.75">
      <c r="A781" s="12"/>
      <c r="B781" s="12"/>
      <c r="C781" s="12"/>
      <c r="D781" s="12"/>
      <c r="E781" s="12"/>
      <c r="F781" s="12"/>
      <c r="G781" s="12"/>
      <c r="H781" s="12"/>
      <c r="I781" s="12"/>
      <c r="J781" s="79"/>
      <c r="K781" s="80"/>
      <c r="L781" s="80"/>
      <c r="M781" s="80"/>
      <c r="N781" s="80"/>
      <c r="O781" s="80"/>
      <c r="P781" s="80"/>
      <c r="Q781" s="80"/>
      <c r="R781" s="80"/>
      <c r="S781" s="80"/>
      <c r="T781" s="80"/>
      <c r="U781" s="80"/>
      <c r="V781" s="80"/>
      <c r="W781" s="80"/>
      <c r="X781" s="146" t="s">
        <v>169</v>
      </c>
      <c r="Y781" s="1203">
        <f>(P734+Y758+Y778)*12</f>
        <v>1676148</v>
      </c>
      <c r="Z781" s="1203"/>
      <c r="AA781" s="1203"/>
      <c r="AB781" s="1203"/>
      <c r="AC781" s="1203"/>
      <c r="AD781" s="12"/>
      <c r="AE781" s="12"/>
      <c r="AF781" s="12"/>
      <c r="AG781" s="12"/>
      <c r="AH781" s="12"/>
      <c r="AI781" s="12"/>
      <c r="AJ781" s="12"/>
      <c r="AK781" s="12"/>
      <c r="AL781" s="12"/>
      <c r="AM781" s="52"/>
      <c r="AN781" s="52"/>
      <c r="AO781" s="21"/>
      <c r="AP781" s="21"/>
      <c r="AQ781" s="21"/>
      <c r="AR781" s="21"/>
      <c r="AS781" s="21"/>
      <c r="BA781" s="106" t="s">
        <v>516</v>
      </c>
      <c r="BC781" s="54"/>
      <c r="BD781" s="54"/>
      <c r="BE781" s="54"/>
      <c r="BF781" s="54"/>
      <c r="BG781" s="54"/>
    </row>
    <row r="782" spans="1:96" s="51" customFormat="1" ht="12.75">
      <c r="A782" s="12"/>
      <c r="B782" s="50"/>
      <c r="C782" s="12"/>
      <c r="D782" s="12"/>
      <c r="E782" s="12"/>
      <c r="F782" s="12"/>
      <c r="G782" s="12"/>
      <c r="H782" s="12"/>
      <c r="I782" s="12"/>
      <c r="J782" s="12"/>
      <c r="K782" s="12"/>
      <c r="L782" s="12"/>
      <c r="M782" s="12"/>
      <c r="N782" s="12"/>
      <c r="O782" s="12"/>
      <c r="P782" s="12"/>
      <c r="Q782" s="12"/>
      <c r="R782" s="12"/>
      <c r="S782" s="12"/>
      <c r="T782" s="12"/>
      <c r="U782" s="12"/>
      <c r="V782" s="12"/>
      <c r="W782" s="12"/>
      <c r="X782" s="18"/>
      <c r="Y782" s="18"/>
      <c r="Z782" s="18"/>
      <c r="AA782" s="18"/>
      <c r="AB782" s="18"/>
      <c r="AC782" s="18"/>
      <c r="AD782" s="18"/>
      <c r="AE782" s="12"/>
      <c r="AF782" s="12"/>
      <c r="AG782" s="12"/>
      <c r="AH782" s="12"/>
      <c r="AI782" s="12"/>
      <c r="AJ782" s="12"/>
      <c r="AK782" s="12"/>
      <c r="AL782" s="12"/>
      <c r="AM782" s="52"/>
      <c r="AN782" s="52"/>
      <c r="AO782" s="21"/>
      <c r="AP782" s="21"/>
      <c r="AQ782" s="21"/>
      <c r="AR782" s="21"/>
      <c r="AS782" s="21"/>
      <c r="BA782" s="106" t="s">
        <v>515</v>
      </c>
      <c r="BB782" s="53" t="s">
        <v>1482</v>
      </c>
      <c r="BC782" s="54"/>
      <c r="BD782" s="54"/>
      <c r="BE782" s="54"/>
      <c r="BF782" s="54"/>
      <c r="BG782" s="54"/>
      <c r="BI782" s="53" t="s">
        <v>1487</v>
      </c>
      <c r="BO782" s="107"/>
      <c r="BP782" s="107"/>
      <c r="BQ782" s="107"/>
      <c r="BR782" s="107"/>
      <c r="BS782" s="107"/>
      <c r="BT782" s="107"/>
      <c r="BU782" s="107"/>
      <c r="BV782" s="107"/>
      <c r="BW782" s="107"/>
      <c r="BX782" s="107"/>
      <c r="BY782" s="107"/>
      <c r="BZ782" s="107"/>
      <c r="CA782" s="107"/>
      <c r="CB782" s="107"/>
      <c r="CC782" s="107"/>
      <c r="CD782" s="107"/>
      <c r="CE782" s="107"/>
      <c r="CF782" s="107"/>
      <c r="CG782" s="107"/>
      <c r="CH782" s="107"/>
      <c r="CI782" s="107"/>
      <c r="CJ782" s="107"/>
      <c r="CK782" s="107"/>
      <c r="CL782" s="107"/>
      <c r="CM782" s="107"/>
      <c r="CN782" s="107"/>
      <c r="CO782" s="107"/>
      <c r="CP782" s="107"/>
      <c r="CQ782" s="107"/>
      <c r="CR782" s="107"/>
    </row>
    <row r="783" spans="1:96" s="51" customFormat="1" ht="15" customHeight="1">
      <c r="A783" s="50" t="s">
        <v>640</v>
      </c>
      <c r="B783" s="50"/>
      <c r="C783" s="50" t="s">
        <v>663</v>
      </c>
      <c r="D783" s="12"/>
      <c r="E783" s="12"/>
      <c r="F783" s="12"/>
      <c r="G783" s="12"/>
      <c r="H783" s="12"/>
      <c r="I783" s="12"/>
      <c r="J783" s="12"/>
      <c r="K783" s="12"/>
      <c r="L783" s="12"/>
      <c r="M783" s="12"/>
      <c r="N783" s="12"/>
      <c r="O783" s="12"/>
      <c r="P783" s="12"/>
      <c r="Q783" s="12"/>
      <c r="R783" s="12"/>
      <c r="S783" s="12"/>
      <c r="T783" s="12"/>
      <c r="U783" s="12"/>
      <c r="V783" s="12"/>
      <c r="W783" s="12"/>
      <c r="X783" s="18"/>
      <c r="Y783" s="18"/>
      <c r="Z783" s="18"/>
      <c r="AA783" s="18"/>
      <c r="AB783" s="18"/>
      <c r="AC783" s="18"/>
      <c r="AD783" s="18"/>
      <c r="AE783" s="12"/>
      <c r="AF783" s="12"/>
      <c r="AG783" s="12"/>
      <c r="AH783" s="12"/>
      <c r="AI783" s="12"/>
      <c r="AJ783" s="12"/>
      <c r="AK783" s="12"/>
      <c r="AL783" s="12"/>
      <c r="AM783" s="52"/>
      <c r="AN783" s="52"/>
      <c r="AO783" s="21"/>
      <c r="AP783" s="21"/>
      <c r="AQ783" s="21"/>
      <c r="AR783" s="21"/>
      <c r="AS783" s="21"/>
      <c r="BA783" s="106"/>
      <c r="BB783" s="53"/>
      <c r="BC783" s="54"/>
      <c r="BD783" s="54"/>
      <c r="BE783" s="54"/>
      <c r="BF783" s="54"/>
      <c r="BG783" s="54"/>
      <c r="BI783" s="53"/>
      <c r="BO783" s="107"/>
      <c r="BP783" s="107"/>
      <c r="BQ783" s="107"/>
      <c r="BR783" s="107"/>
      <c r="BS783" s="107"/>
      <c r="BT783" s="107"/>
      <c r="BU783" s="107"/>
      <c r="BV783" s="107"/>
      <c r="BW783" s="107"/>
      <c r="BX783" s="107"/>
      <c r="BY783" s="107"/>
      <c r="BZ783" s="107"/>
      <c r="CA783" s="107"/>
      <c r="CB783" s="107"/>
      <c r="CC783" s="107"/>
      <c r="CD783" s="107"/>
      <c r="CE783" s="107"/>
      <c r="CF783" s="107"/>
      <c r="CG783" s="107"/>
      <c r="CH783" s="107"/>
      <c r="CI783" s="107"/>
      <c r="CJ783" s="107"/>
      <c r="CK783" s="107"/>
      <c r="CL783" s="107"/>
      <c r="CM783" s="107"/>
      <c r="CN783" s="107"/>
      <c r="CO783" s="107"/>
      <c r="CP783" s="107"/>
      <c r="CQ783" s="107"/>
      <c r="CR783" s="107"/>
    </row>
    <row r="784" spans="1:96" s="51" customFormat="1" ht="12.75" customHeight="1">
      <c r="A784" s="50"/>
      <c r="B784" s="50"/>
      <c r="C784" s="50" t="s">
        <v>1021</v>
      </c>
      <c r="D784" s="12"/>
      <c r="E784" s="12"/>
      <c r="F784" s="12"/>
      <c r="G784" s="12"/>
      <c r="H784" s="12"/>
      <c r="I784" s="12"/>
      <c r="J784" s="12"/>
      <c r="K784" s="12"/>
      <c r="L784" s="12"/>
      <c r="M784" s="12"/>
      <c r="N784" s="12"/>
      <c r="O784" s="12"/>
      <c r="P784" s="12"/>
      <c r="Q784" s="12"/>
      <c r="R784" s="12"/>
      <c r="S784" s="12"/>
      <c r="T784" s="12"/>
      <c r="U784" s="12"/>
      <c r="V784" s="12"/>
      <c r="W784" s="12"/>
      <c r="X784" s="18"/>
      <c r="Y784" s="18"/>
      <c r="Z784" s="18"/>
      <c r="AA784" s="18"/>
      <c r="AB784" s="18"/>
      <c r="AC784" s="18"/>
      <c r="AD784" s="18"/>
      <c r="AE784" s="12"/>
      <c r="AF784" s="12"/>
      <c r="AG784" s="12"/>
      <c r="AH784" s="12"/>
      <c r="AI784" s="12"/>
      <c r="AJ784" s="12"/>
      <c r="AK784" s="12"/>
      <c r="AL784" s="12"/>
      <c r="AR784" s="21"/>
      <c r="AS784" s="21"/>
      <c r="BA784" s="106" t="s">
        <v>516</v>
      </c>
      <c r="BB784" s="53"/>
      <c r="BC784" s="54"/>
      <c r="BD784" s="54"/>
      <c r="BE784" s="54"/>
      <c r="BF784" s="54"/>
      <c r="BG784" s="54"/>
      <c r="BI784" s="53"/>
      <c r="BO784" s="107"/>
      <c r="BP784" s="107"/>
      <c r="BQ784" s="107"/>
      <c r="BR784" s="107"/>
      <c r="BS784" s="107"/>
      <c r="BT784" s="107"/>
      <c r="BU784" s="107"/>
      <c r="BV784" s="107"/>
      <c r="BW784" s="107"/>
      <c r="BX784" s="107"/>
      <c r="BY784" s="107"/>
      <c r="BZ784" s="107"/>
      <c r="CA784" s="107"/>
      <c r="CB784" s="107"/>
      <c r="CC784" s="107"/>
      <c r="CD784" s="107"/>
      <c r="CE784" s="107"/>
      <c r="CF784" s="107"/>
      <c r="CG784" s="107"/>
      <c r="CH784" s="107"/>
      <c r="CI784" s="107"/>
      <c r="CJ784" s="107"/>
      <c r="CK784" s="107"/>
      <c r="CL784" s="107"/>
      <c r="CM784" s="107"/>
      <c r="CN784" s="107"/>
      <c r="CO784" s="107"/>
      <c r="CP784" s="107"/>
      <c r="CQ784" s="107"/>
      <c r="CR784" s="107"/>
    </row>
    <row r="785" spans="1:96" s="51" customFormat="1" ht="12.75" customHeight="1">
      <c r="A785" s="12"/>
      <c r="B785" s="50"/>
      <c r="C785" s="12"/>
      <c r="D785" s="12"/>
      <c r="E785" s="12"/>
      <c r="F785" s="12"/>
      <c r="G785" s="12"/>
      <c r="H785" s="12"/>
      <c r="I785" s="12"/>
      <c r="J785" s="12"/>
      <c r="K785" s="12"/>
      <c r="L785" s="12"/>
      <c r="M785" s="12"/>
      <c r="N785" s="12"/>
      <c r="O785" s="12"/>
      <c r="P785" s="12"/>
      <c r="Q785" s="12"/>
      <c r="R785" s="12"/>
      <c r="S785" s="12"/>
      <c r="T785" s="12"/>
      <c r="U785" s="12"/>
      <c r="V785" s="12"/>
      <c r="W785" s="12"/>
      <c r="X785" s="18"/>
      <c r="Y785" s="18"/>
      <c r="Z785" s="18"/>
      <c r="AA785" s="18"/>
      <c r="AB785" s="18"/>
      <c r="AC785" s="18"/>
      <c r="AD785" s="18"/>
      <c r="AE785" s="12"/>
      <c r="AF785" s="12"/>
      <c r="AG785" s="12"/>
      <c r="AH785" s="12"/>
      <c r="AI785" s="12"/>
      <c r="AJ785" s="12"/>
      <c r="AK785" s="12"/>
      <c r="AL785" s="12"/>
      <c r="AR785" s="21"/>
      <c r="AS785" s="21"/>
      <c r="BA785" s="106"/>
      <c r="BB785" s="53"/>
      <c r="BC785" s="54"/>
      <c r="BD785" s="54"/>
      <c r="BE785" s="54"/>
      <c r="BF785" s="54"/>
      <c r="BG785" s="54"/>
      <c r="BI785" s="53"/>
      <c r="BO785" s="107"/>
      <c r="BP785" s="107"/>
      <c r="BQ785" s="107"/>
      <c r="BR785" s="107"/>
      <c r="BS785" s="107"/>
      <c r="BT785" s="107"/>
      <c r="BU785" s="107"/>
      <c r="BV785" s="107"/>
      <c r="BW785" s="107"/>
      <c r="BX785" s="107"/>
      <c r="BY785" s="107"/>
      <c r="BZ785" s="107"/>
      <c r="CA785" s="107"/>
      <c r="CB785" s="107"/>
      <c r="CC785" s="107"/>
      <c r="CD785" s="107"/>
      <c r="CE785" s="107"/>
      <c r="CF785" s="107"/>
      <c r="CG785" s="107"/>
      <c r="CH785" s="107"/>
      <c r="CI785" s="107"/>
      <c r="CJ785" s="107"/>
      <c r="CK785" s="107"/>
      <c r="CL785" s="107"/>
      <c r="CM785" s="107"/>
      <c r="CN785" s="107"/>
      <c r="CO785" s="107"/>
      <c r="CP785" s="107"/>
      <c r="CQ785" s="107"/>
      <c r="CR785" s="107"/>
    </row>
    <row r="786" spans="1:96" s="51" customFormat="1" ht="12.75">
      <c r="A786" s="12"/>
      <c r="B786" s="12"/>
      <c r="C786" s="12"/>
      <c r="D786" s="12"/>
      <c r="E786" s="12"/>
      <c r="F786" s="12"/>
      <c r="G786" s="12"/>
      <c r="H786" s="76" t="s">
        <v>381</v>
      </c>
      <c r="I786" s="77"/>
      <c r="J786" s="77"/>
      <c r="K786" s="77"/>
      <c r="L786" s="77"/>
      <c r="M786" s="77"/>
      <c r="N786" s="77"/>
      <c r="O786" s="77"/>
      <c r="P786" s="77"/>
      <c r="Q786" s="77"/>
      <c r="R786" s="77"/>
      <c r="S786" s="77"/>
      <c r="T786" s="77"/>
      <c r="U786" s="77"/>
      <c r="V786" s="77"/>
      <c r="W786" s="77"/>
      <c r="X786" s="77"/>
      <c r="Y786" s="77"/>
      <c r="Z786" s="1150">
        <v>30</v>
      </c>
      <c r="AA786" s="1151"/>
      <c r="AB786" s="1151"/>
      <c r="AC786" s="1151"/>
      <c r="AD786" s="1151"/>
      <c r="AE786" s="1152"/>
      <c r="AF786" s="12"/>
      <c r="AG786" s="12"/>
      <c r="AH786" s="12"/>
      <c r="AI786" s="12"/>
      <c r="AJ786" s="12"/>
      <c r="AK786" s="12"/>
      <c r="AL786" s="12"/>
      <c r="AR786" s="21"/>
      <c r="AS786" s="21"/>
      <c r="BC786" s="54"/>
      <c r="BD786" s="54"/>
      <c r="BE786" s="54"/>
      <c r="BF786" s="54"/>
      <c r="BG786" s="54"/>
      <c r="BO786" s="107"/>
      <c r="BP786" s="107"/>
      <c r="BQ786" s="107"/>
      <c r="BR786" s="107"/>
      <c r="BS786" s="107"/>
      <c r="BT786" s="107"/>
      <c r="BU786" s="107"/>
      <c r="BV786" s="107"/>
      <c r="BW786" s="107"/>
      <c r="BX786" s="107"/>
      <c r="BY786" s="107"/>
      <c r="BZ786" s="107"/>
      <c r="CA786" s="107"/>
      <c r="CB786" s="107"/>
      <c r="CC786" s="107"/>
      <c r="CD786" s="107"/>
      <c r="CE786" s="107"/>
      <c r="CF786" s="107"/>
      <c r="CG786" s="107"/>
      <c r="CH786" s="107"/>
      <c r="CI786" s="107"/>
      <c r="CJ786" s="107"/>
      <c r="CK786" s="107"/>
      <c r="CL786" s="107"/>
      <c r="CM786" s="107"/>
      <c r="CN786" s="107"/>
      <c r="CO786" s="107"/>
      <c r="CP786" s="107"/>
      <c r="CQ786" s="107"/>
      <c r="CR786" s="107"/>
    </row>
    <row r="787" spans="1:96" s="51" customFormat="1" ht="12.75">
      <c r="A787" s="12"/>
      <c r="B787" s="12"/>
      <c r="C787" s="12"/>
      <c r="D787" s="12"/>
      <c r="E787" s="12"/>
      <c r="F787" s="12"/>
      <c r="G787" s="12"/>
      <c r="H787" s="76" t="s">
        <v>382</v>
      </c>
      <c r="I787" s="77"/>
      <c r="J787" s="77"/>
      <c r="K787" s="77"/>
      <c r="L787" s="77"/>
      <c r="M787" s="77"/>
      <c r="N787" s="77"/>
      <c r="O787" s="77"/>
      <c r="P787" s="77"/>
      <c r="Q787" s="77"/>
      <c r="R787" s="77"/>
      <c r="S787" s="77"/>
      <c r="T787" s="77"/>
      <c r="U787" s="77"/>
      <c r="V787" s="77"/>
      <c r="W787" s="77"/>
      <c r="X787" s="77"/>
      <c r="Y787" s="77"/>
      <c r="Z787" s="1153">
        <v>15</v>
      </c>
      <c r="AA787" s="1151"/>
      <c r="AB787" s="1151"/>
      <c r="AC787" s="1151"/>
      <c r="AD787" s="1151"/>
      <c r="AE787" s="1152"/>
      <c r="AF787" s="12"/>
      <c r="AG787" s="12"/>
      <c r="AH787" s="12"/>
      <c r="AI787" s="12"/>
      <c r="AJ787" s="12"/>
      <c r="AK787" s="12"/>
      <c r="AL787" s="12"/>
      <c r="AR787" s="21"/>
      <c r="AS787" s="21"/>
      <c r="BC787" s="54"/>
      <c r="BD787" s="54"/>
      <c r="BE787" s="54"/>
      <c r="BF787" s="55"/>
      <c r="BG787" s="55"/>
      <c r="BH787" s="56"/>
      <c r="BI787" s="56"/>
      <c r="BJ787" s="56"/>
      <c r="BK787" s="56"/>
      <c r="BL787" s="56"/>
      <c r="BM787" s="56"/>
      <c r="BN787" s="56"/>
      <c r="BO787" s="107"/>
      <c r="BP787" s="107"/>
      <c r="BQ787" s="107"/>
      <c r="BR787" s="107"/>
      <c r="BS787" s="107"/>
      <c r="BT787" s="107"/>
      <c r="BU787" s="107"/>
      <c r="BV787" s="107"/>
      <c r="BW787" s="107"/>
      <c r="BX787" s="107"/>
      <c r="BY787" s="107"/>
      <c r="BZ787" s="107"/>
      <c r="CA787" s="107"/>
      <c r="CB787" s="107"/>
      <c r="CC787" s="107"/>
      <c r="CD787" s="107"/>
      <c r="CE787" s="107"/>
      <c r="CF787" s="107"/>
      <c r="CG787" s="107"/>
      <c r="CH787" s="107"/>
      <c r="CI787" s="107"/>
      <c r="CJ787" s="107"/>
      <c r="CK787" s="107"/>
      <c r="CL787" s="107"/>
      <c r="CM787" s="107"/>
      <c r="CN787" s="107"/>
      <c r="CO787" s="107"/>
      <c r="CP787" s="107"/>
      <c r="CQ787" s="107"/>
      <c r="CR787" s="107"/>
    </row>
    <row r="788" spans="1:96" s="51" customFormat="1" ht="12.75">
      <c r="A788" s="12"/>
      <c r="B788" s="12"/>
      <c r="C788" s="12"/>
      <c r="D788" s="12"/>
      <c r="E788" s="12"/>
      <c r="F788" s="12"/>
      <c r="G788" s="12"/>
      <c r="H788" s="76" t="s">
        <v>40</v>
      </c>
      <c r="I788" s="77"/>
      <c r="J788" s="77"/>
      <c r="K788" s="77"/>
      <c r="L788" s="77"/>
      <c r="M788" s="77"/>
      <c r="N788" s="77"/>
      <c r="O788" s="77"/>
      <c r="P788" s="77"/>
      <c r="Q788" s="77"/>
      <c r="R788" s="77"/>
      <c r="S788" s="77"/>
      <c r="T788" s="77"/>
      <c r="U788" s="77"/>
      <c r="V788" s="77"/>
      <c r="W788" s="77"/>
      <c r="X788" s="77"/>
      <c r="Y788" s="77"/>
      <c r="Z788" s="1433">
        <v>49490</v>
      </c>
      <c r="AA788" s="1286"/>
      <c r="AB788" s="1286"/>
      <c r="AC788" s="1286"/>
      <c r="AD788" s="1286"/>
      <c r="AE788" s="1287"/>
      <c r="AF788" s="12"/>
      <c r="AG788" s="12"/>
      <c r="AH788" s="12"/>
      <c r="AI788" s="12"/>
      <c r="AJ788" s="12"/>
      <c r="AK788" s="12"/>
      <c r="AL788" s="12"/>
      <c r="AR788" s="21"/>
      <c r="AS788" s="21"/>
      <c r="AT788" s="56"/>
      <c r="AU788" s="56"/>
      <c r="AV788" s="56"/>
      <c r="AW788" s="56"/>
      <c r="AX788" s="56"/>
      <c r="AY788" s="56"/>
      <c r="AZ788" s="56"/>
      <c r="BA788" s="56"/>
      <c r="BB788" s="56"/>
      <c r="BC788" s="108" t="s">
        <v>684</v>
      </c>
      <c r="BD788" s="109" t="s">
        <v>348</v>
      </c>
      <c r="BE788" s="109" t="s">
        <v>170</v>
      </c>
      <c r="BF788" s="109" t="s">
        <v>171</v>
      </c>
      <c r="BG788" s="109" t="s">
        <v>507</v>
      </c>
      <c r="BH788" s="56"/>
      <c r="BI788" s="56"/>
      <c r="BJ788" s="108" t="s">
        <v>684</v>
      </c>
      <c r="BK788" s="109" t="s">
        <v>348</v>
      </c>
      <c r="BL788" s="109" t="s">
        <v>170</v>
      </c>
      <c r="BM788" s="109" t="s">
        <v>171</v>
      </c>
      <c r="BN788" s="109" t="s">
        <v>507</v>
      </c>
      <c r="BO788" s="107"/>
      <c r="BP788" s="107"/>
      <c r="BQ788" s="107"/>
      <c r="BR788" s="107"/>
      <c r="BS788" s="107"/>
      <c r="BT788" s="107"/>
      <c r="BU788" s="107"/>
      <c r="BV788" s="107"/>
      <c r="BW788" s="107"/>
      <c r="BX788" s="107"/>
      <c r="BY788" s="107"/>
      <c r="BZ788" s="107"/>
      <c r="CA788" s="107"/>
      <c r="CB788" s="107"/>
      <c r="CC788" s="107"/>
      <c r="CD788" s="107"/>
      <c r="CE788" s="107"/>
      <c r="CF788" s="107"/>
      <c r="CG788" s="107"/>
      <c r="CH788" s="107"/>
      <c r="CI788" s="107"/>
      <c r="CJ788" s="107"/>
      <c r="CK788" s="107"/>
      <c r="CL788" s="107"/>
      <c r="CM788" s="107"/>
      <c r="CN788" s="107"/>
      <c r="CO788" s="107"/>
      <c r="CP788" s="107"/>
      <c r="CQ788" s="107"/>
      <c r="CR788" s="107"/>
    </row>
    <row r="789" spans="1:96" s="7" customFormat="1" ht="14.25">
      <c r="A789" s="12"/>
      <c r="B789" s="12"/>
      <c r="C789" s="12"/>
      <c r="D789" s="12"/>
      <c r="E789" s="12"/>
      <c r="F789" s="12"/>
      <c r="G789" s="12"/>
      <c r="H789" s="76"/>
      <c r="I789" s="77"/>
      <c r="J789" s="77"/>
      <c r="K789" s="77"/>
      <c r="L789" s="77"/>
      <c r="M789" s="77"/>
      <c r="N789" s="77"/>
      <c r="O789" s="77"/>
      <c r="P789" s="77"/>
      <c r="Q789" s="77"/>
      <c r="R789" s="77"/>
      <c r="S789" s="77"/>
      <c r="T789" s="77"/>
      <c r="U789" s="77"/>
      <c r="V789" s="77"/>
      <c r="W789" s="77"/>
      <c r="X789" s="77"/>
      <c r="Y789" s="85" t="s">
        <v>166</v>
      </c>
      <c r="Z789" s="1224">
        <f>'Subsidy Contract Calculation'!I30</f>
        <v>183120</v>
      </c>
      <c r="AA789" s="1225"/>
      <c r="AB789" s="1225"/>
      <c r="AC789" s="1225"/>
      <c r="AD789" s="1225"/>
      <c r="AE789" s="1226"/>
      <c r="AF789" s="12"/>
      <c r="AG789" s="12"/>
      <c r="AH789" s="12"/>
      <c r="AI789" s="12"/>
      <c r="AJ789" s="12"/>
      <c r="AK789" s="12"/>
      <c r="AL789" s="12"/>
      <c r="AR789" s="21"/>
      <c r="AS789" s="21"/>
      <c r="AT789" s="56"/>
      <c r="AU789" s="56"/>
      <c r="AV789" s="56"/>
      <c r="AW789" s="56"/>
      <c r="AX789" s="56"/>
      <c r="AY789" s="56"/>
      <c r="AZ789" s="56"/>
      <c r="BA789" s="56"/>
      <c r="BB789" s="36" t="s">
        <v>687</v>
      </c>
      <c r="BC789" s="533">
        <v>353748</v>
      </c>
      <c r="BD789" s="533">
        <v>407868</v>
      </c>
      <c r="BE789" s="533">
        <v>492000</v>
      </c>
      <c r="BF789" s="533">
        <v>629760</v>
      </c>
      <c r="BG789" s="533">
        <v>701592</v>
      </c>
      <c r="BH789" s="56"/>
      <c r="BI789" s="36" t="s">
        <v>687</v>
      </c>
      <c r="BJ789" s="533">
        <v>307732</v>
      </c>
      <c r="BK789" s="533">
        <v>354812</v>
      </c>
      <c r="BL789" s="533">
        <v>428000</v>
      </c>
      <c r="BM789" s="533">
        <v>547840</v>
      </c>
      <c r="BN789" s="533">
        <v>610328</v>
      </c>
      <c r="BO789" s="61"/>
      <c r="BP789" s="61"/>
      <c r="BQ789" s="61"/>
      <c r="BR789" s="61"/>
      <c r="BS789" s="61"/>
      <c r="BT789" s="61"/>
      <c r="BU789" s="61"/>
      <c r="BV789" s="61"/>
      <c r="BW789" s="61"/>
      <c r="BX789" s="61"/>
      <c r="BY789" s="61"/>
      <c r="BZ789" s="61"/>
      <c r="CA789" s="61"/>
      <c r="CB789" s="61"/>
      <c r="CC789" s="61"/>
      <c r="CD789" s="61"/>
      <c r="CE789" s="61"/>
      <c r="CF789" s="61"/>
      <c r="CG789" s="61"/>
      <c r="CH789" s="61"/>
      <c r="CI789" s="61"/>
      <c r="CJ789" s="61"/>
      <c r="CK789" s="61"/>
      <c r="CL789" s="61"/>
      <c r="CM789" s="61"/>
      <c r="CN789" s="61"/>
      <c r="CO789" s="61"/>
      <c r="CP789" s="61"/>
      <c r="CQ789" s="61"/>
      <c r="CR789" s="61"/>
    </row>
    <row r="790" spans="1:96" s="7" customFormat="1" ht="14.25">
      <c r="A790" s="12"/>
      <c r="B790" s="12"/>
      <c r="C790" s="12"/>
      <c r="D790" s="12"/>
      <c r="E790" s="12"/>
      <c r="F790" s="12"/>
      <c r="G790" s="12"/>
      <c r="H790" s="12"/>
      <c r="I790" s="12"/>
      <c r="J790" s="12"/>
      <c r="K790" s="12"/>
      <c r="L790" s="12"/>
      <c r="M790" s="12"/>
      <c r="N790" s="12"/>
      <c r="O790" s="12"/>
      <c r="P790" s="12"/>
      <c r="Q790" s="12"/>
      <c r="R790" s="12"/>
      <c r="S790" s="12"/>
      <c r="T790" s="12"/>
      <c r="U790" s="12"/>
      <c r="V790" s="12"/>
      <c r="W790" s="12"/>
      <c r="X790" s="18"/>
      <c r="Y790" s="18"/>
      <c r="Z790" s="18"/>
      <c r="AA790" s="18"/>
      <c r="AB790" s="18"/>
      <c r="AC790" s="18"/>
      <c r="AD790" s="18"/>
      <c r="AE790" s="12"/>
      <c r="AF790" s="12"/>
      <c r="AG790" s="12"/>
      <c r="AH790" s="12"/>
      <c r="AI790" s="12"/>
      <c r="AJ790" s="12"/>
      <c r="AK790" s="12"/>
      <c r="AL790" s="12"/>
      <c r="AR790" s="21"/>
      <c r="AS790" s="21"/>
      <c r="AT790" s="56"/>
      <c r="AU790" s="56"/>
      <c r="AV790" s="56"/>
      <c r="AW790" s="56"/>
      <c r="AX790" s="56"/>
      <c r="AY790" s="56"/>
      <c r="AZ790" s="56"/>
      <c r="BA790" s="56"/>
      <c r="BB790" s="36" t="s">
        <v>688</v>
      </c>
      <c r="BC790" s="531">
        <v>261141</v>
      </c>
      <c r="BD790" s="531">
        <v>301093</v>
      </c>
      <c r="BE790" s="531">
        <v>363200</v>
      </c>
      <c r="BF790" s="531">
        <v>464896</v>
      </c>
      <c r="BG790" s="531">
        <v>517923</v>
      </c>
      <c r="BH790" s="56"/>
      <c r="BI790" s="36" t="s">
        <v>688</v>
      </c>
      <c r="BJ790" s="531">
        <v>230655</v>
      </c>
      <c r="BK790" s="531">
        <v>265943</v>
      </c>
      <c r="BL790" s="531">
        <v>320800</v>
      </c>
      <c r="BM790" s="531">
        <v>410624</v>
      </c>
      <c r="BN790" s="531">
        <v>457461</v>
      </c>
      <c r="BO790" s="61"/>
      <c r="BP790" s="61"/>
      <c r="BQ790" s="61"/>
      <c r="BR790" s="61"/>
      <c r="BS790" s="61"/>
      <c r="BT790" s="61"/>
      <c r="BU790" s="61"/>
      <c r="BV790" s="61"/>
      <c r="BW790" s="61"/>
      <c r="BX790" s="61"/>
      <c r="BY790" s="61"/>
      <c r="BZ790" s="61"/>
      <c r="CA790" s="61"/>
      <c r="CB790" s="61"/>
      <c r="CC790" s="61"/>
      <c r="CD790" s="61"/>
      <c r="CE790" s="61"/>
      <c r="CF790" s="61"/>
      <c r="CG790" s="61"/>
      <c r="CH790" s="61"/>
      <c r="CI790" s="61"/>
      <c r="CJ790" s="61"/>
      <c r="CK790" s="61"/>
      <c r="CL790" s="61"/>
      <c r="CM790" s="61"/>
      <c r="CN790" s="61"/>
      <c r="CO790" s="61"/>
      <c r="CP790" s="61"/>
      <c r="CQ790" s="61"/>
      <c r="CR790" s="61"/>
    </row>
    <row r="791" spans="1:96" s="7" customFormat="1" ht="12.75" customHeight="1">
      <c r="A791" s="50" t="s">
        <v>641</v>
      </c>
      <c r="B791" s="50"/>
      <c r="C791" s="50" t="s">
        <v>307</v>
      </c>
      <c r="D791" s="12"/>
      <c r="E791" s="12"/>
      <c r="F791" s="12"/>
      <c r="G791" s="12"/>
      <c r="H791" s="12"/>
      <c r="I791" s="12"/>
      <c r="J791" s="12"/>
      <c r="K791" s="12"/>
      <c r="L791" s="12"/>
      <c r="M791" s="12"/>
      <c r="N791" s="12"/>
      <c r="O791" s="12"/>
      <c r="P791" s="12"/>
      <c r="Q791" s="12"/>
      <c r="R791" s="12"/>
      <c r="S791" s="12"/>
      <c r="T791" s="12"/>
      <c r="U791" s="12"/>
      <c r="V791" s="12"/>
      <c r="W791" s="12"/>
      <c r="X791" s="18"/>
      <c r="Y791" s="18"/>
      <c r="Z791" s="18"/>
      <c r="AA791" s="18"/>
      <c r="AB791" s="18"/>
      <c r="AC791" s="18"/>
      <c r="AD791" s="18"/>
      <c r="AE791" s="12"/>
      <c r="AF791" s="12"/>
      <c r="AG791" s="12"/>
      <c r="AH791" s="12"/>
      <c r="AI791" s="12"/>
      <c r="AJ791" s="12"/>
      <c r="AK791" s="12"/>
      <c r="AL791" s="12"/>
      <c r="AR791" s="21"/>
      <c r="AS791" s="21"/>
      <c r="AT791" s="56"/>
      <c r="AU791" s="56"/>
      <c r="AV791" s="56"/>
      <c r="AW791" s="56"/>
      <c r="AX791" s="56"/>
      <c r="AY791" s="56"/>
      <c r="AZ791" s="56"/>
      <c r="BA791" s="56"/>
      <c r="BB791" s="36" t="s">
        <v>363</v>
      </c>
      <c r="BC791" s="533">
        <v>261141</v>
      </c>
      <c r="BD791" s="533">
        <v>301093</v>
      </c>
      <c r="BE791" s="533">
        <v>363200</v>
      </c>
      <c r="BF791" s="533">
        <v>464896</v>
      </c>
      <c r="BG791" s="533">
        <v>517923</v>
      </c>
      <c r="BH791" s="56"/>
      <c r="BI791" s="36" t="s">
        <v>363</v>
      </c>
      <c r="BJ791" s="533">
        <v>230655</v>
      </c>
      <c r="BK791" s="533">
        <v>265943</v>
      </c>
      <c r="BL791" s="533">
        <v>320800</v>
      </c>
      <c r="BM791" s="533">
        <v>410624</v>
      </c>
      <c r="BN791" s="533">
        <v>457461</v>
      </c>
      <c r="BO791" s="61"/>
      <c r="BP791" s="61"/>
      <c r="BQ791" s="61"/>
      <c r="BR791" s="61"/>
      <c r="BS791" s="61"/>
      <c r="BT791" s="61"/>
      <c r="BU791" s="61"/>
      <c r="BV791" s="61"/>
      <c r="BW791" s="61"/>
      <c r="BX791" s="61"/>
      <c r="BY791" s="61"/>
      <c r="BZ791" s="61"/>
      <c r="CA791" s="61"/>
      <c r="CB791" s="61"/>
      <c r="CC791" s="61"/>
      <c r="CD791" s="61"/>
      <c r="CE791" s="61"/>
      <c r="CF791" s="61"/>
      <c r="CG791" s="61"/>
      <c r="CH791" s="61"/>
      <c r="CI791" s="61"/>
      <c r="CJ791" s="61"/>
      <c r="CK791" s="61"/>
      <c r="CL791" s="61"/>
      <c r="CM791" s="61"/>
      <c r="CN791" s="61"/>
      <c r="CO791" s="61"/>
      <c r="CP791" s="61"/>
      <c r="CQ791" s="61"/>
      <c r="CR791" s="61"/>
    </row>
    <row r="792" spans="1:96" s="7" customFormat="1" ht="12.75" customHeight="1">
      <c r="A792" s="12"/>
      <c r="B792" s="12"/>
      <c r="C792" s="12"/>
      <c r="D792" s="12"/>
      <c r="E792" s="12"/>
      <c r="F792" s="12"/>
      <c r="G792" s="12"/>
      <c r="H792" s="12"/>
      <c r="I792" s="12"/>
      <c r="J792" s="12"/>
      <c r="K792" s="12"/>
      <c r="L792" s="12"/>
      <c r="M792" s="12"/>
      <c r="N792" s="12"/>
      <c r="O792" s="12"/>
      <c r="P792" s="12"/>
      <c r="Q792" s="12"/>
      <c r="R792" s="12"/>
      <c r="S792" s="12"/>
      <c r="T792" s="12"/>
      <c r="U792" s="12"/>
      <c r="V792" s="12"/>
      <c r="W792" s="12"/>
      <c r="X792" s="18"/>
      <c r="Y792" s="18"/>
      <c r="Z792" s="18"/>
      <c r="AA792" s="18"/>
      <c r="AB792" s="18"/>
      <c r="AC792" s="18"/>
      <c r="AD792" s="18"/>
      <c r="AE792" s="12"/>
      <c r="AF792" s="12"/>
      <c r="AG792" s="12"/>
      <c r="AH792" s="12"/>
      <c r="AI792" s="12"/>
      <c r="AJ792" s="12"/>
      <c r="AK792" s="12"/>
      <c r="AL792" s="12"/>
      <c r="AR792" s="21"/>
      <c r="AS792" s="21"/>
      <c r="AT792" s="56"/>
      <c r="AU792" s="56"/>
      <c r="AV792" s="56"/>
      <c r="AW792" s="56"/>
      <c r="AX792" s="56"/>
      <c r="AY792" s="56"/>
      <c r="AZ792" s="56"/>
      <c r="BA792" s="56"/>
      <c r="BB792" s="36" t="s">
        <v>714</v>
      </c>
      <c r="BC792" s="531">
        <v>281848</v>
      </c>
      <c r="BD792" s="531">
        <v>324968</v>
      </c>
      <c r="BE792" s="531">
        <v>392000</v>
      </c>
      <c r="BF792" s="531">
        <v>501760</v>
      </c>
      <c r="BG792" s="531">
        <v>558992</v>
      </c>
      <c r="BH792" s="56"/>
      <c r="BI792" s="36" t="s">
        <v>714</v>
      </c>
      <c r="BJ792" s="531">
        <v>238708</v>
      </c>
      <c r="BK792" s="531">
        <v>275228</v>
      </c>
      <c r="BL792" s="531">
        <v>332000</v>
      </c>
      <c r="BM792" s="531">
        <v>424960</v>
      </c>
      <c r="BN792" s="531">
        <v>473432</v>
      </c>
      <c r="BO792" s="61"/>
      <c r="BP792" s="61"/>
      <c r="BQ792" s="61"/>
      <c r="BR792" s="61"/>
      <c r="BS792" s="61"/>
      <c r="BT792" s="61"/>
      <c r="BU792" s="61"/>
      <c r="BV792" s="61"/>
      <c r="BW792" s="61"/>
      <c r="BX792" s="61"/>
      <c r="BY792" s="61"/>
      <c r="BZ792" s="61"/>
      <c r="CA792" s="61"/>
      <c r="CB792" s="61"/>
      <c r="CC792" s="61"/>
      <c r="CD792" s="61"/>
      <c r="CE792" s="61"/>
      <c r="CF792" s="61"/>
      <c r="CG792" s="61"/>
      <c r="CH792" s="61"/>
      <c r="CI792" s="61"/>
      <c r="CJ792" s="61"/>
      <c r="CK792" s="61"/>
      <c r="CL792" s="61"/>
      <c r="CM792" s="61"/>
      <c r="CN792" s="61"/>
      <c r="CO792" s="61"/>
      <c r="CP792" s="61"/>
      <c r="CQ792" s="61"/>
      <c r="CR792" s="61"/>
    </row>
    <row r="793" spans="1:96" s="7" customFormat="1" ht="14.25">
      <c r="A793" s="12"/>
      <c r="B793" s="12"/>
      <c r="C793" s="12"/>
      <c r="D793" s="12"/>
      <c r="E793" s="12"/>
      <c r="F793" s="12"/>
      <c r="G793" s="12"/>
      <c r="H793" s="76" t="s">
        <v>41</v>
      </c>
      <c r="I793" s="77"/>
      <c r="J793" s="77"/>
      <c r="K793" s="77"/>
      <c r="L793" s="77"/>
      <c r="M793" s="77"/>
      <c r="N793" s="77"/>
      <c r="O793" s="77"/>
      <c r="P793" s="77"/>
      <c r="Q793" s="77"/>
      <c r="R793" s="77"/>
      <c r="S793" s="77"/>
      <c r="T793" s="77"/>
      <c r="U793" s="77"/>
      <c r="V793" s="77"/>
      <c r="W793" s="77"/>
      <c r="X793" s="77"/>
      <c r="Y793" s="77"/>
      <c r="Z793" s="1147">
        <v>8064</v>
      </c>
      <c r="AA793" s="1148"/>
      <c r="AB793" s="1148"/>
      <c r="AC793" s="1148"/>
      <c r="AD793" s="1148"/>
      <c r="AE793" s="1149"/>
      <c r="AF793" s="12"/>
      <c r="AG793" s="12"/>
      <c r="AH793" s="12"/>
      <c r="AI793" s="12"/>
      <c r="AJ793" s="12"/>
      <c r="AK793" s="12"/>
      <c r="AL793" s="12"/>
      <c r="AR793" s="21"/>
      <c r="AS793" s="21"/>
      <c r="AT793" s="56"/>
      <c r="AU793" s="56"/>
      <c r="AV793" s="56"/>
      <c r="AW793" s="56"/>
      <c r="AX793" s="56"/>
      <c r="AY793" s="56"/>
      <c r="AZ793" s="56"/>
      <c r="BA793" s="56"/>
      <c r="BB793" s="36" t="s">
        <v>715</v>
      </c>
      <c r="BC793" s="533">
        <v>261141</v>
      </c>
      <c r="BD793" s="533">
        <v>301093</v>
      </c>
      <c r="BE793" s="533">
        <v>363200</v>
      </c>
      <c r="BF793" s="533">
        <v>464896</v>
      </c>
      <c r="BG793" s="533">
        <v>517923</v>
      </c>
      <c r="BH793" s="56"/>
      <c r="BI793" s="36" t="s">
        <v>715</v>
      </c>
      <c r="BJ793" s="533">
        <v>230655</v>
      </c>
      <c r="BK793" s="533">
        <v>265943</v>
      </c>
      <c r="BL793" s="533">
        <v>320800</v>
      </c>
      <c r="BM793" s="533">
        <v>410624</v>
      </c>
      <c r="BN793" s="533">
        <v>457461</v>
      </c>
      <c r="BO793" s="61"/>
      <c r="BP793" s="61"/>
      <c r="BQ793" s="61"/>
      <c r="BR793" s="61"/>
      <c r="BS793" s="61"/>
      <c r="BT793" s="61"/>
      <c r="BU793" s="61"/>
      <c r="BV793" s="61"/>
      <c r="BW793" s="61"/>
      <c r="BX793" s="61"/>
      <c r="BY793" s="61"/>
      <c r="BZ793" s="61"/>
      <c r="CA793" s="61"/>
      <c r="CB793" s="61"/>
      <c r="CC793" s="61"/>
      <c r="CD793" s="61"/>
      <c r="CE793" s="61"/>
      <c r="CF793" s="61"/>
      <c r="CG793" s="61"/>
      <c r="CH793" s="61"/>
      <c r="CI793" s="61"/>
      <c r="CJ793" s="61"/>
      <c r="CK793" s="61"/>
      <c r="CL793" s="61"/>
      <c r="CM793" s="61"/>
      <c r="CN793" s="61"/>
      <c r="CO793" s="61"/>
      <c r="CP793" s="61"/>
      <c r="CQ793" s="61"/>
      <c r="CR793" s="61"/>
    </row>
    <row r="794" spans="1:96" s="7" customFormat="1" ht="12.75" customHeight="1">
      <c r="A794" s="12"/>
      <c r="B794" s="12"/>
      <c r="C794" s="12"/>
      <c r="D794" s="12"/>
      <c r="E794" s="12"/>
      <c r="F794" s="12"/>
      <c r="G794" s="12"/>
      <c r="H794" s="76" t="s">
        <v>42</v>
      </c>
      <c r="I794" s="77"/>
      <c r="J794" s="77"/>
      <c r="K794" s="77"/>
      <c r="L794" s="77"/>
      <c r="M794" s="77"/>
      <c r="N794" s="77"/>
      <c r="O794" s="77"/>
      <c r="P794" s="77"/>
      <c r="Q794" s="77"/>
      <c r="R794" s="77"/>
      <c r="S794" s="77"/>
      <c r="T794" s="77"/>
      <c r="U794" s="77"/>
      <c r="V794" s="77"/>
      <c r="W794" s="77"/>
      <c r="X794" s="77"/>
      <c r="Y794" s="77"/>
      <c r="Z794" s="1147"/>
      <c r="AA794" s="1148"/>
      <c r="AB794" s="1148"/>
      <c r="AC794" s="1148"/>
      <c r="AD794" s="1148"/>
      <c r="AE794" s="1149"/>
      <c r="AF794" s="12"/>
      <c r="AG794" s="12"/>
      <c r="AH794" s="12"/>
      <c r="AI794" s="12"/>
      <c r="AJ794" s="12"/>
      <c r="AK794" s="12"/>
      <c r="AL794" s="12"/>
      <c r="AR794" s="21"/>
      <c r="AS794" s="21"/>
      <c r="AT794" s="56"/>
      <c r="AU794" s="56"/>
      <c r="AV794" s="56"/>
      <c r="AW794" s="56"/>
      <c r="AX794" s="56"/>
      <c r="AY794" s="56"/>
      <c r="AZ794" s="56"/>
      <c r="BA794" s="56"/>
      <c r="BB794" s="36" t="s">
        <v>716</v>
      </c>
      <c r="BC794" s="531">
        <v>261141</v>
      </c>
      <c r="BD794" s="531">
        <v>301093</v>
      </c>
      <c r="BE794" s="531">
        <v>363200</v>
      </c>
      <c r="BF794" s="531">
        <v>464896</v>
      </c>
      <c r="BG794" s="531">
        <v>517923</v>
      </c>
      <c r="BH794" s="56"/>
      <c r="BI794" s="36" t="s">
        <v>716</v>
      </c>
      <c r="BJ794" s="531">
        <v>230655</v>
      </c>
      <c r="BK794" s="531">
        <v>265943</v>
      </c>
      <c r="BL794" s="531">
        <v>320800</v>
      </c>
      <c r="BM794" s="531">
        <v>410624</v>
      </c>
      <c r="BN794" s="531">
        <v>457461</v>
      </c>
      <c r="BO794" s="61"/>
      <c r="BP794" s="61"/>
      <c r="BQ794" s="61"/>
      <c r="BR794" s="61"/>
      <c r="BS794" s="61"/>
      <c r="BT794" s="61"/>
      <c r="BU794" s="61"/>
      <c r="BV794" s="61"/>
      <c r="BW794" s="61"/>
      <c r="BX794" s="61"/>
      <c r="BY794" s="61"/>
      <c r="BZ794" s="61"/>
      <c r="CA794" s="61"/>
      <c r="CB794" s="61"/>
      <c r="CC794" s="61"/>
      <c r="CD794" s="61"/>
      <c r="CE794" s="61"/>
      <c r="CF794" s="61"/>
      <c r="CG794" s="61"/>
      <c r="CH794" s="61"/>
      <c r="CI794" s="61"/>
      <c r="CJ794" s="61"/>
      <c r="CK794" s="61"/>
      <c r="CL794" s="61"/>
      <c r="CM794" s="61"/>
      <c r="CN794" s="61"/>
      <c r="CO794" s="61"/>
      <c r="CP794" s="61"/>
      <c r="CQ794" s="61"/>
      <c r="CR794" s="61"/>
    </row>
    <row r="795" spans="1:96" s="7" customFormat="1" ht="12.75" customHeight="1">
      <c r="A795" s="12"/>
      <c r="B795" s="12"/>
      <c r="C795" s="12"/>
      <c r="D795" s="12"/>
      <c r="E795" s="12"/>
      <c r="F795" s="12"/>
      <c r="G795" s="12"/>
      <c r="H795" s="76" t="s">
        <v>43</v>
      </c>
      <c r="I795" s="77"/>
      <c r="J795" s="77"/>
      <c r="K795" s="77"/>
      <c r="L795" s="77"/>
      <c r="M795" s="77"/>
      <c r="N795" s="77"/>
      <c r="O795" s="77"/>
      <c r="P795" s="77"/>
      <c r="Q795" s="77"/>
      <c r="R795" s="77"/>
      <c r="S795" s="77"/>
      <c r="T795" s="77"/>
      <c r="U795" s="77"/>
      <c r="V795" s="77"/>
      <c r="W795" s="77"/>
      <c r="X795" s="77"/>
      <c r="Y795" s="77"/>
      <c r="Z795" s="1147"/>
      <c r="AA795" s="1148"/>
      <c r="AB795" s="1148"/>
      <c r="AC795" s="1148"/>
      <c r="AD795" s="1148"/>
      <c r="AE795" s="1149"/>
      <c r="AF795" s="12"/>
      <c r="AG795" s="12"/>
      <c r="AH795" s="12"/>
      <c r="AI795" s="12"/>
      <c r="AJ795" s="12"/>
      <c r="AK795" s="12"/>
      <c r="AL795" s="12"/>
      <c r="AR795" s="21"/>
      <c r="AS795" s="21"/>
      <c r="AT795" s="56"/>
      <c r="AU795" s="56"/>
      <c r="AV795" s="56"/>
      <c r="AW795" s="56"/>
      <c r="AX795" s="56"/>
      <c r="AY795" s="56"/>
      <c r="AZ795" s="56"/>
      <c r="BA795" s="56"/>
      <c r="BB795" s="36" t="s">
        <v>717</v>
      </c>
      <c r="BC795" s="533">
        <v>337642</v>
      </c>
      <c r="BD795" s="533">
        <v>389298</v>
      </c>
      <c r="BE795" s="533">
        <v>469600</v>
      </c>
      <c r="BF795" s="533">
        <v>601088</v>
      </c>
      <c r="BG795" s="533">
        <v>669650</v>
      </c>
      <c r="BH795" s="56"/>
      <c r="BI795" s="36" t="s">
        <v>717</v>
      </c>
      <c r="BJ795" s="533">
        <v>292202</v>
      </c>
      <c r="BK795" s="533">
        <v>336906</v>
      </c>
      <c r="BL795" s="533">
        <v>406400</v>
      </c>
      <c r="BM795" s="533">
        <v>520192</v>
      </c>
      <c r="BN795" s="533">
        <v>579526</v>
      </c>
      <c r="BO795" s="61"/>
      <c r="BP795" s="61"/>
      <c r="BQ795" s="61"/>
      <c r="BR795" s="61"/>
      <c r="BS795" s="61"/>
      <c r="BT795" s="61"/>
      <c r="BU795" s="61"/>
      <c r="BV795" s="61"/>
      <c r="BW795" s="61"/>
      <c r="BX795" s="61"/>
      <c r="BY795" s="61"/>
      <c r="BZ795" s="61"/>
      <c r="CA795" s="61"/>
      <c r="CB795" s="61"/>
      <c r="CC795" s="61"/>
      <c r="CD795" s="61"/>
      <c r="CE795" s="61"/>
      <c r="CF795" s="61"/>
      <c r="CG795" s="61"/>
      <c r="CH795" s="61"/>
      <c r="CI795" s="61"/>
      <c r="CJ795" s="61"/>
      <c r="CK795" s="61"/>
      <c r="CL795" s="61"/>
      <c r="CM795" s="61"/>
      <c r="CN795" s="61"/>
      <c r="CO795" s="61"/>
      <c r="CP795" s="61"/>
      <c r="CQ795" s="61"/>
      <c r="CR795" s="61"/>
    </row>
    <row r="796" spans="1:96" s="7" customFormat="1" ht="12.75" customHeight="1">
      <c r="A796" s="12"/>
      <c r="B796" s="12"/>
      <c r="C796" s="12"/>
      <c r="D796" s="12"/>
      <c r="E796" s="12"/>
      <c r="F796" s="12"/>
      <c r="G796" s="12"/>
      <c r="H796" s="76" t="s">
        <v>44</v>
      </c>
      <c r="I796" s="77"/>
      <c r="J796" s="77"/>
      <c r="K796" s="77"/>
      <c r="L796" s="77"/>
      <c r="M796" s="77"/>
      <c r="N796" s="77"/>
      <c r="O796" s="77"/>
      <c r="P796" s="1158" t="s">
        <v>1796</v>
      </c>
      <c r="Q796" s="1159"/>
      <c r="R796" s="1159"/>
      <c r="S796" s="1159"/>
      <c r="T796" s="1159"/>
      <c r="U796" s="1159"/>
      <c r="V796" s="1159"/>
      <c r="W796" s="1159"/>
      <c r="X796" s="1159"/>
      <c r="Y796" s="1160"/>
      <c r="Z796" s="1147">
        <v>3629</v>
      </c>
      <c r="AA796" s="1148"/>
      <c r="AB796" s="1148"/>
      <c r="AC796" s="1148"/>
      <c r="AD796" s="1148"/>
      <c r="AE796" s="1149"/>
      <c r="AF796" s="12"/>
      <c r="AG796" s="12"/>
      <c r="AH796" s="12"/>
      <c r="AI796" s="12"/>
      <c r="AJ796" s="12"/>
      <c r="AK796" s="12"/>
      <c r="AL796" s="12"/>
      <c r="AS796" s="21"/>
      <c r="AT796" s="56"/>
      <c r="AU796" s="56"/>
      <c r="AV796" s="56"/>
      <c r="AW796" s="56"/>
      <c r="AX796" s="56"/>
      <c r="AY796" s="56"/>
      <c r="AZ796" s="56"/>
      <c r="BA796" s="56"/>
      <c r="BB796" s="36" t="s">
        <v>718</v>
      </c>
      <c r="BC796" s="531">
        <v>261141</v>
      </c>
      <c r="BD796" s="531">
        <v>301093</v>
      </c>
      <c r="BE796" s="531">
        <v>363200</v>
      </c>
      <c r="BF796" s="531">
        <v>464896</v>
      </c>
      <c r="BG796" s="531">
        <v>517923</v>
      </c>
      <c r="BH796" s="56"/>
      <c r="BI796" s="36" t="s">
        <v>718</v>
      </c>
      <c r="BJ796" s="531">
        <v>230655</v>
      </c>
      <c r="BK796" s="531">
        <v>265943</v>
      </c>
      <c r="BL796" s="531">
        <v>320800</v>
      </c>
      <c r="BM796" s="531">
        <v>410624</v>
      </c>
      <c r="BN796" s="531">
        <v>457461</v>
      </c>
      <c r="BO796" s="61"/>
      <c r="BP796" s="61"/>
      <c r="BQ796" s="61"/>
      <c r="BR796" s="61"/>
      <c r="BS796" s="61"/>
      <c r="BT796" s="61"/>
      <c r="BU796" s="61"/>
      <c r="BV796" s="61"/>
      <c r="BW796" s="61"/>
      <c r="BX796" s="61"/>
      <c r="BY796" s="61"/>
      <c r="BZ796" s="61"/>
      <c r="CA796" s="61"/>
      <c r="CB796" s="61"/>
      <c r="CC796" s="61"/>
      <c r="CD796" s="61"/>
      <c r="CE796" s="61"/>
      <c r="CF796" s="61"/>
      <c r="CG796" s="61"/>
      <c r="CH796" s="61"/>
      <c r="CI796" s="61"/>
      <c r="CJ796" s="61"/>
      <c r="CK796" s="61"/>
      <c r="CL796" s="61"/>
      <c r="CM796" s="61"/>
      <c r="CN796" s="61"/>
      <c r="CO796" s="61"/>
      <c r="CP796" s="61"/>
      <c r="CQ796" s="61"/>
      <c r="CR796" s="61"/>
    </row>
    <row r="797" spans="1:96" s="7" customFormat="1" ht="12.75" customHeight="1">
      <c r="A797" s="12"/>
      <c r="B797" s="12"/>
      <c r="C797" s="12"/>
      <c r="D797" s="12"/>
      <c r="E797" s="12"/>
      <c r="F797" s="12"/>
      <c r="G797" s="12"/>
      <c r="H797" s="76"/>
      <c r="I797" s="77"/>
      <c r="J797" s="77"/>
      <c r="K797" s="77"/>
      <c r="L797" s="77"/>
      <c r="M797" s="77"/>
      <c r="N797" s="77"/>
      <c r="O797" s="77"/>
      <c r="P797" s="77"/>
      <c r="Q797" s="77"/>
      <c r="R797" s="77"/>
      <c r="S797" s="77"/>
      <c r="T797" s="77"/>
      <c r="U797" s="77"/>
      <c r="V797" s="77"/>
      <c r="W797" s="77"/>
      <c r="X797" s="77"/>
      <c r="Y797" s="85" t="s">
        <v>167</v>
      </c>
      <c r="Z797" s="1224">
        <f>SUM(Z793:AE796)</f>
        <v>11693</v>
      </c>
      <c r="AA797" s="1225"/>
      <c r="AB797" s="1225"/>
      <c r="AC797" s="1225"/>
      <c r="AD797" s="1225"/>
      <c r="AE797" s="1226"/>
      <c r="AF797" s="12"/>
      <c r="AG797" s="12"/>
      <c r="AH797" s="12"/>
      <c r="AI797" s="12"/>
      <c r="AJ797" s="12"/>
      <c r="AK797" s="12"/>
      <c r="AL797" s="12"/>
      <c r="AM797" s="52"/>
      <c r="AN797" s="52"/>
      <c r="AO797" s="21"/>
      <c r="AP797" s="21"/>
      <c r="AQ797" s="21"/>
      <c r="AR797" s="21"/>
      <c r="AS797" s="21"/>
      <c r="AT797" s="56"/>
      <c r="AU797" s="56"/>
      <c r="AV797" s="56"/>
      <c r="AW797" s="56"/>
      <c r="AX797" s="56"/>
      <c r="AY797" s="56"/>
      <c r="AZ797" s="56"/>
      <c r="BA797" s="56"/>
      <c r="BB797" s="36" t="s">
        <v>719</v>
      </c>
      <c r="BC797" s="533">
        <v>261141</v>
      </c>
      <c r="BD797" s="533">
        <v>301093</v>
      </c>
      <c r="BE797" s="533">
        <v>363200</v>
      </c>
      <c r="BF797" s="533">
        <v>464896</v>
      </c>
      <c r="BG797" s="533">
        <v>517923</v>
      </c>
      <c r="BH797" s="56"/>
      <c r="BI797" s="36" t="s">
        <v>719</v>
      </c>
      <c r="BJ797" s="533">
        <v>230655</v>
      </c>
      <c r="BK797" s="533">
        <v>265943</v>
      </c>
      <c r="BL797" s="533">
        <v>320800</v>
      </c>
      <c r="BM797" s="533">
        <v>410624</v>
      </c>
      <c r="BN797" s="533">
        <v>457461</v>
      </c>
      <c r="BO797" s="61"/>
      <c r="BP797" s="61"/>
      <c r="BQ797" s="61"/>
      <c r="BR797" s="61"/>
      <c r="BS797" s="61"/>
      <c r="BT797" s="61"/>
      <c r="BU797" s="61"/>
      <c r="BV797" s="61"/>
      <c r="BW797" s="61"/>
      <c r="BX797" s="61"/>
      <c r="BY797" s="61"/>
      <c r="BZ797" s="61"/>
      <c r="CA797" s="61"/>
      <c r="CB797" s="61"/>
      <c r="CC797" s="61"/>
      <c r="CD797" s="61"/>
      <c r="CE797" s="61"/>
      <c r="CF797" s="61"/>
      <c r="CG797" s="61"/>
      <c r="CH797" s="61"/>
      <c r="CI797" s="61"/>
      <c r="CJ797" s="61"/>
      <c r="CK797" s="61"/>
      <c r="CL797" s="61"/>
      <c r="CM797" s="61"/>
      <c r="CN797" s="61"/>
      <c r="CO797" s="61"/>
      <c r="CP797" s="61"/>
      <c r="CQ797" s="61"/>
      <c r="CR797" s="61"/>
    </row>
    <row r="798" spans="1:96" s="7" customFormat="1" ht="12.75" customHeight="1">
      <c r="A798" s="12"/>
      <c r="B798" s="12"/>
      <c r="C798" s="12"/>
      <c r="D798" s="12"/>
      <c r="E798" s="12"/>
      <c r="F798" s="12"/>
      <c r="G798" s="12"/>
      <c r="H798" s="76"/>
      <c r="I798" s="77"/>
      <c r="J798" s="77"/>
      <c r="K798" s="77"/>
      <c r="L798" s="77"/>
      <c r="M798" s="77"/>
      <c r="N798" s="77"/>
      <c r="O798" s="77"/>
      <c r="P798" s="77"/>
      <c r="Q798" s="77"/>
      <c r="R798" s="77"/>
      <c r="S798" s="77"/>
      <c r="T798" s="77"/>
      <c r="U798" s="77"/>
      <c r="V798" s="77"/>
      <c r="W798" s="77"/>
      <c r="X798" s="77"/>
      <c r="Y798" s="85" t="s">
        <v>695</v>
      </c>
      <c r="Z798" s="1224">
        <f>Z797+Y781+Z789</f>
        <v>1870961</v>
      </c>
      <c r="AA798" s="1225"/>
      <c r="AB798" s="1225"/>
      <c r="AC798" s="1225"/>
      <c r="AD798" s="1225"/>
      <c r="AE798" s="1226"/>
      <c r="AF798" s="12"/>
      <c r="AG798" s="12"/>
      <c r="AH798" s="12"/>
      <c r="AI798" s="12"/>
      <c r="AJ798" s="12"/>
      <c r="AK798" s="12"/>
      <c r="AL798" s="12"/>
      <c r="AM798" s="52"/>
      <c r="AN798" s="52"/>
      <c r="AO798" s="21"/>
      <c r="AP798" s="21"/>
      <c r="AQ798" s="21"/>
      <c r="AR798" s="21"/>
      <c r="AS798" s="21"/>
      <c r="AT798" s="56"/>
      <c r="AU798" s="56"/>
      <c r="AV798" s="56"/>
      <c r="AW798" s="56"/>
      <c r="AX798" s="56"/>
      <c r="AY798" s="56"/>
      <c r="AZ798" s="56"/>
      <c r="BA798" s="56"/>
      <c r="BB798" s="36" t="s">
        <v>721</v>
      </c>
      <c r="BC798" s="531">
        <v>261141</v>
      </c>
      <c r="BD798" s="531">
        <v>301093</v>
      </c>
      <c r="BE798" s="531">
        <v>363200</v>
      </c>
      <c r="BF798" s="531">
        <v>464896</v>
      </c>
      <c r="BG798" s="531">
        <v>517923</v>
      </c>
      <c r="BH798" s="56"/>
      <c r="BI798" s="36" t="s">
        <v>721</v>
      </c>
      <c r="BJ798" s="531">
        <v>230655</v>
      </c>
      <c r="BK798" s="531">
        <v>265943</v>
      </c>
      <c r="BL798" s="531">
        <v>320800</v>
      </c>
      <c r="BM798" s="531">
        <v>410624</v>
      </c>
      <c r="BN798" s="531">
        <v>457461</v>
      </c>
      <c r="BO798" s="61"/>
      <c r="BP798" s="61"/>
      <c r="BQ798" s="61"/>
      <c r="BR798" s="61"/>
      <c r="BS798" s="61"/>
      <c r="BT798" s="61"/>
      <c r="BU798" s="61"/>
      <c r="BV798" s="61"/>
      <c r="BW798" s="61"/>
      <c r="BX798" s="61"/>
      <c r="BY798" s="61"/>
      <c r="BZ798" s="61"/>
      <c r="CA798" s="61"/>
      <c r="CB798" s="61"/>
      <c r="CC798" s="61"/>
      <c r="CD798" s="61"/>
      <c r="CE798" s="61"/>
      <c r="CF798" s="61"/>
      <c r="CG798" s="61"/>
      <c r="CH798" s="61"/>
      <c r="CI798" s="61"/>
      <c r="CJ798" s="61"/>
      <c r="CK798" s="61"/>
      <c r="CL798" s="61"/>
      <c r="CM798" s="61"/>
      <c r="CN798" s="61"/>
      <c r="CO798" s="61"/>
      <c r="CP798" s="61"/>
      <c r="CQ798" s="61"/>
      <c r="CR798" s="61"/>
    </row>
    <row r="799" spans="1:96" s="7" customFormat="1" ht="12.75" customHeight="1">
      <c r="A799" s="12"/>
      <c r="B799" s="12"/>
      <c r="C799" s="12"/>
      <c r="D799" s="12"/>
      <c r="E799" s="12"/>
      <c r="F799" s="12"/>
      <c r="G799" s="12"/>
      <c r="H799" s="12"/>
      <c r="I799" s="12"/>
      <c r="J799" s="12"/>
      <c r="K799" s="12"/>
      <c r="L799" s="12"/>
      <c r="M799" s="12"/>
      <c r="N799" s="12"/>
      <c r="O799" s="12"/>
      <c r="P799" s="12"/>
      <c r="Q799" s="12"/>
      <c r="R799" s="12"/>
      <c r="S799" s="12"/>
      <c r="T799" s="12"/>
      <c r="U799" s="12"/>
      <c r="V799" s="12"/>
      <c r="W799" s="12"/>
      <c r="X799" s="18"/>
      <c r="Y799" s="18"/>
      <c r="Z799" s="18"/>
      <c r="AA799" s="18"/>
      <c r="AB799" s="18"/>
      <c r="AC799" s="18"/>
      <c r="AD799" s="18"/>
      <c r="AE799" s="12"/>
      <c r="AF799" s="12"/>
      <c r="AG799" s="12"/>
      <c r="AH799" s="12"/>
      <c r="AI799" s="12"/>
      <c r="AJ799" s="12"/>
      <c r="AK799" s="12"/>
      <c r="AL799" s="12"/>
      <c r="AM799" s="52"/>
      <c r="AN799" s="52"/>
      <c r="AO799" s="21"/>
      <c r="AP799" s="21"/>
      <c r="AQ799" s="21"/>
      <c r="AR799" s="21"/>
      <c r="AS799" s="21"/>
      <c r="AT799" s="56"/>
      <c r="AU799" s="56"/>
      <c r="AV799" s="56"/>
      <c r="AW799" s="56"/>
      <c r="AX799" s="56"/>
      <c r="AY799" s="56"/>
      <c r="AZ799" s="56"/>
      <c r="BA799" s="56"/>
      <c r="BB799" s="36" t="s">
        <v>724</v>
      </c>
      <c r="BC799" s="533">
        <v>261141</v>
      </c>
      <c r="BD799" s="533">
        <v>301093</v>
      </c>
      <c r="BE799" s="533">
        <v>363200</v>
      </c>
      <c r="BF799" s="533">
        <v>464896</v>
      </c>
      <c r="BG799" s="533">
        <v>517923</v>
      </c>
      <c r="BH799" s="56"/>
      <c r="BI799" s="36" t="s">
        <v>724</v>
      </c>
      <c r="BJ799" s="533">
        <v>230655</v>
      </c>
      <c r="BK799" s="533">
        <v>265943</v>
      </c>
      <c r="BL799" s="533">
        <v>320800</v>
      </c>
      <c r="BM799" s="533">
        <v>410624</v>
      </c>
      <c r="BN799" s="533">
        <v>457461</v>
      </c>
      <c r="BO799" s="61"/>
      <c r="BP799" s="61"/>
      <c r="BQ799" s="61"/>
      <c r="BR799" s="61"/>
      <c r="BS799" s="61"/>
      <c r="BT799" s="61"/>
      <c r="BU799" s="61"/>
      <c r="BV799" s="61"/>
      <c r="BW799" s="61"/>
      <c r="BX799" s="61"/>
      <c r="BY799" s="61"/>
      <c r="BZ799" s="61"/>
      <c r="CA799" s="61"/>
      <c r="CB799" s="61"/>
      <c r="CC799" s="61"/>
      <c r="CD799" s="61"/>
      <c r="CE799" s="61"/>
      <c r="CF799" s="61"/>
      <c r="CG799" s="61"/>
      <c r="CH799" s="61"/>
      <c r="CI799" s="61"/>
      <c r="CJ799" s="61"/>
      <c r="CK799" s="61"/>
      <c r="CL799" s="61"/>
      <c r="CM799" s="61"/>
      <c r="CN799" s="61"/>
      <c r="CO799" s="61"/>
      <c r="CP799" s="61"/>
      <c r="CQ799" s="61"/>
      <c r="CR799" s="61"/>
    </row>
    <row r="800" spans="1:96" s="7" customFormat="1" ht="12.75" customHeight="1">
      <c r="A800" s="50" t="s">
        <v>643</v>
      </c>
      <c r="B800" s="50"/>
      <c r="C800" s="50" t="s">
        <v>460</v>
      </c>
      <c r="D800" s="12"/>
      <c r="E800" s="12"/>
      <c r="F800" s="25"/>
      <c r="G800" s="25"/>
      <c r="H800" s="25"/>
      <c r="I800" s="25"/>
      <c r="J800" s="25"/>
      <c r="K800" s="25"/>
      <c r="L800" s="25"/>
      <c r="M800" s="25"/>
      <c r="N800" s="25"/>
      <c r="O800" s="25"/>
      <c r="P800" s="25"/>
      <c r="Q800" s="25"/>
      <c r="R800" s="25"/>
      <c r="S800" s="25"/>
      <c r="T800" s="25"/>
      <c r="U800" s="25"/>
      <c r="V800" s="25"/>
      <c r="W800" s="89"/>
      <c r="X800" s="25"/>
      <c r="Y800" s="25"/>
      <c r="Z800" s="25"/>
      <c r="AA800" s="25"/>
      <c r="AB800" s="25"/>
      <c r="AC800" s="25"/>
      <c r="AD800" s="25"/>
      <c r="AE800" s="25"/>
      <c r="AF800" s="12"/>
      <c r="AG800" s="12"/>
      <c r="AH800" s="12"/>
      <c r="AI800" s="12"/>
      <c r="AJ800" s="12"/>
      <c r="AK800" s="12"/>
      <c r="AL800" s="12"/>
      <c r="AM800" s="52"/>
      <c r="AN800" s="52"/>
      <c r="AO800" s="21"/>
      <c r="AP800" s="21"/>
      <c r="AQ800" s="21"/>
      <c r="AR800" s="21"/>
      <c r="AS800" s="21"/>
      <c r="AT800" s="56"/>
      <c r="AU800" s="56"/>
      <c r="AV800" s="56"/>
      <c r="AW800" s="56"/>
      <c r="AX800" s="56"/>
      <c r="AY800" s="56"/>
      <c r="AZ800" s="56"/>
      <c r="BA800" s="56"/>
      <c r="BB800" s="36" t="s">
        <v>725</v>
      </c>
      <c r="BC800" s="531">
        <v>261141</v>
      </c>
      <c r="BD800" s="531">
        <v>301093</v>
      </c>
      <c r="BE800" s="531">
        <v>363200</v>
      </c>
      <c r="BF800" s="531">
        <v>464896</v>
      </c>
      <c r="BG800" s="531">
        <v>517923</v>
      </c>
      <c r="BH800" s="56"/>
      <c r="BI800" s="36" t="s">
        <v>725</v>
      </c>
      <c r="BJ800" s="531">
        <v>230655</v>
      </c>
      <c r="BK800" s="531">
        <v>265943</v>
      </c>
      <c r="BL800" s="531">
        <v>320800</v>
      </c>
      <c r="BM800" s="531">
        <v>410624</v>
      </c>
      <c r="BN800" s="531">
        <v>457461</v>
      </c>
      <c r="BO800" s="61"/>
      <c r="BP800" s="61"/>
      <c r="BQ800" s="61"/>
      <c r="BR800" s="61"/>
      <c r="BS800" s="61"/>
      <c r="BT800" s="61"/>
      <c r="BU800" s="61"/>
      <c r="BV800" s="61"/>
      <c r="BW800" s="61"/>
      <c r="BX800" s="61"/>
      <c r="BY800" s="61"/>
      <c r="BZ800" s="61"/>
      <c r="CA800" s="61"/>
      <c r="CB800" s="61"/>
      <c r="CC800" s="61"/>
      <c r="CD800" s="61"/>
      <c r="CE800" s="61"/>
      <c r="CF800" s="61"/>
      <c r="CG800" s="61"/>
      <c r="CH800" s="61"/>
      <c r="CI800" s="61"/>
      <c r="CJ800" s="61"/>
      <c r="CK800" s="61"/>
      <c r="CL800" s="61"/>
      <c r="CM800" s="61"/>
      <c r="CN800" s="61"/>
      <c r="CO800" s="61"/>
      <c r="CP800" s="61"/>
      <c r="CQ800" s="61"/>
      <c r="CR800" s="61"/>
    </row>
    <row r="801" spans="1:96" s="7" customFormat="1" ht="12.75" customHeight="1">
      <c r="A801" s="12"/>
      <c r="B801" s="12"/>
      <c r="C801" s="35" t="s">
        <v>902</v>
      </c>
      <c r="D801" s="12"/>
      <c r="E801" s="12"/>
      <c r="F801" s="25"/>
      <c r="G801" s="25"/>
      <c r="H801" s="25"/>
      <c r="I801" s="25"/>
      <c r="J801" s="25"/>
      <c r="K801" s="25"/>
      <c r="L801" s="25"/>
      <c r="M801" s="25"/>
      <c r="N801" s="25"/>
      <c r="O801" s="25"/>
      <c r="P801" s="25"/>
      <c r="Q801" s="25"/>
      <c r="R801" s="25"/>
      <c r="S801" s="25"/>
      <c r="T801" s="25"/>
      <c r="U801" s="25"/>
      <c r="V801" s="25"/>
      <c r="W801" s="89"/>
      <c r="X801" s="25"/>
      <c r="Y801" s="25"/>
      <c r="Z801" s="25"/>
      <c r="AA801" s="25"/>
      <c r="AB801" s="25"/>
      <c r="AC801" s="25"/>
      <c r="AD801" s="25"/>
      <c r="AE801" s="25"/>
      <c r="AF801" s="12"/>
      <c r="AG801" s="12"/>
      <c r="AH801" s="12"/>
      <c r="AI801" s="12"/>
      <c r="AJ801" s="12"/>
      <c r="AK801" s="12"/>
      <c r="AL801" s="12"/>
      <c r="AM801" s="52"/>
      <c r="AN801" s="52"/>
      <c r="AO801" s="21"/>
      <c r="AP801" s="21"/>
      <c r="AQ801" s="21"/>
      <c r="AR801" s="21"/>
      <c r="AS801" s="21"/>
      <c r="AT801" s="56"/>
      <c r="AU801" s="56"/>
      <c r="AV801" s="56"/>
      <c r="AW801" s="56"/>
      <c r="AX801" s="56"/>
      <c r="AY801" s="56"/>
      <c r="AZ801" s="56"/>
      <c r="BA801" s="56"/>
      <c r="BB801" s="36" t="s">
        <v>727</v>
      </c>
      <c r="BC801" s="533">
        <v>261141</v>
      </c>
      <c r="BD801" s="533">
        <v>301093</v>
      </c>
      <c r="BE801" s="533">
        <v>363200</v>
      </c>
      <c r="BF801" s="533">
        <v>464896</v>
      </c>
      <c r="BG801" s="533">
        <v>517923</v>
      </c>
      <c r="BH801" s="56"/>
      <c r="BI801" s="36" t="s">
        <v>727</v>
      </c>
      <c r="BJ801" s="533">
        <v>230655</v>
      </c>
      <c r="BK801" s="533">
        <v>265943</v>
      </c>
      <c r="BL801" s="533">
        <v>320800</v>
      </c>
      <c r="BM801" s="533">
        <v>410624</v>
      </c>
      <c r="BN801" s="533">
        <v>457461</v>
      </c>
      <c r="BO801" s="61"/>
      <c r="BP801" s="61"/>
      <c r="BQ801" s="61"/>
      <c r="BR801" s="61"/>
      <c r="BS801" s="61"/>
      <c r="BT801" s="61"/>
      <c r="BU801" s="61"/>
      <c r="BV801" s="61"/>
      <c r="BW801" s="61"/>
      <c r="BX801" s="61"/>
      <c r="BY801" s="61"/>
      <c r="BZ801" s="61"/>
      <c r="CA801" s="61"/>
      <c r="CB801" s="61"/>
      <c r="CC801" s="61"/>
      <c r="CD801" s="61"/>
      <c r="CE801" s="61"/>
      <c r="CF801" s="61"/>
      <c r="CG801" s="61"/>
      <c r="CH801" s="61"/>
      <c r="CI801" s="61"/>
      <c r="CJ801" s="61"/>
      <c r="CK801" s="61"/>
      <c r="CL801" s="61"/>
      <c r="CM801" s="61"/>
      <c r="CN801" s="61"/>
      <c r="CO801" s="61"/>
      <c r="CP801" s="61"/>
      <c r="CQ801" s="61"/>
      <c r="CR801" s="61"/>
    </row>
    <row r="802" spans="1:96" s="7" customFormat="1" ht="12.75" customHeight="1">
      <c r="A802" s="12"/>
      <c r="B802" s="12"/>
      <c r="C802" s="67"/>
      <c r="D802" s="12"/>
      <c r="E802" s="12"/>
      <c r="F802" s="25"/>
      <c r="G802" s="25"/>
      <c r="H802" s="25"/>
      <c r="I802" s="25"/>
      <c r="J802" s="25"/>
      <c r="K802" s="25"/>
      <c r="L802" s="25"/>
      <c r="M802" s="25"/>
      <c r="N802" s="25"/>
      <c r="O802" s="25"/>
      <c r="P802" s="25"/>
      <c r="Q802" s="25"/>
      <c r="R802" s="25"/>
      <c r="S802" s="25"/>
      <c r="T802" s="25"/>
      <c r="U802" s="25"/>
      <c r="V802" s="25"/>
      <c r="W802" s="89"/>
      <c r="X802" s="25"/>
      <c r="Y802" s="25"/>
      <c r="Z802" s="25"/>
      <c r="AA802" s="25"/>
      <c r="AB802" s="25"/>
      <c r="AC802" s="25"/>
      <c r="AD802" s="25"/>
      <c r="AE802" s="25"/>
      <c r="AF802" s="12"/>
      <c r="AG802" s="12"/>
      <c r="AH802" s="12"/>
      <c r="AI802" s="12"/>
      <c r="AJ802" s="12"/>
      <c r="AK802" s="12"/>
      <c r="AL802" s="12"/>
      <c r="AM802" s="52"/>
      <c r="AN802" s="52"/>
      <c r="AO802" s="21"/>
      <c r="AP802" s="21"/>
      <c r="AQ802" s="21"/>
      <c r="AR802" s="21"/>
      <c r="AS802" s="21"/>
      <c r="AT802" s="56"/>
      <c r="AU802" s="56"/>
      <c r="AV802" s="56"/>
      <c r="AW802" s="56"/>
      <c r="AX802" s="56"/>
      <c r="AY802" s="56"/>
      <c r="AZ802" s="56"/>
      <c r="BA802" s="56"/>
      <c r="BB802" s="36" t="s">
        <v>728</v>
      </c>
      <c r="BC802" s="531">
        <v>261141</v>
      </c>
      <c r="BD802" s="531">
        <v>301093</v>
      </c>
      <c r="BE802" s="531">
        <v>363200</v>
      </c>
      <c r="BF802" s="531">
        <v>464896</v>
      </c>
      <c r="BG802" s="531">
        <v>517923</v>
      </c>
      <c r="BH802" s="56"/>
      <c r="BI802" s="36" t="s">
        <v>728</v>
      </c>
      <c r="BJ802" s="531">
        <v>230655</v>
      </c>
      <c r="BK802" s="531">
        <v>265943</v>
      </c>
      <c r="BL802" s="531">
        <v>320800</v>
      </c>
      <c r="BM802" s="531">
        <v>410624</v>
      </c>
      <c r="BN802" s="531">
        <v>457461</v>
      </c>
      <c r="BO802" s="61"/>
      <c r="BP802" s="61"/>
      <c r="BQ802" s="61"/>
      <c r="BR802" s="61"/>
      <c r="BS802" s="61"/>
      <c r="BT802" s="61"/>
      <c r="BU802" s="61"/>
      <c r="BV802" s="61"/>
      <c r="BW802" s="61"/>
      <c r="BX802" s="61"/>
      <c r="BY802" s="61"/>
      <c r="BZ802" s="61"/>
      <c r="CA802" s="61"/>
      <c r="CB802" s="61"/>
      <c r="CC802" s="61"/>
      <c r="CD802" s="61"/>
      <c r="CE802" s="61"/>
      <c r="CF802" s="61"/>
      <c r="CG802" s="61"/>
      <c r="CH802" s="61"/>
      <c r="CI802" s="61"/>
      <c r="CJ802" s="61"/>
      <c r="CK802" s="61"/>
      <c r="CL802" s="61"/>
      <c r="CM802" s="61"/>
      <c r="CN802" s="61"/>
      <c r="CO802" s="61"/>
      <c r="CP802" s="61"/>
      <c r="CQ802" s="61"/>
      <c r="CR802" s="61"/>
    </row>
    <row r="803" spans="1:96" s="7" customFormat="1" ht="12.75" customHeight="1">
      <c r="A803" s="12"/>
      <c r="B803" s="12"/>
      <c r="C803" s="71"/>
      <c r="D803" s="72"/>
      <c r="E803" s="72"/>
      <c r="F803" s="72"/>
      <c r="G803" s="72"/>
      <c r="H803" s="72"/>
      <c r="I803" s="72"/>
      <c r="J803" s="72"/>
      <c r="K803" s="72"/>
      <c r="L803" s="94"/>
      <c r="M803" s="1208" t="s">
        <v>133</v>
      </c>
      <c r="N803" s="1208"/>
      <c r="O803" s="1208"/>
      <c r="P803" s="1209"/>
      <c r="Q803" s="1156" t="s">
        <v>309</v>
      </c>
      <c r="R803" s="1156"/>
      <c r="S803" s="1156"/>
      <c r="T803" s="1156"/>
      <c r="U803" s="1156" t="s">
        <v>310</v>
      </c>
      <c r="V803" s="1156"/>
      <c r="W803" s="1156"/>
      <c r="X803" s="1156"/>
      <c r="Y803" s="1156" t="s">
        <v>311</v>
      </c>
      <c r="Z803" s="1156"/>
      <c r="AA803" s="1156"/>
      <c r="AB803" s="1156"/>
      <c r="AC803" s="1156" t="s">
        <v>385</v>
      </c>
      <c r="AD803" s="1156"/>
      <c r="AE803" s="1156"/>
      <c r="AF803" s="1156"/>
      <c r="AG803" s="1396" t="s">
        <v>358</v>
      </c>
      <c r="AH803" s="1396"/>
      <c r="AI803" s="1396"/>
      <c r="AJ803" s="1396"/>
      <c r="AK803" s="12"/>
      <c r="AL803" s="58"/>
      <c r="AM803" s="52"/>
      <c r="AN803" s="52"/>
      <c r="AO803" s="21"/>
      <c r="AP803" s="21"/>
      <c r="AQ803" s="21"/>
      <c r="AR803" s="21"/>
      <c r="AS803" s="21"/>
      <c r="AT803" s="56"/>
      <c r="AU803" s="56"/>
      <c r="AV803" s="56"/>
      <c r="AW803" s="56"/>
      <c r="AX803" s="56"/>
      <c r="AY803" s="56"/>
      <c r="AZ803" s="56"/>
      <c r="BA803" s="56"/>
      <c r="BB803" s="36" t="s">
        <v>226</v>
      </c>
      <c r="BC803" s="533">
        <v>261141</v>
      </c>
      <c r="BD803" s="533">
        <v>301093</v>
      </c>
      <c r="BE803" s="533">
        <v>363200</v>
      </c>
      <c r="BF803" s="533">
        <v>464896</v>
      </c>
      <c r="BG803" s="533">
        <v>517923</v>
      </c>
      <c r="BH803" s="56"/>
      <c r="BI803" s="36" t="s">
        <v>226</v>
      </c>
      <c r="BJ803" s="533">
        <v>230655</v>
      </c>
      <c r="BK803" s="533">
        <v>265943</v>
      </c>
      <c r="BL803" s="533">
        <v>320800</v>
      </c>
      <c r="BM803" s="533">
        <v>410624</v>
      </c>
      <c r="BN803" s="533">
        <v>457461</v>
      </c>
      <c r="BO803" s="61"/>
      <c r="BP803" s="61"/>
      <c r="BQ803" s="61"/>
      <c r="BR803" s="61"/>
      <c r="BS803" s="61"/>
      <c r="BT803" s="61"/>
      <c r="BU803" s="61"/>
      <c r="BV803" s="61"/>
      <c r="BW803" s="61"/>
      <c r="BX803" s="61"/>
      <c r="BY803" s="61"/>
      <c r="BZ803" s="61"/>
      <c r="CA803" s="61"/>
      <c r="CB803" s="61"/>
      <c r="CC803" s="61"/>
      <c r="CD803" s="61"/>
      <c r="CE803" s="61"/>
      <c r="CF803" s="61"/>
      <c r="CG803" s="61"/>
      <c r="CH803" s="61"/>
      <c r="CI803" s="61"/>
      <c r="CJ803" s="61"/>
      <c r="CK803" s="61"/>
      <c r="CL803" s="61"/>
      <c r="CM803" s="61"/>
      <c r="CN803" s="61"/>
      <c r="CO803" s="61"/>
      <c r="CP803" s="61"/>
      <c r="CQ803" s="61"/>
      <c r="CR803" s="61"/>
    </row>
    <row r="804" spans="1:96" s="7" customFormat="1" ht="12.75" customHeight="1">
      <c r="A804" s="12"/>
      <c r="B804" s="12"/>
      <c r="C804" s="79"/>
      <c r="D804" s="80"/>
      <c r="E804" s="80"/>
      <c r="F804" s="80"/>
      <c r="G804" s="80"/>
      <c r="H804" s="80"/>
      <c r="I804" s="80"/>
      <c r="J804" s="80"/>
      <c r="K804" s="80"/>
      <c r="L804" s="81"/>
      <c r="M804" s="1210"/>
      <c r="N804" s="1210"/>
      <c r="O804" s="1210"/>
      <c r="P804" s="1211"/>
      <c r="Q804" s="1156"/>
      <c r="R804" s="1156"/>
      <c r="S804" s="1156"/>
      <c r="T804" s="1156"/>
      <c r="U804" s="1156"/>
      <c r="V804" s="1156"/>
      <c r="W804" s="1156"/>
      <c r="X804" s="1156"/>
      <c r="Y804" s="1156"/>
      <c r="Z804" s="1156"/>
      <c r="AA804" s="1156"/>
      <c r="AB804" s="1156"/>
      <c r="AC804" s="1156"/>
      <c r="AD804" s="1156"/>
      <c r="AE804" s="1156"/>
      <c r="AF804" s="1156"/>
      <c r="AG804" s="1396"/>
      <c r="AH804" s="1396"/>
      <c r="AI804" s="1396"/>
      <c r="AJ804" s="1396"/>
      <c r="AK804" s="12"/>
      <c r="AL804" s="58"/>
      <c r="AM804" s="52"/>
      <c r="AN804" s="52"/>
      <c r="AO804" s="21"/>
      <c r="AP804" s="21"/>
      <c r="AQ804" s="21"/>
      <c r="AR804" s="21"/>
      <c r="AS804" s="21"/>
      <c r="AT804" s="56"/>
      <c r="AU804" s="56"/>
      <c r="AV804" s="56"/>
      <c r="AW804" s="56"/>
      <c r="AX804" s="56"/>
      <c r="AY804" s="56"/>
      <c r="AZ804" s="56"/>
      <c r="BA804" s="56"/>
      <c r="BB804" s="36" t="s">
        <v>228</v>
      </c>
      <c r="BC804" s="531">
        <v>261141</v>
      </c>
      <c r="BD804" s="531">
        <v>301093</v>
      </c>
      <c r="BE804" s="531">
        <v>363200</v>
      </c>
      <c r="BF804" s="531">
        <v>464896</v>
      </c>
      <c r="BG804" s="531">
        <v>517923</v>
      </c>
      <c r="BH804" s="56"/>
      <c r="BI804" s="36" t="s">
        <v>228</v>
      </c>
      <c r="BJ804" s="531">
        <v>230655</v>
      </c>
      <c r="BK804" s="531">
        <v>265943</v>
      </c>
      <c r="BL804" s="531">
        <v>320800</v>
      </c>
      <c r="BM804" s="531">
        <v>410624</v>
      </c>
      <c r="BN804" s="531">
        <v>457461</v>
      </c>
      <c r="BO804" s="61"/>
      <c r="BP804" s="61"/>
      <c r="BQ804" s="61"/>
      <c r="BR804" s="61"/>
      <c r="BS804" s="61"/>
      <c r="BT804" s="61"/>
      <c r="BU804" s="61"/>
      <c r="BV804" s="61"/>
      <c r="BW804" s="61"/>
      <c r="BX804" s="61"/>
      <c r="BY804" s="61"/>
      <c r="BZ804" s="61"/>
      <c r="CA804" s="61"/>
      <c r="CB804" s="61"/>
      <c r="CC804" s="61"/>
      <c r="CD804" s="61"/>
      <c r="CE804" s="61"/>
      <c r="CF804" s="61"/>
      <c r="CG804" s="61"/>
      <c r="CH804" s="61"/>
      <c r="CI804" s="61"/>
      <c r="CJ804" s="61"/>
      <c r="CK804" s="61"/>
      <c r="CL804" s="61"/>
      <c r="CM804" s="61"/>
      <c r="CN804" s="61"/>
      <c r="CO804" s="61"/>
      <c r="CP804" s="61"/>
      <c r="CQ804" s="61"/>
      <c r="CR804" s="61"/>
    </row>
    <row r="805" spans="1:96" s="7" customFormat="1" ht="12.75" customHeight="1">
      <c r="A805" s="12"/>
      <c r="B805" s="12"/>
      <c r="C805" s="1316" t="s">
        <v>45</v>
      </c>
      <c r="D805" s="1317"/>
      <c r="E805" s="1317"/>
      <c r="F805" s="1317"/>
      <c r="G805" s="1317"/>
      <c r="H805" s="1317"/>
      <c r="I805" s="80"/>
      <c r="J805" s="80"/>
      <c r="K805" s="80"/>
      <c r="L805" s="81"/>
      <c r="M805" s="1166"/>
      <c r="N805" s="1166"/>
      <c r="O805" s="1166"/>
      <c r="P805" s="1166"/>
      <c r="Q805" s="1166">
        <v>12</v>
      </c>
      <c r="R805" s="1166"/>
      <c r="S805" s="1166"/>
      <c r="T805" s="1166"/>
      <c r="U805" s="1166">
        <v>14</v>
      </c>
      <c r="V805" s="1166"/>
      <c r="W805" s="1166"/>
      <c r="X805" s="1166"/>
      <c r="Y805" s="1166">
        <v>16</v>
      </c>
      <c r="Z805" s="1166"/>
      <c r="AA805" s="1166"/>
      <c r="AB805" s="1166"/>
      <c r="AC805" s="1204"/>
      <c r="AD805" s="1205"/>
      <c r="AE805" s="1205"/>
      <c r="AF805" s="1206"/>
      <c r="AG805" s="1204"/>
      <c r="AH805" s="1205"/>
      <c r="AI805" s="1205"/>
      <c r="AJ805" s="1206"/>
      <c r="AK805" s="12"/>
      <c r="AL805" s="58"/>
      <c r="AM805" s="52"/>
      <c r="AN805" s="52"/>
      <c r="AO805" s="21"/>
      <c r="AP805" s="21"/>
      <c r="AQ805" s="21"/>
      <c r="AR805" s="21"/>
      <c r="AS805" s="21"/>
      <c r="AT805" s="56"/>
      <c r="AU805" s="56"/>
      <c r="AV805" s="56"/>
      <c r="AW805" s="56"/>
      <c r="AX805" s="56"/>
      <c r="AY805" s="56"/>
      <c r="AZ805" s="56"/>
      <c r="BA805" s="56"/>
      <c r="BB805" s="36" t="s">
        <v>229</v>
      </c>
      <c r="BC805" s="533">
        <v>261141</v>
      </c>
      <c r="BD805" s="533">
        <v>301093</v>
      </c>
      <c r="BE805" s="533">
        <v>363200</v>
      </c>
      <c r="BF805" s="533">
        <v>464896</v>
      </c>
      <c r="BG805" s="533">
        <v>517923</v>
      </c>
      <c r="BH805" s="56"/>
      <c r="BI805" s="36" t="s">
        <v>229</v>
      </c>
      <c r="BJ805" s="533">
        <v>230655</v>
      </c>
      <c r="BK805" s="533">
        <v>265943</v>
      </c>
      <c r="BL805" s="533">
        <v>320800</v>
      </c>
      <c r="BM805" s="533">
        <v>410624</v>
      </c>
      <c r="BN805" s="533">
        <v>457461</v>
      </c>
      <c r="BO805" s="61"/>
      <c r="BP805" s="61"/>
      <c r="BQ805" s="61"/>
      <c r="BR805" s="61"/>
      <c r="BS805" s="61"/>
      <c r="BT805" s="61"/>
      <c r="BU805" s="61"/>
      <c r="BV805" s="61"/>
      <c r="BW805" s="61"/>
      <c r="BX805" s="61"/>
      <c r="BY805" s="61"/>
      <c r="BZ805" s="61"/>
      <c r="CA805" s="61"/>
      <c r="CB805" s="61"/>
      <c r="CC805" s="61"/>
      <c r="CD805" s="61"/>
      <c r="CE805" s="61"/>
      <c r="CF805" s="61"/>
      <c r="CG805" s="61"/>
      <c r="CH805" s="61"/>
      <c r="CI805" s="61"/>
      <c r="CJ805" s="61"/>
      <c r="CK805" s="61"/>
      <c r="CL805" s="61"/>
      <c r="CM805" s="61"/>
      <c r="CN805" s="61"/>
      <c r="CO805" s="61"/>
      <c r="CP805" s="61"/>
      <c r="CQ805" s="61"/>
      <c r="CR805" s="61"/>
    </row>
    <row r="806" spans="1:96" s="7" customFormat="1" ht="12.75" customHeight="1">
      <c r="A806" s="12"/>
      <c r="B806" s="12"/>
      <c r="C806" s="1167" t="s">
        <v>46</v>
      </c>
      <c r="D806" s="1168"/>
      <c r="E806" s="1168"/>
      <c r="F806" s="1168"/>
      <c r="G806" s="1168"/>
      <c r="H806" s="1168"/>
      <c r="I806" s="77"/>
      <c r="J806" s="77"/>
      <c r="K806" s="77"/>
      <c r="L806" s="78"/>
      <c r="M806" s="1166"/>
      <c r="N806" s="1166"/>
      <c r="O806" s="1166"/>
      <c r="P806" s="1166"/>
      <c r="Q806" s="1166"/>
      <c r="R806" s="1166"/>
      <c r="S806" s="1166"/>
      <c r="T806" s="1166"/>
      <c r="U806" s="1166"/>
      <c r="V806" s="1166"/>
      <c r="W806" s="1166"/>
      <c r="X806" s="1166"/>
      <c r="Y806" s="1166"/>
      <c r="Z806" s="1166"/>
      <c r="AA806" s="1166"/>
      <c r="AB806" s="1166"/>
      <c r="AC806" s="1204"/>
      <c r="AD806" s="1205"/>
      <c r="AE806" s="1205"/>
      <c r="AF806" s="1206"/>
      <c r="AG806" s="1204"/>
      <c r="AH806" s="1205"/>
      <c r="AI806" s="1205"/>
      <c r="AJ806" s="1206"/>
      <c r="AK806" s="12"/>
      <c r="AL806" s="58"/>
      <c r="AM806" s="52"/>
      <c r="AN806" s="52"/>
      <c r="AO806" s="21"/>
      <c r="AP806" s="21"/>
      <c r="AQ806" s="21"/>
      <c r="AR806" s="21"/>
      <c r="AS806" s="21"/>
      <c r="AT806" s="56"/>
      <c r="AU806" s="56"/>
      <c r="AV806" s="56"/>
      <c r="AW806" s="56"/>
      <c r="AX806" s="56"/>
      <c r="AY806" s="56"/>
      <c r="AZ806" s="56"/>
      <c r="BA806" s="56"/>
      <c r="BB806" s="36" t="s">
        <v>231</v>
      </c>
      <c r="BC806" s="531">
        <v>261141</v>
      </c>
      <c r="BD806" s="531">
        <v>301093</v>
      </c>
      <c r="BE806" s="531">
        <v>363200</v>
      </c>
      <c r="BF806" s="531">
        <v>464896</v>
      </c>
      <c r="BG806" s="531">
        <v>517923</v>
      </c>
      <c r="BH806" s="56"/>
      <c r="BI806" s="36" t="s">
        <v>231</v>
      </c>
      <c r="BJ806" s="531">
        <v>230655</v>
      </c>
      <c r="BK806" s="531">
        <v>265943</v>
      </c>
      <c r="BL806" s="531">
        <v>320800</v>
      </c>
      <c r="BM806" s="531">
        <v>410624</v>
      </c>
      <c r="BN806" s="531">
        <v>457461</v>
      </c>
      <c r="BO806" s="61"/>
      <c r="BP806" s="61"/>
      <c r="BQ806" s="61"/>
      <c r="BR806" s="61"/>
      <c r="BS806" s="61"/>
      <c r="BT806" s="61"/>
      <c r="BU806" s="61"/>
      <c r="BV806" s="61"/>
      <c r="BW806" s="61"/>
      <c r="BX806" s="61"/>
      <c r="BY806" s="61"/>
      <c r="BZ806" s="61"/>
      <c r="CA806" s="61"/>
      <c r="CB806" s="61"/>
      <c r="CC806" s="61"/>
      <c r="CD806" s="61"/>
      <c r="CE806" s="61"/>
      <c r="CF806" s="61"/>
      <c r="CG806" s="61"/>
      <c r="CH806" s="61"/>
      <c r="CI806" s="61"/>
      <c r="CJ806" s="61"/>
      <c r="CK806" s="61"/>
      <c r="CL806" s="61"/>
      <c r="CM806" s="61"/>
      <c r="CN806" s="61"/>
      <c r="CO806" s="61"/>
      <c r="CP806" s="61"/>
      <c r="CQ806" s="61"/>
      <c r="CR806" s="61"/>
    </row>
    <row r="807" spans="1:96" s="7" customFormat="1" ht="12.75" customHeight="1">
      <c r="A807" s="12"/>
      <c r="B807" s="12"/>
      <c r="C807" s="1167" t="s">
        <v>47</v>
      </c>
      <c r="D807" s="1168"/>
      <c r="E807" s="1168"/>
      <c r="F807" s="1168"/>
      <c r="G807" s="1168"/>
      <c r="H807" s="1168"/>
      <c r="I807" s="96"/>
      <c r="J807" s="96"/>
      <c r="K807" s="96"/>
      <c r="L807" s="97"/>
      <c r="M807" s="1166"/>
      <c r="N807" s="1166"/>
      <c r="O807" s="1166"/>
      <c r="P807" s="1166"/>
      <c r="Q807" s="1166">
        <v>2</v>
      </c>
      <c r="R807" s="1166"/>
      <c r="S807" s="1166"/>
      <c r="T807" s="1166"/>
      <c r="U807" s="1166">
        <v>2</v>
      </c>
      <c r="V807" s="1166"/>
      <c r="W807" s="1166"/>
      <c r="X807" s="1166"/>
      <c r="Y807" s="1166">
        <v>2</v>
      </c>
      <c r="Z807" s="1166"/>
      <c r="AA807" s="1166"/>
      <c r="AB807" s="1166"/>
      <c r="AC807" s="1204"/>
      <c r="AD807" s="1205"/>
      <c r="AE807" s="1205"/>
      <c r="AF807" s="1206"/>
      <c r="AG807" s="1204"/>
      <c r="AH807" s="1205"/>
      <c r="AI807" s="1205"/>
      <c r="AJ807" s="1206"/>
      <c r="AK807" s="12"/>
      <c r="AL807" s="58"/>
      <c r="AM807" s="52"/>
      <c r="AN807" s="52"/>
      <c r="AO807" s="21"/>
      <c r="AP807" s="21"/>
      <c r="AQ807" s="21"/>
      <c r="AR807" s="21"/>
      <c r="AS807" s="21"/>
      <c r="AT807" s="56"/>
      <c r="AU807" s="56"/>
      <c r="AV807" s="56"/>
      <c r="AW807" s="56"/>
      <c r="AX807" s="56"/>
      <c r="AY807" s="56"/>
      <c r="AZ807" s="56"/>
      <c r="BA807" s="56"/>
      <c r="BB807" s="36" t="s">
        <v>232</v>
      </c>
      <c r="BC807" s="533">
        <v>293352</v>
      </c>
      <c r="BD807" s="533">
        <v>338232</v>
      </c>
      <c r="BE807" s="533">
        <v>408000</v>
      </c>
      <c r="BF807" s="533">
        <v>522240</v>
      </c>
      <c r="BG807" s="533">
        <v>581808</v>
      </c>
      <c r="BH807" s="56"/>
      <c r="BI807" s="36" t="s">
        <v>232</v>
      </c>
      <c r="BJ807" s="533">
        <v>254238</v>
      </c>
      <c r="BK807" s="533">
        <v>293134</v>
      </c>
      <c r="BL807" s="533">
        <v>353600</v>
      </c>
      <c r="BM807" s="533">
        <v>452608</v>
      </c>
      <c r="BN807" s="533">
        <v>504234</v>
      </c>
      <c r="BO807" s="61"/>
      <c r="BP807" s="61"/>
      <c r="BQ807" s="61"/>
      <c r="BR807" s="61"/>
      <c r="BS807" s="61"/>
      <c r="BT807" s="61"/>
      <c r="BU807" s="61"/>
      <c r="BV807" s="61"/>
      <c r="BW807" s="61"/>
      <c r="BX807" s="61"/>
      <c r="BY807" s="61"/>
      <c r="BZ807" s="61"/>
      <c r="CA807" s="61"/>
      <c r="CB807" s="61"/>
      <c r="CC807" s="61"/>
      <c r="CD807" s="61"/>
      <c r="CE807" s="61"/>
      <c r="CF807" s="61"/>
      <c r="CG807" s="61"/>
      <c r="CH807" s="61"/>
      <c r="CI807" s="61"/>
      <c r="CJ807" s="61"/>
      <c r="CK807" s="61"/>
      <c r="CL807" s="61"/>
      <c r="CM807" s="61"/>
      <c r="CN807" s="61"/>
      <c r="CO807" s="61"/>
      <c r="CP807" s="61"/>
      <c r="CQ807" s="61"/>
      <c r="CR807" s="61"/>
    </row>
    <row r="808" spans="1:96" s="7" customFormat="1" ht="12.75" customHeight="1">
      <c r="A808" s="12"/>
      <c r="B808" s="12"/>
      <c r="C808" s="1167" t="s">
        <v>841</v>
      </c>
      <c r="D808" s="1168"/>
      <c r="E808" s="1168"/>
      <c r="F808" s="1168"/>
      <c r="G808" s="1168"/>
      <c r="H808" s="1168"/>
      <c r="I808" s="96"/>
      <c r="J808" s="96"/>
      <c r="K808" s="96"/>
      <c r="L808" s="97"/>
      <c r="M808" s="1166"/>
      <c r="N808" s="1166"/>
      <c r="O808" s="1166"/>
      <c r="P808" s="1166"/>
      <c r="Q808" s="1166"/>
      <c r="R808" s="1166"/>
      <c r="S808" s="1166"/>
      <c r="T808" s="1166"/>
      <c r="U808" s="1166"/>
      <c r="V808" s="1166"/>
      <c r="W808" s="1166"/>
      <c r="X808" s="1166"/>
      <c r="Y808" s="1166"/>
      <c r="Z808" s="1166"/>
      <c r="AA808" s="1166"/>
      <c r="AB808" s="1166"/>
      <c r="AC808" s="1204"/>
      <c r="AD808" s="1205"/>
      <c r="AE808" s="1205"/>
      <c r="AF808" s="1206"/>
      <c r="AG808" s="1204"/>
      <c r="AH808" s="1205"/>
      <c r="AI808" s="1205"/>
      <c r="AJ808" s="1206"/>
      <c r="AK808" s="12"/>
      <c r="AL808" s="58"/>
      <c r="AM808" s="52"/>
      <c r="AN808" s="52"/>
      <c r="AO808" s="21"/>
      <c r="AP808" s="21"/>
      <c r="AQ808" s="21"/>
      <c r="AR808" s="21"/>
      <c r="AS808" s="21"/>
      <c r="AT808" s="56"/>
      <c r="AU808" s="56"/>
      <c r="AV808" s="56"/>
      <c r="AW808" s="56"/>
      <c r="AX808" s="56"/>
      <c r="AY808" s="56"/>
      <c r="AZ808" s="56"/>
      <c r="BA808" s="56"/>
      <c r="BB808" s="36" t="s">
        <v>234</v>
      </c>
      <c r="BC808" s="531">
        <v>261141</v>
      </c>
      <c r="BD808" s="531">
        <v>301093</v>
      </c>
      <c r="BE808" s="531">
        <v>363200</v>
      </c>
      <c r="BF808" s="531">
        <v>464896</v>
      </c>
      <c r="BG808" s="531">
        <v>517923</v>
      </c>
      <c r="BH808" s="56"/>
      <c r="BI808" s="36" t="s">
        <v>234</v>
      </c>
      <c r="BJ808" s="531">
        <v>230655</v>
      </c>
      <c r="BK808" s="531">
        <v>265943</v>
      </c>
      <c r="BL808" s="531">
        <v>320800</v>
      </c>
      <c r="BM808" s="531">
        <v>410624</v>
      </c>
      <c r="BN808" s="531">
        <v>457461</v>
      </c>
      <c r="BO808" s="61"/>
      <c r="BP808" s="61"/>
      <c r="BQ808" s="61"/>
      <c r="BR808" s="61"/>
      <c r="BS808" s="61"/>
      <c r="BT808" s="61"/>
      <c r="BU808" s="61"/>
      <c r="BV808" s="61"/>
      <c r="BW808" s="61"/>
      <c r="BX808" s="61"/>
      <c r="BY808" s="61"/>
      <c r="BZ808" s="61"/>
      <c r="CA808" s="61"/>
      <c r="CB808" s="61"/>
      <c r="CC808" s="61"/>
      <c r="CD808" s="61"/>
      <c r="CE808" s="61"/>
      <c r="CF808" s="61"/>
      <c r="CG808" s="61"/>
      <c r="CH808" s="61"/>
      <c r="CI808" s="61"/>
      <c r="CJ808" s="61"/>
      <c r="CK808" s="61"/>
      <c r="CL808" s="61"/>
      <c r="CM808" s="61"/>
      <c r="CN808" s="61"/>
      <c r="CO808" s="61"/>
      <c r="CP808" s="61"/>
      <c r="CQ808" s="61"/>
      <c r="CR808" s="61"/>
    </row>
    <row r="809" spans="1:96" s="7" customFormat="1" ht="12.75" customHeight="1">
      <c r="A809" s="12"/>
      <c r="B809" s="12"/>
      <c r="C809" s="1167" t="s">
        <v>506</v>
      </c>
      <c r="D809" s="1168"/>
      <c r="E809" s="1168"/>
      <c r="F809" s="1168"/>
      <c r="G809" s="1168"/>
      <c r="H809" s="1168"/>
      <c r="I809" s="96"/>
      <c r="J809" s="96"/>
      <c r="K809" s="96"/>
      <c r="L809" s="97"/>
      <c r="M809" s="1166"/>
      <c r="N809" s="1166"/>
      <c r="O809" s="1166"/>
      <c r="P809" s="1166"/>
      <c r="Q809" s="1166">
        <v>6</v>
      </c>
      <c r="R809" s="1166"/>
      <c r="S809" s="1166"/>
      <c r="T809" s="1166"/>
      <c r="U809" s="1166">
        <v>11</v>
      </c>
      <c r="V809" s="1166"/>
      <c r="W809" s="1166"/>
      <c r="X809" s="1166"/>
      <c r="Y809" s="1166">
        <v>11</v>
      </c>
      <c r="Z809" s="1166"/>
      <c r="AA809" s="1166"/>
      <c r="AB809" s="1166"/>
      <c r="AC809" s="1204"/>
      <c r="AD809" s="1205"/>
      <c r="AE809" s="1205"/>
      <c r="AF809" s="1206"/>
      <c r="AG809" s="1204"/>
      <c r="AH809" s="1205"/>
      <c r="AI809" s="1205"/>
      <c r="AJ809" s="1206"/>
      <c r="AK809" s="12"/>
      <c r="AL809" s="58"/>
      <c r="AM809" s="52"/>
      <c r="AN809" s="52"/>
      <c r="AO809" s="21"/>
      <c r="AP809" s="21"/>
      <c r="AQ809" s="21"/>
      <c r="AR809" s="21"/>
      <c r="AS809" s="21"/>
      <c r="AT809" s="56"/>
      <c r="AU809" s="56"/>
      <c r="AV809" s="56"/>
      <c r="AW809" s="56"/>
      <c r="AX809" s="56"/>
      <c r="AY809" s="56"/>
      <c r="AZ809" s="56"/>
      <c r="BA809" s="56"/>
      <c r="BB809" s="36" t="s">
        <v>235</v>
      </c>
      <c r="BC809" s="533">
        <v>293352</v>
      </c>
      <c r="BD809" s="533">
        <v>338232</v>
      </c>
      <c r="BE809" s="533">
        <v>408000</v>
      </c>
      <c r="BF809" s="533">
        <v>522240</v>
      </c>
      <c r="BG809" s="533">
        <v>581808</v>
      </c>
      <c r="BH809" s="56"/>
      <c r="BI809" s="36" t="s">
        <v>235</v>
      </c>
      <c r="BJ809" s="533">
        <v>253663</v>
      </c>
      <c r="BK809" s="533">
        <v>292471</v>
      </c>
      <c r="BL809" s="533">
        <v>352800</v>
      </c>
      <c r="BM809" s="533">
        <v>451584</v>
      </c>
      <c r="BN809" s="533">
        <v>503093</v>
      </c>
      <c r="BO809" s="61"/>
      <c r="BP809" s="61"/>
      <c r="BQ809" s="61"/>
      <c r="BR809" s="61"/>
      <c r="BS809" s="61"/>
      <c r="BT809" s="61"/>
      <c r="BU809" s="61"/>
      <c r="BV809" s="61"/>
      <c r="BW809" s="61"/>
      <c r="BX809" s="61"/>
      <c r="BY809" s="61"/>
      <c r="BZ809" s="61"/>
      <c r="CA809" s="61"/>
      <c r="CB809" s="61"/>
      <c r="CC809" s="61"/>
      <c r="CD809" s="61"/>
      <c r="CE809" s="61"/>
      <c r="CF809" s="61"/>
      <c r="CG809" s="61"/>
      <c r="CH809" s="61"/>
      <c r="CI809" s="61"/>
      <c r="CJ809" s="61"/>
      <c r="CK809" s="61"/>
      <c r="CL809" s="61"/>
      <c r="CM809" s="61"/>
      <c r="CN809" s="61"/>
      <c r="CO809" s="61"/>
      <c r="CP809" s="61"/>
      <c r="CQ809" s="61"/>
      <c r="CR809" s="61"/>
    </row>
    <row r="810" spans="1:96" s="7" customFormat="1" ht="12.75" customHeight="1">
      <c r="A810" s="12"/>
      <c r="B810" s="12"/>
      <c r="C810" s="1434" t="s">
        <v>865</v>
      </c>
      <c r="D810" s="1168"/>
      <c r="E810" s="1168"/>
      <c r="F810" s="1168"/>
      <c r="G810" s="1168"/>
      <c r="H810" s="1168"/>
      <c r="I810" s="96"/>
      <c r="J810" s="96"/>
      <c r="K810" s="96"/>
      <c r="L810" s="97"/>
      <c r="M810" s="1166"/>
      <c r="N810" s="1166"/>
      <c r="O810" s="1166"/>
      <c r="P810" s="1166"/>
      <c r="Q810" s="1166"/>
      <c r="R810" s="1166"/>
      <c r="S810" s="1166"/>
      <c r="T810" s="1166"/>
      <c r="U810" s="1166"/>
      <c r="V810" s="1166"/>
      <c r="W810" s="1166"/>
      <c r="X810" s="1166"/>
      <c r="Y810" s="1166"/>
      <c r="Z810" s="1166"/>
      <c r="AA810" s="1166"/>
      <c r="AB810" s="1166"/>
      <c r="AC810" s="1204"/>
      <c r="AD810" s="1205"/>
      <c r="AE810" s="1205"/>
      <c r="AF810" s="1206"/>
      <c r="AG810" s="1204"/>
      <c r="AH810" s="1205"/>
      <c r="AI810" s="1205"/>
      <c r="AJ810" s="1206"/>
      <c r="AK810" s="12"/>
      <c r="AL810" s="58"/>
      <c r="AM810" s="52"/>
      <c r="AN810" s="52"/>
      <c r="AO810" s="21"/>
      <c r="AP810" s="21"/>
      <c r="AQ810" s="21"/>
      <c r="AR810" s="21"/>
      <c r="AS810" s="21"/>
      <c r="AT810" s="56"/>
      <c r="AU810" s="56"/>
      <c r="AV810" s="56"/>
      <c r="AW810" s="56"/>
      <c r="AX810" s="56"/>
      <c r="AY810" s="56"/>
      <c r="AZ810" s="56"/>
      <c r="BA810" s="56"/>
      <c r="BB810" s="36" t="s">
        <v>236</v>
      </c>
      <c r="BC810" s="531">
        <v>261141</v>
      </c>
      <c r="BD810" s="531">
        <v>301093</v>
      </c>
      <c r="BE810" s="531">
        <v>363200</v>
      </c>
      <c r="BF810" s="531">
        <v>464896</v>
      </c>
      <c r="BG810" s="531">
        <v>517923</v>
      </c>
      <c r="BH810" s="56"/>
      <c r="BI810" s="36" t="s">
        <v>236</v>
      </c>
      <c r="BJ810" s="531">
        <v>230655</v>
      </c>
      <c r="BK810" s="531">
        <v>265943</v>
      </c>
      <c r="BL810" s="531">
        <v>320800</v>
      </c>
      <c r="BM810" s="531">
        <v>410624</v>
      </c>
      <c r="BN810" s="531">
        <v>457461</v>
      </c>
      <c r="BO810" s="61"/>
      <c r="BP810" s="61"/>
      <c r="BQ810" s="61"/>
      <c r="BR810" s="61"/>
      <c r="BS810" s="61"/>
      <c r="BT810" s="61"/>
      <c r="BU810" s="61"/>
      <c r="BV810" s="61"/>
      <c r="BW810" s="61"/>
      <c r="BX810" s="61"/>
      <c r="BY810" s="61"/>
      <c r="BZ810" s="61"/>
      <c r="CA810" s="61"/>
      <c r="CB810" s="61"/>
      <c r="CC810" s="61"/>
      <c r="CD810" s="61"/>
      <c r="CE810" s="61"/>
      <c r="CF810" s="61"/>
      <c r="CG810" s="61"/>
      <c r="CH810" s="61"/>
      <c r="CI810" s="61"/>
      <c r="CJ810" s="61"/>
      <c r="CK810" s="61"/>
      <c r="CL810" s="61"/>
      <c r="CM810" s="61"/>
      <c r="CN810" s="61"/>
      <c r="CO810" s="61"/>
      <c r="CP810" s="61"/>
      <c r="CQ810" s="61"/>
      <c r="CR810" s="61"/>
    </row>
    <row r="811" spans="1:96" s="7" customFormat="1" ht="12.75" customHeight="1">
      <c r="A811" s="12"/>
      <c r="B811" s="12"/>
      <c r="C811" s="95" t="s">
        <v>312</v>
      </c>
      <c r="D811" s="96"/>
      <c r="E811" s="96"/>
      <c r="F811" s="1169" t="s">
        <v>1767</v>
      </c>
      <c r="G811" s="1170"/>
      <c r="H811" s="1170"/>
      <c r="I811" s="1170"/>
      <c r="J811" s="1170"/>
      <c r="K811" s="1170"/>
      <c r="L811" s="1171"/>
      <c r="M811" s="1166"/>
      <c r="N811" s="1166"/>
      <c r="O811" s="1166"/>
      <c r="P811" s="1166"/>
      <c r="Q811" s="1166">
        <v>31</v>
      </c>
      <c r="R811" s="1166"/>
      <c r="S811" s="1166"/>
      <c r="T811" s="1166"/>
      <c r="U811" s="1166">
        <v>31</v>
      </c>
      <c r="V811" s="1166"/>
      <c r="W811" s="1166"/>
      <c r="X811" s="1166"/>
      <c r="Y811" s="1166">
        <v>31</v>
      </c>
      <c r="Z811" s="1166"/>
      <c r="AA811" s="1166"/>
      <c r="AB811" s="1166"/>
      <c r="AC811" s="1204"/>
      <c r="AD811" s="1205"/>
      <c r="AE811" s="1205"/>
      <c r="AF811" s="1206"/>
      <c r="AG811" s="1204"/>
      <c r="AH811" s="1205"/>
      <c r="AI811" s="1205"/>
      <c r="AJ811" s="1206"/>
      <c r="AK811" s="12"/>
      <c r="AL811" s="58"/>
      <c r="AM811" s="52"/>
      <c r="AN811" s="52"/>
      <c r="AO811" s="21"/>
      <c r="AP811" s="21"/>
      <c r="AQ811" s="21"/>
      <c r="AR811" s="21"/>
      <c r="AS811" s="21"/>
      <c r="AT811" s="56"/>
      <c r="AU811" s="56"/>
      <c r="AV811" s="56"/>
      <c r="AW811" s="56"/>
      <c r="AX811" s="56"/>
      <c r="AY811" s="56"/>
      <c r="AZ811" s="56"/>
      <c r="BA811" s="56"/>
      <c r="BB811" s="36" t="s">
        <v>237</v>
      </c>
      <c r="BC811" s="533">
        <v>261141</v>
      </c>
      <c r="BD811" s="533">
        <v>301093</v>
      </c>
      <c r="BE811" s="533">
        <v>363200</v>
      </c>
      <c r="BF811" s="533">
        <v>464896</v>
      </c>
      <c r="BG811" s="533">
        <v>517923</v>
      </c>
      <c r="BH811" s="56"/>
      <c r="BI811" s="36" t="s">
        <v>237</v>
      </c>
      <c r="BJ811" s="533">
        <v>230655</v>
      </c>
      <c r="BK811" s="533">
        <v>265943</v>
      </c>
      <c r="BL811" s="533">
        <v>320800</v>
      </c>
      <c r="BM811" s="533">
        <v>410624</v>
      </c>
      <c r="BN811" s="533">
        <v>457461</v>
      </c>
      <c r="BO811" s="61"/>
      <c r="BP811" s="61"/>
      <c r="BQ811" s="61"/>
      <c r="BR811" s="61"/>
      <c r="BS811" s="61"/>
      <c r="BT811" s="61"/>
      <c r="BU811" s="61"/>
      <c r="BV811" s="61"/>
      <c r="BW811" s="61"/>
      <c r="BX811" s="61"/>
      <c r="BY811" s="61"/>
      <c r="BZ811" s="61"/>
      <c r="CA811" s="61"/>
      <c r="CB811" s="61"/>
      <c r="CC811" s="61"/>
      <c r="CD811" s="61"/>
      <c r="CE811" s="61"/>
      <c r="CF811" s="61"/>
      <c r="CG811" s="61"/>
      <c r="CH811" s="61"/>
      <c r="CI811" s="61"/>
      <c r="CJ811" s="61"/>
      <c r="CK811" s="61"/>
      <c r="CL811" s="61"/>
      <c r="CM811" s="61"/>
      <c r="CN811" s="61"/>
      <c r="CO811" s="61"/>
      <c r="CP811" s="61"/>
      <c r="CQ811" s="61"/>
      <c r="CR811" s="61"/>
    </row>
    <row r="812" spans="1:96" s="7" customFormat="1" ht="12.75" customHeight="1">
      <c r="A812" s="12"/>
      <c r="B812" s="12"/>
      <c r="C812" s="1172" t="s">
        <v>131</v>
      </c>
      <c r="D812" s="1173"/>
      <c r="E812" s="1173"/>
      <c r="F812" s="1173"/>
      <c r="G812" s="1173"/>
      <c r="H812" s="1173"/>
      <c r="I812" s="1173"/>
      <c r="J812" s="1173"/>
      <c r="K812" s="1173"/>
      <c r="L812" s="1174"/>
      <c r="M812" s="1207">
        <f>SUM(M805:P811)</f>
        <v>0</v>
      </c>
      <c r="N812" s="1207"/>
      <c r="O812" s="1207"/>
      <c r="P812" s="1207"/>
      <c r="Q812" s="1207">
        <f>SUM(Q805:T811)</f>
        <v>51</v>
      </c>
      <c r="R812" s="1207"/>
      <c r="S812" s="1207"/>
      <c r="T812" s="1207"/>
      <c r="U812" s="1207">
        <f>SUM(U805:X811)</f>
        <v>58</v>
      </c>
      <c r="V812" s="1207"/>
      <c r="W812" s="1207"/>
      <c r="X812" s="1207"/>
      <c r="Y812" s="1207">
        <f>SUM(Y805:AB811)</f>
        <v>60</v>
      </c>
      <c r="Z812" s="1207"/>
      <c r="AA812" s="1207"/>
      <c r="AB812" s="1207"/>
      <c r="AC812" s="1207">
        <f>SUM(AC805:AF811)</f>
        <v>0</v>
      </c>
      <c r="AD812" s="1207"/>
      <c r="AE812" s="1207"/>
      <c r="AF812" s="1207"/>
      <c r="AG812" s="1207">
        <f>SUM(AG805:AJ811)</f>
        <v>0</v>
      </c>
      <c r="AH812" s="1207"/>
      <c r="AI812" s="1207"/>
      <c r="AJ812" s="1207"/>
      <c r="AK812" s="12"/>
      <c r="AL812" s="58"/>
      <c r="AM812" s="52"/>
      <c r="AN812" s="52"/>
      <c r="AO812" s="21"/>
      <c r="AP812" s="21"/>
      <c r="AQ812" s="21"/>
      <c r="AR812" s="21"/>
      <c r="AS812" s="21"/>
      <c r="AT812" s="56"/>
      <c r="AU812" s="56"/>
      <c r="AV812" s="56"/>
      <c r="AW812" s="56"/>
      <c r="AX812" s="56"/>
      <c r="AY812" s="56"/>
      <c r="AZ812" s="56"/>
      <c r="BA812" s="56"/>
      <c r="BB812" s="36" t="s">
        <v>239</v>
      </c>
      <c r="BC812" s="531">
        <v>261141</v>
      </c>
      <c r="BD812" s="531">
        <v>301093</v>
      </c>
      <c r="BE812" s="531">
        <v>363200</v>
      </c>
      <c r="BF812" s="531">
        <v>464896</v>
      </c>
      <c r="BG812" s="531">
        <v>517923</v>
      </c>
      <c r="BH812" s="56"/>
      <c r="BI812" s="36" t="s">
        <v>239</v>
      </c>
      <c r="BJ812" s="531">
        <v>230655</v>
      </c>
      <c r="BK812" s="531">
        <v>265943</v>
      </c>
      <c r="BL812" s="531">
        <v>320800</v>
      </c>
      <c r="BM812" s="531">
        <v>410624</v>
      </c>
      <c r="BN812" s="531">
        <v>457461</v>
      </c>
      <c r="BO812" s="61"/>
      <c r="BP812" s="61"/>
      <c r="BQ812" s="61"/>
      <c r="BR812" s="61"/>
      <c r="BS812" s="61"/>
      <c r="BT812" s="61"/>
      <c r="BU812" s="61"/>
      <c r="BV812" s="61"/>
      <c r="BW812" s="61"/>
      <c r="BX812" s="61"/>
      <c r="BY812" s="61"/>
      <c r="BZ812" s="61"/>
      <c r="CA812" s="61"/>
      <c r="CB812" s="61"/>
      <c r="CC812" s="61"/>
      <c r="CD812" s="61"/>
      <c r="CE812" s="61"/>
      <c r="CF812" s="61"/>
      <c r="CG812" s="61"/>
      <c r="CH812" s="61"/>
      <c r="CI812" s="61"/>
      <c r="CJ812" s="61"/>
      <c r="CK812" s="61"/>
      <c r="CL812" s="61"/>
      <c r="CM812" s="61"/>
      <c r="CN812" s="61"/>
      <c r="CO812" s="61"/>
      <c r="CP812" s="61"/>
      <c r="CQ812" s="61"/>
      <c r="CR812" s="61"/>
    </row>
    <row r="813" spans="1:96" s="7" customFormat="1" ht="12.75" customHeight="1">
      <c r="A813" s="12"/>
      <c r="B813" s="12"/>
      <c r="C813" s="93" t="s">
        <v>866</v>
      </c>
      <c r="D813" s="89"/>
      <c r="E813" s="89"/>
      <c r="F813" s="89"/>
      <c r="G813" s="89"/>
      <c r="H813" s="89"/>
      <c r="I813" s="89"/>
      <c r="J813" s="89"/>
      <c r="K813" s="89"/>
      <c r="L813" s="89"/>
      <c r="M813" s="295"/>
      <c r="N813" s="295"/>
      <c r="O813" s="295"/>
      <c r="P813" s="295"/>
      <c r="Q813" s="295"/>
      <c r="R813" s="295"/>
      <c r="S813" s="295"/>
      <c r="T813" s="295"/>
      <c r="U813" s="295"/>
      <c r="V813" s="295"/>
      <c r="W813" s="295"/>
      <c r="X813" s="295"/>
      <c r="Y813" s="295"/>
      <c r="Z813" s="295"/>
      <c r="AA813" s="295"/>
      <c r="AB813" s="295"/>
      <c r="AC813" s="295"/>
      <c r="AD813" s="295"/>
      <c r="AE813" s="295"/>
      <c r="AF813" s="295"/>
      <c r="AG813" s="295"/>
      <c r="AH813" s="295"/>
      <c r="AI813" s="295"/>
      <c r="AJ813" s="295"/>
      <c r="AK813" s="12"/>
      <c r="AL813" s="58"/>
      <c r="AM813" s="52"/>
      <c r="AN813" s="52"/>
      <c r="AO813" s="21"/>
      <c r="AP813" s="21"/>
      <c r="AQ813" s="21"/>
      <c r="AR813" s="21"/>
      <c r="AS813" s="21"/>
      <c r="AT813" s="56"/>
      <c r="AU813" s="56"/>
      <c r="AV813" s="56"/>
      <c r="AW813" s="56"/>
      <c r="AX813" s="56"/>
      <c r="AY813" s="56"/>
      <c r="AZ813" s="56"/>
      <c r="BA813" s="56"/>
      <c r="BB813" s="36" t="s">
        <v>240</v>
      </c>
      <c r="BC813" s="533">
        <v>261141</v>
      </c>
      <c r="BD813" s="533">
        <v>301093</v>
      </c>
      <c r="BE813" s="533">
        <v>363200</v>
      </c>
      <c r="BF813" s="533">
        <v>464896</v>
      </c>
      <c r="BG813" s="533">
        <v>517923</v>
      </c>
      <c r="BH813" s="56"/>
      <c r="BI813" s="36" t="s">
        <v>240</v>
      </c>
      <c r="BJ813" s="533">
        <v>230655</v>
      </c>
      <c r="BK813" s="533">
        <v>265943</v>
      </c>
      <c r="BL813" s="533">
        <v>320800</v>
      </c>
      <c r="BM813" s="533">
        <v>410624</v>
      </c>
      <c r="BN813" s="533">
        <v>457461</v>
      </c>
      <c r="BO813" s="61"/>
      <c r="BP813" s="61"/>
      <c r="BQ813" s="61"/>
      <c r="BR813" s="61"/>
      <c r="BS813" s="61"/>
      <c r="BT813" s="61"/>
      <c r="BU813" s="61"/>
      <c r="BV813" s="61"/>
      <c r="BW813" s="61"/>
      <c r="BX813" s="61"/>
      <c r="BY813" s="61"/>
      <c r="BZ813" s="61"/>
      <c r="CA813" s="61"/>
      <c r="CB813" s="61"/>
      <c r="CC813" s="61"/>
      <c r="CD813" s="61"/>
      <c r="CE813" s="61"/>
      <c r="CF813" s="61"/>
      <c r="CG813" s="61"/>
      <c r="CH813" s="61"/>
      <c r="CI813" s="61"/>
      <c r="CJ813" s="61"/>
      <c r="CK813" s="61"/>
      <c r="CL813" s="61"/>
      <c r="CM813" s="61"/>
      <c r="CN813" s="61"/>
      <c r="CO813" s="61"/>
      <c r="CP813" s="61"/>
      <c r="CQ813" s="61"/>
      <c r="CR813" s="61"/>
    </row>
    <row r="814" spans="1:96" s="7" customFormat="1" ht="12.75" customHeight="1">
      <c r="A814" s="12"/>
      <c r="B814" s="12"/>
      <c r="C814" s="93" t="s">
        <v>867</v>
      </c>
      <c r="D814" s="89"/>
      <c r="E814" s="89"/>
      <c r="F814" s="89"/>
      <c r="G814" s="89"/>
      <c r="H814" s="89"/>
      <c r="I814" s="89"/>
      <c r="J814" s="89"/>
      <c r="K814" s="89"/>
      <c r="L814" s="89"/>
      <c r="M814" s="295"/>
      <c r="N814" s="295"/>
      <c r="O814" s="295"/>
      <c r="P814" s="295"/>
      <c r="Q814" s="295"/>
      <c r="R814" s="295"/>
      <c r="S814" s="295"/>
      <c r="T814" s="295"/>
      <c r="U814" s="295"/>
      <c r="V814" s="295"/>
      <c r="W814" s="295"/>
      <c r="X814" s="295"/>
      <c r="Y814" s="295"/>
      <c r="Z814" s="295"/>
      <c r="AA814" s="295"/>
      <c r="AB814" s="295"/>
      <c r="AC814" s="295"/>
      <c r="AD814" s="295"/>
      <c r="AE814" s="295"/>
      <c r="AF814" s="295"/>
      <c r="AG814" s="295"/>
      <c r="AH814" s="295"/>
      <c r="AI814" s="295"/>
      <c r="AJ814" s="295"/>
      <c r="AK814" s="12"/>
      <c r="AL814" s="58"/>
      <c r="AM814" s="52"/>
      <c r="AN814" s="52"/>
      <c r="AO814" s="21"/>
      <c r="AP814" s="21"/>
      <c r="AQ814" s="21"/>
      <c r="AR814" s="21"/>
      <c r="AS814" s="21"/>
      <c r="AT814" s="56"/>
      <c r="AU814" s="56"/>
      <c r="AV814" s="56"/>
      <c r="AW814" s="56"/>
      <c r="AX814" s="56"/>
      <c r="AY814" s="56"/>
      <c r="AZ814" s="56"/>
      <c r="BA814" s="56"/>
      <c r="BB814" s="36" t="s">
        <v>241</v>
      </c>
      <c r="BC814" s="531">
        <v>261141</v>
      </c>
      <c r="BD814" s="531">
        <v>301093</v>
      </c>
      <c r="BE814" s="531">
        <v>363200</v>
      </c>
      <c r="BF814" s="531">
        <v>464896</v>
      </c>
      <c r="BG814" s="531">
        <v>517923</v>
      </c>
      <c r="BH814" s="56"/>
      <c r="BI814" s="36" t="s">
        <v>241</v>
      </c>
      <c r="BJ814" s="531">
        <v>230655</v>
      </c>
      <c r="BK814" s="531">
        <v>265943</v>
      </c>
      <c r="BL814" s="531">
        <v>320800</v>
      </c>
      <c r="BM814" s="531">
        <v>410624</v>
      </c>
      <c r="BN814" s="531">
        <v>457461</v>
      </c>
      <c r="BO814" s="61"/>
      <c r="BP814" s="61"/>
      <c r="BQ814" s="61"/>
      <c r="BR814" s="61"/>
      <c r="BS814" s="61"/>
      <c r="BT814" s="61"/>
      <c r="BU814" s="61"/>
      <c r="BV814" s="61"/>
      <c r="BW814" s="61"/>
      <c r="BX814" s="61"/>
      <c r="BY814" s="61"/>
      <c r="BZ814" s="61"/>
      <c r="CA814" s="61"/>
      <c r="CB814" s="61"/>
      <c r="CC814" s="61"/>
      <c r="CD814" s="61"/>
      <c r="CE814" s="61"/>
      <c r="CF814" s="61"/>
      <c r="CG814" s="61"/>
      <c r="CH814" s="61"/>
      <c r="CI814" s="61"/>
      <c r="CJ814" s="61"/>
      <c r="CK814" s="61"/>
      <c r="CL814" s="61"/>
      <c r="CM814" s="61"/>
      <c r="CN814" s="61"/>
      <c r="CO814" s="61"/>
      <c r="CP814" s="61"/>
      <c r="CQ814" s="61"/>
      <c r="CR814" s="61"/>
    </row>
    <row r="815" spans="1:96" s="7" customFormat="1" ht="12.75" customHeight="1">
      <c r="A815" s="12"/>
      <c r="B815" s="12"/>
      <c r="C815" s="89"/>
      <c r="D815" s="89"/>
      <c r="E815" s="89"/>
      <c r="F815" s="89"/>
      <c r="G815" s="89"/>
      <c r="H815" s="89"/>
      <c r="I815" s="89"/>
      <c r="J815" s="89"/>
      <c r="K815" s="89"/>
      <c r="L815" s="89"/>
      <c r="M815" s="295"/>
      <c r="N815" s="295"/>
      <c r="O815" s="295"/>
      <c r="P815" s="295"/>
      <c r="Q815" s="295"/>
      <c r="R815" s="295"/>
      <c r="S815" s="295"/>
      <c r="T815" s="295"/>
      <c r="U815" s="295"/>
      <c r="V815" s="295"/>
      <c r="W815" s="295"/>
      <c r="X815" s="295"/>
      <c r="Y815" s="295"/>
      <c r="Z815" s="295"/>
      <c r="AA815" s="295"/>
      <c r="AB815" s="295"/>
      <c r="AC815" s="295"/>
      <c r="AD815" s="295"/>
      <c r="AE815" s="295"/>
      <c r="AF815" s="295"/>
      <c r="AG815" s="295"/>
      <c r="AH815" s="295"/>
      <c r="AI815" s="295"/>
      <c r="AJ815" s="295"/>
      <c r="AK815" s="12"/>
      <c r="AL815" s="58"/>
      <c r="AM815" s="52"/>
      <c r="AN815" s="52"/>
      <c r="AO815" s="21"/>
      <c r="AP815" s="21"/>
      <c r="AQ815" s="21"/>
      <c r="AR815" s="21"/>
      <c r="AS815" s="21"/>
      <c r="AT815" s="56"/>
      <c r="AU815" s="56"/>
      <c r="AV815" s="56"/>
      <c r="AW815" s="56"/>
      <c r="AX815" s="56"/>
      <c r="AY815" s="56"/>
      <c r="AZ815" s="56"/>
      <c r="BA815" s="56"/>
      <c r="BB815" s="36" t="s">
        <v>243</v>
      </c>
      <c r="BC815" s="533">
        <v>285299</v>
      </c>
      <c r="BD815" s="533">
        <v>328947</v>
      </c>
      <c r="BE815" s="533">
        <v>396800</v>
      </c>
      <c r="BF815" s="533">
        <v>507904</v>
      </c>
      <c r="BG815" s="533">
        <v>565837</v>
      </c>
      <c r="BH815" s="56"/>
      <c r="BI815" s="36" t="s">
        <v>243</v>
      </c>
      <c r="BJ815" s="533">
        <v>255964</v>
      </c>
      <c r="BK815" s="533">
        <v>295124</v>
      </c>
      <c r="BL815" s="533">
        <v>356000</v>
      </c>
      <c r="BM815" s="533">
        <v>455680</v>
      </c>
      <c r="BN815" s="533">
        <v>507656</v>
      </c>
      <c r="BO815" s="61"/>
      <c r="BP815" s="61"/>
      <c r="BQ815" s="61"/>
      <c r="BR815" s="61"/>
      <c r="BS815" s="61"/>
      <c r="BT815" s="61"/>
      <c r="BU815" s="61"/>
      <c r="BV815" s="61"/>
      <c r="BW815" s="61"/>
      <c r="BX815" s="61"/>
      <c r="BY815" s="61"/>
      <c r="BZ815" s="61"/>
      <c r="CA815" s="61"/>
      <c r="CB815" s="61"/>
      <c r="CC815" s="61"/>
      <c r="CD815" s="61"/>
      <c r="CE815" s="61"/>
      <c r="CF815" s="61"/>
      <c r="CG815" s="61"/>
      <c r="CH815" s="61"/>
      <c r="CI815" s="61"/>
      <c r="CJ815" s="61"/>
      <c r="CK815" s="61"/>
      <c r="CL815" s="61"/>
      <c r="CM815" s="61"/>
      <c r="CN815" s="61"/>
      <c r="CO815" s="61"/>
      <c r="CP815" s="61"/>
      <c r="CQ815" s="61"/>
      <c r="CR815" s="61"/>
    </row>
    <row r="816" spans="1:96" s="7" customFormat="1" ht="12.75" customHeight="1">
      <c r="A816" s="12"/>
      <c r="B816" s="12"/>
      <c r="C816" s="50" t="s">
        <v>85</v>
      </c>
      <c r="D816" s="12"/>
      <c r="E816" s="12"/>
      <c r="F816" s="12"/>
      <c r="G816" s="12"/>
      <c r="H816" s="12"/>
      <c r="I816" s="12"/>
      <c r="J816" s="12"/>
      <c r="K816" s="12"/>
      <c r="L816" s="12"/>
      <c r="M816" s="12"/>
      <c r="N816" s="12"/>
      <c r="O816" s="12"/>
      <c r="P816" s="12"/>
      <c r="Q816" s="3"/>
      <c r="R816" s="14"/>
      <c r="S816" s="14"/>
      <c r="T816" s="14"/>
      <c r="U816" s="14"/>
      <c r="V816" s="14"/>
      <c r="W816" s="14"/>
      <c r="X816" s="14"/>
      <c r="Y816" s="14"/>
      <c r="Z816" s="14"/>
      <c r="AA816" s="14"/>
      <c r="AB816" s="14"/>
      <c r="AC816" s="14"/>
      <c r="AD816" s="14"/>
      <c r="AE816" s="14"/>
      <c r="AF816" s="14"/>
      <c r="AG816" s="14"/>
      <c r="AH816" s="14"/>
      <c r="AI816" s="14"/>
      <c r="AJ816" s="14"/>
      <c r="AK816" s="12"/>
      <c r="AL816" s="58"/>
      <c r="AM816" s="52"/>
      <c r="AN816" s="52"/>
      <c r="AO816" s="21"/>
      <c r="AP816" s="21"/>
      <c r="AQ816" s="21"/>
      <c r="AR816" s="21"/>
      <c r="AS816" s="21"/>
      <c r="AT816" s="56"/>
      <c r="AU816" s="56"/>
      <c r="AV816" s="56"/>
      <c r="AW816" s="56"/>
      <c r="AX816" s="56"/>
      <c r="AY816" s="56"/>
      <c r="AZ816" s="56"/>
      <c r="BA816" s="56"/>
      <c r="BB816" s="36" t="s">
        <v>245</v>
      </c>
      <c r="BC816" s="531">
        <v>293352</v>
      </c>
      <c r="BD816" s="531">
        <v>338232</v>
      </c>
      <c r="BE816" s="531">
        <v>408000</v>
      </c>
      <c r="BF816" s="531">
        <v>522240</v>
      </c>
      <c r="BG816" s="531">
        <v>581808</v>
      </c>
      <c r="BH816" s="56"/>
      <c r="BI816" s="36" t="s">
        <v>245</v>
      </c>
      <c r="BJ816" s="531">
        <v>253663</v>
      </c>
      <c r="BK816" s="531">
        <v>292471</v>
      </c>
      <c r="BL816" s="531">
        <v>352800</v>
      </c>
      <c r="BM816" s="531">
        <v>451584</v>
      </c>
      <c r="BN816" s="531">
        <v>503093</v>
      </c>
      <c r="BO816" s="61"/>
      <c r="BP816" s="61"/>
      <c r="BQ816" s="61"/>
      <c r="BR816" s="61"/>
      <c r="BS816" s="61"/>
      <c r="BT816" s="61"/>
      <c r="BU816" s="61"/>
      <c r="BV816" s="61"/>
      <c r="BW816" s="61"/>
      <c r="BX816" s="61"/>
      <c r="BY816" s="61"/>
      <c r="BZ816" s="61"/>
      <c r="CA816" s="61"/>
      <c r="CB816" s="61"/>
      <c r="CC816" s="61"/>
      <c r="CD816" s="61"/>
      <c r="CE816" s="61"/>
      <c r="CF816" s="61"/>
      <c r="CG816" s="61"/>
      <c r="CH816" s="61"/>
      <c r="CI816" s="61"/>
      <c r="CJ816" s="61"/>
      <c r="CK816" s="61"/>
      <c r="CL816" s="61"/>
      <c r="CM816" s="61"/>
      <c r="CN816" s="61"/>
      <c r="CO816" s="61"/>
      <c r="CP816" s="61"/>
      <c r="CQ816" s="61"/>
      <c r="CR816" s="61"/>
    </row>
    <row r="817" spans="1:96" s="51" customFormat="1" ht="12.75" customHeight="1">
      <c r="A817" s="12"/>
      <c r="B817" s="12"/>
      <c r="C817" s="1338" t="s">
        <v>1797</v>
      </c>
      <c r="D817" s="1339"/>
      <c r="E817" s="1339"/>
      <c r="F817" s="1339"/>
      <c r="G817" s="1339"/>
      <c r="H817" s="1339"/>
      <c r="I817" s="1339"/>
      <c r="J817" s="1339"/>
      <c r="K817" s="1339"/>
      <c r="L817" s="1339"/>
      <c r="M817" s="1339"/>
      <c r="N817" s="1339"/>
      <c r="O817" s="1339"/>
      <c r="P817" s="1339"/>
      <c r="Q817" s="1339"/>
      <c r="R817" s="1339"/>
      <c r="S817" s="1339"/>
      <c r="T817" s="1339"/>
      <c r="U817" s="1339"/>
      <c r="V817" s="1339"/>
      <c r="W817" s="1339"/>
      <c r="X817" s="1339"/>
      <c r="Y817" s="1339"/>
      <c r="Z817" s="1339"/>
      <c r="AA817" s="1339"/>
      <c r="AB817" s="1339"/>
      <c r="AC817" s="1339"/>
      <c r="AD817" s="1339"/>
      <c r="AE817" s="1339"/>
      <c r="AF817" s="1339"/>
      <c r="AG817" s="1339"/>
      <c r="AH817" s="1339"/>
      <c r="AI817" s="1339"/>
      <c r="AJ817" s="1340"/>
      <c r="AK817" s="12"/>
      <c r="AL817" s="58"/>
      <c r="AM817" s="52"/>
      <c r="AN817" s="52"/>
      <c r="AO817" s="21"/>
      <c r="AP817" s="21"/>
      <c r="AQ817" s="21"/>
      <c r="AR817" s="21"/>
      <c r="AS817" s="21"/>
      <c r="AT817" s="56"/>
      <c r="AU817" s="56"/>
      <c r="AV817" s="56"/>
      <c r="AW817" s="56"/>
      <c r="AX817" s="56"/>
      <c r="AY817" s="56"/>
      <c r="AZ817" s="56"/>
      <c r="BA817" s="56"/>
      <c r="BB817" s="36" t="s">
        <v>246</v>
      </c>
      <c r="BC817" s="533">
        <v>261141</v>
      </c>
      <c r="BD817" s="533">
        <v>301093</v>
      </c>
      <c r="BE817" s="533">
        <v>363200</v>
      </c>
      <c r="BF817" s="533">
        <v>464896</v>
      </c>
      <c r="BG817" s="533">
        <v>517923</v>
      </c>
      <c r="BH817" s="56"/>
      <c r="BI817" s="36" t="s">
        <v>246</v>
      </c>
      <c r="BJ817" s="533">
        <v>230655</v>
      </c>
      <c r="BK817" s="533">
        <v>265943</v>
      </c>
      <c r="BL817" s="533">
        <v>320800</v>
      </c>
      <c r="BM817" s="533">
        <v>410624</v>
      </c>
      <c r="BN817" s="533">
        <v>457461</v>
      </c>
      <c r="BO817" s="107"/>
      <c r="BP817" s="107"/>
      <c r="BQ817" s="107"/>
      <c r="BR817" s="107"/>
      <c r="BS817" s="107"/>
      <c r="BT817" s="107"/>
      <c r="BU817" s="107"/>
      <c r="BV817" s="107"/>
      <c r="BW817" s="107"/>
      <c r="BX817" s="107"/>
      <c r="BY817" s="107"/>
      <c r="BZ817" s="107"/>
      <c r="CA817" s="107"/>
      <c r="CB817" s="107"/>
      <c r="CC817" s="107"/>
      <c r="CD817" s="107"/>
      <c r="CE817" s="107"/>
      <c r="CF817" s="107"/>
      <c r="CG817" s="107"/>
      <c r="CH817" s="107"/>
      <c r="CI817" s="107"/>
      <c r="CJ817" s="107"/>
      <c r="CK817" s="107"/>
      <c r="CL817" s="107"/>
      <c r="CM817" s="107"/>
      <c r="CN817" s="107"/>
      <c r="CO817" s="107"/>
      <c r="CP817" s="107"/>
      <c r="CQ817" s="107"/>
      <c r="CR817" s="107"/>
    </row>
    <row r="818" spans="1:96" s="51" customFormat="1" ht="14.25">
      <c r="A818" s="12"/>
      <c r="B818" s="397"/>
      <c r="C818" s="183" t="s">
        <v>1392</v>
      </c>
      <c r="D818" s="397"/>
      <c r="E818" s="397"/>
      <c r="F818" s="397"/>
      <c r="G818" s="397"/>
      <c r="H818" s="397"/>
      <c r="I818" s="397"/>
      <c r="J818" s="397"/>
      <c r="K818" s="397"/>
      <c r="L818" s="397"/>
      <c r="M818" s="397"/>
      <c r="N818" s="397"/>
      <c r="O818" s="397"/>
      <c r="P818" s="397"/>
      <c r="Q818" s="397"/>
      <c r="R818" s="397"/>
      <c r="S818" s="397"/>
      <c r="T818" s="397"/>
      <c r="U818" s="397"/>
      <c r="V818" s="397"/>
      <c r="W818" s="397"/>
      <c r="X818" s="397"/>
      <c r="Y818" s="397"/>
      <c r="Z818" s="397"/>
      <c r="AA818" s="397"/>
      <c r="AB818" s="397"/>
      <c r="AC818" s="397"/>
      <c r="AD818" s="397"/>
      <c r="AE818" s="397"/>
      <c r="AF818" s="397"/>
      <c r="AG818" s="397"/>
      <c r="AH818" s="397"/>
      <c r="AI818" s="397"/>
      <c r="AJ818" s="397"/>
      <c r="AK818" s="12"/>
      <c r="AL818" s="58"/>
      <c r="AM818" s="52"/>
      <c r="AN818" s="52"/>
      <c r="AO818" s="21"/>
      <c r="AP818" s="21"/>
      <c r="AQ818" s="21"/>
      <c r="AR818" s="21"/>
      <c r="AS818" s="21"/>
      <c r="AT818" s="56"/>
      <c r="AU818" s="56"/>
      <c r="AV818" s="56"/>
      <c r="AW818" s="56"/>
      <c r="AX818" s="56"/>
      <c r="AY818" s="56"/>
      <c r="AZ818" s="56"/>
      <c r="BA818" s="56"/>
      <c r="BB818" s="36" t="s">
        <v>247</v>
      </c>
      <c r="BC818" s="531">
        <v>261141</v>
      </c>
      <c r="BD818" s="531">
        <v>301093</v>
      </c>
      <c r="BE818" s="531">
        <v>363200</v>
      </c>
      <c r="BF818" s="531">
        <v>464896</v>
      </c>
      <c r="BG818" s="531">
        <v>517923</v>
      </c>
      <c r="BH818" s="56"/>
      <c r="BI818" s="36" t="s">
        <v>247</v>
      </c>
      <c r="BJ818" s="531">
        <v>230655</v>
      </c>
      <c r="BK818" s="531">
        <v>265943</v>
      </c>
      <c r="BL818" s="531">
        <v>320800</v>
      </c>
      <c r="BM818" s="531">
        <v>410624</v>
      </c>
      <c r="BN818" s="531">
        <v>457461</v>
      </c>
      <c r="BO818" s="107"/>
      <c r="BP818" s="107"/>
      <c r="BQ818" s="107"/>
      <c r="BR818" s="107"/>
      <c r="BS818" s="107"/>
      <c r="BT818" s="107"/>
      <c r="BU818" s="107"/>
      <c r="BV818" s="107"/>
      <c r="BW818" s="107"/>
      <c r="BX818" s="107"/>
      <c r="BY818" s="107"/>
      <c r="BZ818" s="107"/>
      <c r="CA818" s="107"/>
      <c r="CB818" s="107"/>
      <c r="CC818" s="107"/>
      <c r="CD818" s="107"/>
      <c r="CE818" s="107"/>
      <c r="CF818" s="107"/>
      <c r="CG818" s="107"/>
      <c r="CH818" s="107"/>
      <c r="CI818" s="107"/>
      <c r="CJ818" s="107"/>
      <c r="CK818" s="107"/>
      <c r="CL818" s="107"/>
      <c r="CM818" s="107"/>
      <c r="CN818" s="107"/>
      <c r="CO818" s="107"/>
      <c r="CP818" s="107"/>
      <c r="CQ818" s="107"/>
      <c r="CR818" s="107"/>
    </row>
    <row r="819" spans="1:96" s="51" customFormat="1" ht="12.75" customHeight="1">
      <c r="A819" s="12"/>
      <c r="B819" s="12"/>
      <c r="C819" s="50"/>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c r="AB819" s="12"/>
      <c r="AC819" s="12"/>
      <c r="AD819" s="12"/>
      <c r="AE819" s="12"/>
      <c r="AF819" s="12"/>
      <c r="AG819" s="12"/>
      <c r="AH819" s="12"/>
      <c r="AI819" s="12"/>
      <c r="AJ819" s="12"/>
      <c r="AK819" s="12"/>
      <c r="AL819" s="12"/>
      <c r="AM819" s="52"/>
      <c r="AN819" s="52"/>
      <c r="AO819" s="21"/>
      <c r="AP819" s="21"/>
      <c r="AQ819" s="21"/>
      <c r="AR819" s="21"/>
      <c r="AS819" s="21"/>
      <c r="AT819" s="56"/>
      <c r="AU819" s="56"/>
      <c r="AV819" s="56"/>
      <c r="AW819" s="56"/>
      <c r="AX819" s="56"/>
      <c r="AY819" s="56"/>
      <c r="AZ819" s="56"/>
      <c r="BA819" s="56"/>
      <c r="BB819" s="36" t="s">
        <v>248</v>
      </c>
      <c r="BC819" s="533">
        <v>261141</v>
      </c>
      <c r="BD819" s="533">
        <v>301093</v>
      </c>
      <c r="BE819" s="533">
        <v>363200</v>
      </c>
      <c r="BF819" s="533">
        <v>464896</v>
      </c>
      <c r="BG819" s="533">
        <v>517923</v>
      </c>
      <c r="BH819" s="56"/>
      <c r="BI819" s="36" t="s">
        <v>248</v>
      </c>
      <c r="BJ819" s="533">
        <v>230655</v>
      </c>
      <c r="BK819" s="533">
        <v>265943</v>
      </c>
      <c r="BL819" s="533">
        <v>320800</v>
      </c>
      <c r="BM819" s="533">
        <v>410624</v>
      </c>
      <c r="BN819" s="533">
        <v>457461</v>
      </c>
      <c r="BO819" s="107"/>
      <c r="BP819" s="107"/>
      <c r="BQ819" s="107"/>
      <c r="BR819" s="107"/>
      <c r="BS819" s="107"/>
      <c r="BT819" s="107"/>
      <c r="BU819" s="107"/>
      <c r="BV819" s="107"/>
      <c r="BW819" s="107"/>
      <c r="BX819" s="107"/>
      <c r="BY819" s="107"/>
      <c r="BZ819" s="107"/>
      <c r="CA819" s="107"/>
      <c r="CB819" s="107"/>
      <c r="CC819" s="107"/>
      <c r="CD819" s="107"/>
      <c r="CE819" s="107"/>
      <c r="CF819" s="107"/>
      <c r="CG819" s="107"/>
      <c r="CH819" s="107"/>
      <c r="CI819" s="107"/>
      <c r="CJ819" s="107"/>
      <c r="CK819" s="107"/>
      <c r="CL819" s="107"/>
      <c r="CM819" s="107"/>
      <c r="CN819" s="107"/>
      <c r="CO819" s="107"/>
      <c r="CP819" s="107"/>
      <c r="CQ819" s="107"/>
      <c r="CR819" s="107"/>
    </row>
    <row r="820" spans="1:96" s="51" customFormat="1" ht="14.25">
      <c r="A820" s="50" t="s">
        <v>514</v>
      </c>
      <c r="B820" s="12"/>
      <c r="C820" s="50" t="s">
        <v>839</v>
      </c>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c r="AB820" s="12"/>
      <c r="AC820" s="12"/>
      <c r="AD820" s="12"/>
      <c r="AE820" s="12"/>
      <c r="AF820" s="12"/>
      <c r="AG820" s="12"/>
      <c r="AH820" s="12"/>
      <c r="AI820" s="12"/>
      <c r="AJ820" s="12"/>
      <c r="AK820" s="12"/>
      <c r="AL820" s="12"/>
      <c r="AM820" s="52"/>
      <c r="AN820" s="52"/>
      <c r="AO820" s="21"/>
      <c r="AP820" s="21"/>
      <c r="AQ820" s="21"/>
      <c r="AR820" s="21"/>
      <c r="AS820" s="21"/>
      <c r="AT820" s="56"/>
      <c r="AU820" s="56"/>
      <c r="AV820" s="56"/>
      <c r="AW820" s="56"/>
      <c r="AX820" s="56"/>
      <c r="AY820" s="56"/>
      <c r="AZ820" s="56"/>
      <c r="BA820" s="56"/>
      <c r="BB820" s="36" t="s">
        <v>250</v>
      </c>
      <c r="BC820" s="531">
        <v>261141</v>
      </c>
      <c r="BD820" s="531">
        <v>301093</v>
      </c>
      <c r="BE820" s="531">
        <v>363200</v>
      </c>
      <c r="BF820" s="531">
        <v>464896</v>
      </c>
      <c r="BG820" s="531">
        <v>517923</v>
      </c>
      <c r="BH820" s="56"/>
      <c r="BI820" s="36" t="s">
        <v>250</v>
      </c>
      <c r="BJ820" s="531">
        <v>230655</v>
      </c>
      <c r="BK820" s="531">
        <v>265943</v>
      </c>
      <c r="BL820" s="531">
        <v>320800</v>
      </c>
      <c r="BM820" s="531">
        <v>410624</v>
      </c>
      <c r="BN820" s="531">
        <v>457461</v>
      </c>
      <c r="BO820" s="107"/>
      <c r="BP820" s="107"/>
      <c r="BQ820" s="107"/>
      <c r="BR820" s="107"/>
      <c r="BS820" s="107"/>
      <c r="BT820" s="107"/>
      <c r="BU820" s="107"/>
      <c r="BV820" s="107"/>
      <c r="BW820" s="107"/>
      <c r="BX820" s="107"/>
      <c r="BY820" s="107"/>
      <c r="BZ820" s="107"/>
      <c r="CA820" s="107"/>
      <c r="CB820" s="107"/>
      <c r="CC820" s="107"/>
      <c r="CD820" s="107"/>
      <c r="CE820" s="107"/>
      <c r="CF820" s="107"/>
      <c r="CG820" s="107"/>
      <c r="CH820" s="107"/>
      <c r="CI820" s="107"/>
      <c r="CJ820" s="107"/>
      <c r="CK820" s="107"/>
      <c r="CL820" s="107"/>
      <c r="CM820" s="107"/>
      <c r="CN820" s="107"/>
      <c r="CO820" s="107"/>
      <c r="CP820" s="107"/>
      <c r="CQ820" s="107"/>
      <c r="CR820" s="107"/>
    </row>
    <row r="821" spans="1:96" s="51" customFormat="1" ht="12.75" customHeight="1">
      <c r="A821" s="25"/>
      <c r="B821" s="25"/>
      <c r="C821" s="25"/>
      <c r="D821" s="25"/>
      <c r="E821" s="25"/>
      <c r="F821" s="25"/>
      <c r="G821" s="3"/>
      <c r="H821" s="25"/>
      <c r="I821" s="12"/>
      <c r="J821" s="12"/>
      <c r="K821" s="12"/>
      <c r="L821" s="12"/>
      <c r="M821" s="12"/>
      <c r="N821" s="12"/>
      <c r="O821" s="12"/>
      <c r="P821" s="12"/>
      <c r="Q821" s="12"/>
      <c r="R821" s="12"/>
      <c r="S821" s="12"/>
      <c r="T821" s="12"/>
      <c r="U821" s="12"/>
      <c r="V821" s="12"/>
      <c r="W821" s="12"/>
      <c r="X821" s="12"/>
      <c r="Y821" s="12"/>
      <c r="Z821" s="12"/>
      <c r="AA821" s="12"/>
      <c r="AB821" s="12"/>
      <c r="AC821" s="12"/>
      <c r="AD821" s="12"/>
      <c r="AE821" s="12"/>
      <c r="AF821" s="12"/>
      <c r="AG821" s="12"/>
      <c r="AH821" s="12"/>
      <c r="AI821" s="12"/>
      <c r="AJ821" s="12"/>
      <c r="AK821" s="12"/>
      <c r="AL821" s="12"/>
      <c r="AS821" s="21"/>
      <c r="AT821" s="56"/>
      <c r="AU821" s="56"/>
      <c r="AV821" s="56"/>
      <c r="AW821" s="56"/>
      <c r="AX821" s="56"/>
      <c r="AY821" s="56"/>
      <c r="AZ821" s="56"/>
      <c r="BA821" s="56"/>
      <c r="BB821" s="36" t="s">
        <v>251</v>
      </c>
      <c r="BC821" s="533">
        <v>261141</v>
      </c>
      <c r="BD821" s="533">
        <v>301093</v>
      </c>
      <c r="BE821" s="533">
        <v>363200</v>
      </c>
      <c r="BF821" s="533">
        <v>464896</v>
      </c>
      <c r="BG821" s="533">
        <v>517923</v>
      </c>
      <c r="BH821" s="56"/>
      <c r="BI821" s="36" t="s">
        <v>251</v>
      </c>
      <c r="BJ821" s="533">
        <v>230655</v>
      </c>
      <c r="BK821" s="533">
        <v>265943</v>
      </c>
      <c r="BL821" s="533">
        <v>320800</v>
      </c>
      <c r="BM821" s="533">
        <v>410624</v>
      </c>
      <c r="BN821" s="533">
        <v>457461</v>
      </c>
      <c r="BO821" s="107"/>
      <c r="BP821" s="107"/>
      <c r="BQ821" s="107"/>
      <c r="BR821" s="107"/>
      <c r="BS821" s="107"/>
      <c r="BT821" s="107"/>
      <c r="BU821" s="107"/>
      <c r="BV821" s="107"/>
      <c r="BW821" s="107"/>
      <c r="BX821" s="107"/>
      <c r="BY821" s="107"/>
      <c r="BZ821" s="107"/>
      <c r="CA821" s="107"/>
      <c r="CB821" s="107"/>
      <c r="CC821" s="107"/>
      <c r="CD821" s="107"/>
      <c r="CE821" s="107"/>
      <c r="CF821" s="107"/>
      <c r="CG821" s="107"/>
      <c r="CH821" s="107"/>
      <c r="CI821" s="107"/>
      <c r="CJ821" s="107"/>
      <c r="CK821" s="107"/>
      <c r="CL821" s="107"/>
      <c r="CM821" s="107"/>
      <c r="CN821" s="107"/>
      <c r="CO821" s="107"/>
      <c r="CP821" s="107"/>
      <c r="CQ821" s="107"/>
      <c r="CR821" s="107"/>
    </row>
    <row r="822" spans="1:96" s="51" customFormat="1" ht="12.75" customHeight="1">
      <c r="A822" s="12"/>
      <c r="B822" s="12"/>
      <c r="C822" s="50" t="s">
        <v>367</v>
      </c>
      <c r="D822" s="12"/>
      <c r="E822" s="12"/>
      <c r="F822" s="12"/>
      <c r="G822" s="12"/>
      <c r="H822" s="12"/>
      <c r="I822" s="12"/>
      <c r="J822" s="76" t="s">
        <v>380</v>
      </c>
      <c r="K822" s="77"/>
      <c r="L822" s="77"/>
      <c r="M822" s="77"/>
      <c r="N822" s="77"/>
      <c r="O822" s="77"/>
      <c r="P822" s="77"/>
      <c r="Q822" s="77"/>
      <c r="R822" s="77"/>
      <c r="S822" s="77"/>
      <c r="T822" s="77"/>
      <c r="U822" s="77"/>
      <c r="V822" s="78"/>
      <c r="W822" s="1240">
        <v>1971</v>
      </c>
      <c r="X822" s="1240"/>
      <c r="Y822" s="1240"/>
      <c r="Z822" s="1240"/>
      <c r="AA822" s="1240"/>
      <c r="AB822" s="1240"/>
      <c r="AC822" s="1240"/>
      <c r="AD822" s="12"/>
      <c r="AE822" s="12"/>
      <c r="AF822" s="12"/>
      <c r="AG822" s="12"/>
      <c r="AH822" s="12"/>
      <c r="AI822" s="12"/>
      <c r="AJ822" s="12"/>
      <c r="AK822" s="12"/>
      <c r="AL822" s="12"/>
      <c r="AS822" s="21"/>
      <c r="AT822" s="56"/>
      <c r="AU822" s="56"/>
      <c r="AV822" s="56"/>
      <c r="AW822" s="56"/>
      <c r="AX822" s="56"/>
      <c r="AY822" s="56"/>
      <c r="AZ822" s="56"/>
      <c r="BA822" s="56"/>
      <c r="BB822" s="36" t="s">
        <v>686</v>
      </c>
      <c r="BC822" s="531">
        <v>261141</v>
      </c>
      <c r="BD822" s="531">
        <v>301093</v>
      </c>
      <c r="BE822" s="531">
        <v>363200</v>
      </c>
      <c r="BF822" s="531">
        <v>464896</v>
      </c>
      <c r="BG822" s="531">
        <v>517923</v>
      </c>
      <c r="BH822" s="56"/>
      <c r="BI822" s="36" t="s">
        <v>686</v>
      </c>
      <c r="BJ822" s="531">
        <v>230655</v>
      </c>
      <c r="BK822" s="531">
        <v>265943</v>
      </c>
      <c r="BL822" s="531">
        <v>320800</v>
      </c>
      <c r="BM822" s="531">
        <v>410624</v>
      </c>
      <c r="BN822" s="531">
        <v>457461</v>
      </c>
      <c r="BO822" s="107"/>
      <c r="BP822" s="107"/>
      <c r="BQ822" s="107"/>
      <c r="BR822" s="107"/>
      <c r="BS822" s="107"/>
      <c r="BT822" s="107"/>
      <c r="BU822" s="107"/>
      <c r="BV822" s="107"/>
      <c r="BW822" s="107"/>
      <c r="BX822" s="107"/>
      <c r="BY822" s="107"/>
      <c r="BZ822" s="107"/>
      <c r="CA822" s="107"/>
      <c r="CB822" s="107"/>
      <c r="CC822" s="107"/>
      <c r="CD822" s="107"/>
      <c r="CE822" s="107"/>
      <c r="CF822" s="107"/>
      <c r="CG822" s="107"/>
      <c r="CH822" s="107"/>
      <c r="CI822" s="107"/>
      <c r="CJ822" s="107"/>
      <c r="CK822" s="107"/>
      <c r="CL822" s="107"/>
      <c r="CM822" s="107"/>
      <c r="CN822" s="107"/>
      <c r="CO822" s="107"/>
      <c r="CP822" s="107"/>
      <c r="CQ822" s="107"/>
      <c r="CR822" s="107"/>
    </row>
    <row r="823" spans="1:96" s="51" customFormat="1" ht="12.75" customHeight="1">
      <c r="A823" s="12"/>
      <c r="B823" s="12"/>
      <c r="C823" s="12"/>
      <c r="D823" s="12"/>
      <c r="E823" s="12"/>
      <c r="F823" s="12"/>
      <c r="G823" s="12"/>
      <c r="H823" s="12"/>
      <c r="I823" s="12"/>
      <c r="J823" s="76" t="s">
        <v>379</v>
      </c>
      <c r="K823" s="77"/>
      <c r="L823" s="77"/>
      <c r="M823" s="77"/>
      <c r="N823" s="77"/>
      <c r="O823" s="77"/>
      <c r="P823" s="77"/>
      <c r="Q823" s="77"/>
      <c r="R823" s="77"/>
      <c r="S823" s="77"/>
      <c r="T823" s="77"/>
      <c r="U823" s="77"/>
      <c r="V823" s="78"/>
      <c r="W823" s="1240">
        <v>2242</v>
      </c>
      <c r="X823" s="1240"/>
      <c r="Y823" s="1240"/>
      <c r="Z823" s="1240"/>
      <c r="AA823" s="1240"/>
      <c r="AB823" s="1240"/>
      <c r="AC823" s="1240"/>
      <c r="AD823" s="12"/>
      <c r="AE823" s="12"/>
      <c r="AF823" s="12"/>
      <c r="AG823" s="12"/>
      <c r="AH823" s="12"/>
      <c r="AI823" s="12"/>
      <c r="AJ823" s="12"/>
      <c r="AK823" s="12"/>
      <c r="AL823" s="12"/>
      <c r="AS823" s="21"/>
      <c r="AT823" s="56"/>
      <c r="AZ823" s="56"/>
      <c r="BA823" s="56"/>
      <c r="BB823" s="36" t="s">
        <v>743</v>
      </c>
      <c r="BC823" s="533">
        <v>261141</v>
      </c>
      <c r="BD823" s="533">
        <v>301093</v>
      </c>
      <c r="BE823" s="533">
        <v>363200</v>
      </c>
      <c r="BF823" s="533">
        <v>464896</v>
      </c>
      <c r="BG823" s="533">
        <v>517923</v>
      </c>
      <c r="BH823" s="56"/>
      <c r="BI823" s="36" t="s">
        <v>743</v>
      </c>
      <c r="BJ823" s="533">
        <v>230655</v>
      </c>
      <c r="BK823" s="533">
        <v>265943</v>
      </c>
      <c r="BL823" s="533">
        <v>320800</v>
      </c>
      <c r="BM823" s="533">
        <v>410624</v>
      </c>
      <c r="BN823" s="533">
        <v>457461</v>
      </c>
      <c r="BO823" s="107"/>
      <c r="BP823" s="107"/>
      <c r="BQ823" s="107"/>
      <c r="BR823" s="107"/>
      <c r="BS823" s="107"/>
      <c r="BT823" s="107"/>
      <c r="BU823" s="107"/>
      <c r="BV823" s="107"/>
      <c r="BW823" s="107"/>
      <c r="BX823" s="107"/>
      <c r="BY823" s="107"/>
      <c r="BZ823" s="107"/>
      <c r="CA823" s="107"/>
      <c r="CB823" s="107"/>
      <c r="CC823" s="107"/>
      <c r="CD823" s="107"/>
      <c r="CE823" s="107"/>
      <c r="CF823" s="107"/>
      <c r="CG823" s="107"/>
      <c r="CH823" s="107"/>
      <c r="CI823" s="107"/>
      <c r="CJ823" s="107"/>
      <c r="CK823" s="107"/>
      <c r="CL823" s="107"/>
      <c r="CM823" s="107"/>
      <c r="CN823" s="107"/>
      <c r="CO823" s="107"/>
      <c r="CP823" s="107"/>
      <c r="CQ823" s="107"/>
      <c r="CR823" s="107"/>
    </row>
    <row r="824" spans="1:96" s="51" customFormat="1" ht="12.75" customHeight="1">
      <c r="A824" s="12"/>
      <c r="B824" s="12"/>
      <c r="C824" s="12"/>
      <c r="D824" s="12"/>
      <c r="E824" s="12"/>
      <c r="F824" s="12"/>
      <c r="G824" s="12"/>
      <c r="H824" s="12"/>
      <c r="I824" s="12"/>
      <c r="J824" s="76" t="s">
        <v>378</v>
      </c>
      <c r="K824" s="77"/>
      <c r="L824" s="77"/>
      <c r="M824" s="77"/>
      <c r="N824" s="77"/>
      <c r="O824" s="77"/>
      <c r="P824" s="77"/>
      <c r="Q824" s="77"/>
      <c r="R824" s="77"/>
      <c r="S824" s="77"/>
      <c r="T824" s="77"/>
      <c r="U824" s="77"/>
      <c r="V824" s="78"/>
      <c r="W824" s="1240">
        <v>10500</v>
      </c>
      <c r="X824" s="1240"/>
      <c r="Y824" s="1240"/>
      <c r="Z824" s="1240"/>
      <c r="AA824" s="1240"/>
      <c r="AB824" s="1240"/>
      <c r="AC824" s="1240"/>
      <c r="AD824" s="12"/>
      <c r="AE824" s="12"/>
      <c r="AF824" s="12"/>
      <c r="AG824" s="12"/>
      <c r="AH824" s="12"/>
      <c r="AI824" s="12"/>
      <c r="AJ824" s="12"/>
      <c r="AK824" s="12"/>
      <c r="AL824" s="12"/>
      <c r="AS824" s="21"/>
      <c r="AT824" s="56"/>
      <c r="AV824" s="1155">
        <f>ROUNDDOWN(AP908*2,2)</f>
        <v>0</v>
      </c>
      <c r="AW824" s="1155"/>
      <c r="AX824" s="1155"/>
      <c r="AY824" s="1155"/>
      <c r="AZ824" s="56"/>
      <c r="BA824" s="56"/>
      <c r="BB824" s="36" t="s">
        <v>744</v>
      </c>
      <c r="BC824" s="531">
        <v>261141</v>
      </c>
      <c r="BD824" s="531">
        <v>301093</v>
      </c>
      <c r="BE824" s="531">
        <v>363200</v>
      </c>
      <c r="BF824" s="531">
        <v>464896</v>
      </c>
      <c r="BG824" s="531">
        <v>517923</v>
      </c>
      <c r="BH824" s="56"/>
      <c r="BI824" s="36" t="s">
        <v>744</v>
      </c>
      <c r="BJ824" s="531">
        <v>230655</v>
      </c>
      <c r="BK824" s="531">
        <v>265943</v>
      </c>
      <c r="BL824" s="531">
        <v>320800</v>
      </c>
      <c r="BM824" s="531">
        <v>410624</v>
      </c>
      <c r="BN824" s="531">
        <v>457461</v>
      </c>
      <c r="BO824" s="107"/>
      <c r="BP824" s="107"/>
      <c r="BQ824" s="107"/>
      <c r="BR824" s="107"/>
      <c r="BS824" s="107"/>
      <c r="BT824" s="107"/>
      <c r="BU824" s="107"/>
      <c r="BV824" s="107"/>
      <c r="BW824" s="107"/>
      <c r="BX824" s="107"/>
      <c r="BY824" s="107"/>
      <c r="BZ824" s="107"/>
      <c r="CA824" s="107"/>
      <c r="CB824" s="107"/>
      <c r="CC824" s="107"/>
      <c r="CD824" s="107"/>
      <c r="CE824" s="107"/>
      <c r="CF824" s="107"/>
      <c r="CG824" s="107"/>
      <c r="CH824" s="107"/>
      <c r="CI824" s="107"/>
      <c r="CJ824" s="107"/>
      <c r="CK824" s="107"/>
      <c r="CL824" s="107"/>
      <c r="CM824" s="107"/>
      <c r="CN824" s="107"/>
      <c r="CO824" s="107"/>
      <c r="CP824" s="107"/>
      <c r="CQ824" s="107"/>
      <c r="CR824" s="107"/>
    </row>
    <row r="825" spans="1:96" s="51" customFormat="1" ht="12.75" customHeight="1">
      <c r="A825" s="12"/>
      <c r="B825" s="12"/>
      <c r="C825" s="12"/>
      <c r="D825" s="12"/>
      <c r="E825" s="12"/>
      <c r="F825" s="12"/>
      <c r="G825" s="12"/>
      <c r="H825" s="12"/>
      <c r="I825" s="12"/>
      <c r="J825" s="76" t="s">
        <v>377</v>
      </c>
      <c r="K825" s="77"/>
      <c r="L825" s="77"/>
      <c r="M825" s="77"/>
      <c r="N825" s="77"/>
      <c r="O825" s="77"/>
      <c r="P825" s="77"/>
      <c r="Q825" s="77"/>
      <c r="R825" s="77"/>
      <c r="S825" s="77"/>
      <c r="T825" s="77"/>
      <c r="U825" s="77"/>
      <c r="V825" s="78"/>
      <c r="W825" s="1240">
        <v>37843</v>
      </c>
      <c r="X825" s="1240"/>
      <c r="Y825" s="1240"/>
      <c r="Z825" s="1240"/>
      <c r="AA825" s="1240"/>
      <c r="AB825" s="1240"/>
      <c r="AC825" s="1240"/>
      <c r="AD825" s="12"/>
      <c r="AE825" s="12"/>
      <c r="AF825" s="12"/>
      <c r="AG825" s="12"/>
      <c r="AH825" s="12"/>
      <c r="AI825" s="12"/>
      <c r="AJ825" s="12"/>
      <c r="AK825" s="12"/>
      <c r="AL825" s="12"/>
      <c r="AM825" s="52"/>
      <c r="AN825" s="52"/>
      <c r="AO825" s="21"/>
      <c r="AP825" s="21"/>
      <c r="AQ825" s="21"/>
      <c r="AR825" s="21"/>
      <c r="AS825" s="21"/>
      <c r="AT825" s="56"/>
      <c r="AU825" s="56"/>
      <c r="AV825" s="56"/>
      <c r="AW825" s="56"/>
      <c r="AX825" s="56"/>
      <c r="AY825" s="56"/>
      <c r="AZ825" s="56"/>
      <c r="BA825" s="56"/>
      <c r="BB825" s="36" t="s">
        <v>745</v>
      </c>
      <c r="BC825" s="533">
        <v>255964</v>
      </c>
      <c r="BD825" s="533">
        <v>295124</v>
      </c>
      <c r="BE825" s="533">
        <v>356000</v>
      </c>
      <c r="BF825" s="533">
        <v>455680</v>
      </c>
      <c r="BG825" s="533">
        <v>507656</v>
      </c>
      <c r="BH825" s="56"/>
      <c r="BI825" s="36" t="s">
        <v>745</v>
      </c>
      <c r="BJ825" s="533">
        <v>230655</v>
      </c>
      <c r="BK825" s="533">
        <v>265943</v>
      </c>
      <c r="BL825" s="533">
        <v>320800</v>
      </c>
      <c r="BM825" s="533">
        <v>410624</v>
      </c>
      <c r="BN825" s="533">
        <v>457461</v>
      </c>
      <c r="BO825" s="107"/>
      <c r="BP825" s="107"/>
      <c r="BQ825" s="107"/>
      <c r="BR825" s="107"/>
      <c r="BS825" s="107"/>
      <c r="BT825" s="107"/>
      <c r="BU825" s="107"/>
      <c r="BV825" s="107"/>
      <c r="BW825" s="107"/>
      <c r="BX825" s="107"/>
      <c r="BY825" s="107"/>
      <c r="BZ825" s="107"/>
      <c r="CA825" s="107"/>
      <c r="CB825" s="107"/>
      <c r="CC825" s="107"/>
      <c r="CD825" s="107"/>
      <c r="CE825" s="107"/>
      <c r="CF825" s="107"/>
      <c r="CG825" s="107"/>
      <c r="CH825" s="107"/>
      <c r="CI825" s="107"/>
      <c r="CJ825" s="107"/>
      <c r="CK825" s="107"/>
      <c r="CL825" s="107"/>
      <c r="CM825" s="107"/>
      <c r="CN825" s="107"/>
      <c r="CO825" s="107"/>
      <c r="CP825" s="107"/>
      <c r="CQ825" s="107"/>
      <c r="CR825" s="107"/>
    </row>
    <row r="826" spans="1:96" s="51" customFormat="1" ht="14.25">
      <c r="A826" s="12"/>
      <c r="B826" s="12"/>
      <c r="C826" s="12"/>
      <c r="D826" s="12"/>
      <c r="E826" s="12"/>
      <c r="F826" s="12"/>
      <c r="G826" s="12"/>
      <c r="H826" s="12"/>
      <c r="I826" s="12"/>
      <c r="J826" s="76" t="s">
        <v>177</v>
      </c>
      <c r="K826" s="77"/>
      <c r="L826" s="77"/>
      <c r="M826" s="1169" t="s">
        <v>1762</v>
      </c>
      <c r="N826" s="1170"/>
      <c r="O826" s="1170"/>
      <c r="P826" s="1170"/>
      <c r="Q826" s="1170"/>
      <c r="R826" s="1170"/>
      <c r="S826" s="1170"/>
      <c r="T826" s="1170"/>
      <c r="U826" s="1170"/>
      <c r="V826" s="1171"/>
      <c r="W826" s="1240">
        <v>16697</v>
      </c>
      <c r="X826" s="1240"/>
      <c r="Y826" s="1240"/>
      <c r="Z826" s="1240"/>
      <c r="AA826" s="1240"/>
      <c r="AB826" s="1240"/>
      <c r="AC826" s="1240"/>
      <c r="AD826" s="12"/>
      <c r="AE826" s="12"/>
      <c r="AF826" s="12"/>
      <c r="AG826" s="12"/>
      <c r="AH826" s="12"/>
      <c r="AI826" s="12"/>
      <c r="AJ826" s="12"/>
      <c r="AK826" s="12"/>
      <c r="AL826" s="12"/>
      <c r="AM826" s="52">
        <f>IF(AD988&gt;1,0.025,0)</f>
        <v>0</v>
      </c>
      <c r="AN826" s="52"/>
      <c r="AO826" s="21"/>
      <c r="AP826" s="21"/>
      <c r="AQ826" s="21"/>
      <c r="AR826" s="21"/>
      <c r="AS826" s="21"/>
      <c r="AT826" s="56"/>
      <c r="AU826" s="56"/>
      <c r="AV826" s="56"/>
      <c r="AW826" s="56"/>
      <c r="AX826" s="56"/>
      <c r="AY826" s="56"/>
      <c r="AZ826" s="56"/>
      <c r="BA826" s="56"/>
      <c r="BB826" s="36" t="s">
        <v>746</v>
      </c>
      <c r="BC826" s="531">
        <v>440603</v>
      </c>
      <c r="BD826" s="531">
        <v>508011</v>
      </c>
      <c r="BE826" s="531">
        <v>612800</v>
      </c>
      <c r="BF826" s="531">
        <v>784384</v>
      </c>
      <c r="BG826" s="531">
        <v>873853</v>
      </c>
      <c r="BH826" s="56"/>
      <c r="BI826" s="36" t="s">
        <v>746</v>
      </c>
      <c r="BJ826" s="531">
        <v>390561</v>
      </c>
      <c r="BK826" s="531">
        <v>450313</v>
      </c>
      <c r="BL826" s="531">
        <v>543200</v>
      </c>
      <c r="BM826" s="531">
        <v>695296</v>
      </c>
      <c r="BN826" s="531">
        <v>774603</v>
      </c>
      <c r="BO826" s="107"/>
      <c r="BP826" s="107"/>
      <c r="BQ826" s="107"/>
      <c r="BR826" s="107"/>
      <c r="BS826" s="107"/>
      <c r="BT826" s="107"/>
      <c r="BU826" s="107"/>
      <c r="BV826" s="107"/>
      <c r="BW826" s="107"/>
      <c r="BX826" s="107"/>
      <c r="BY826" s="107"/>
      <c r="BZ826" s="107"/>
      <c r="CA826" s="107"/>
      <c r="CB826" s="107"/>
      <c r="CC826" s="107"/>
      <c r="CD826" s="107"/>
      <c r="CE826" s="107"/>
      <c r="CF826" s="107"/>
      <c r="CG826" s="107"/>
      <c r="CH826" s="107"/>
      <c r="CI826" s="107"/>
      <c r="CJ826" s="107"/>
      <c r="CK826" s="107"/>
      <c r="CL826" s="107"/>
      <c r="CM826" s="107"/>
      <c r="CN826" s="107"/>
      <c r="CO826" s="107"/>
      <c r="CP826" s="107"/>
      <c r="CQ826" s="107"/>
      <c r="CR826" s="107"/>
    </row>
    <row r="827" spans="1:96" s="51" customFormat="1" ht="12.75" customHeight="1">
      <c r="A827" s="12"/>
      <c r="B827" s="12"/>
      <c r="C827" s="12"/>
      <c r="D827" s="12"/>
      <c r="E827" s="12"/>
      <c r="F827" s="12"/>
      <c r="G827" s="12"/>
      <c r="H827" s="12"/>
      <c r="I827" s="12"/>
      <c r="J827" s="76"/>
      <c r="K827" s="77"/>
      <c r="L827" s="77"/>
      <c r="M827" s="77"/>
      <c r="N827" s="77"/>
      <c r="O827" s="77"/>
      <c r="P827" s="77"/>
      <c r="Q827" s="77"/>
      <c r="R827" s="77"/>
      <c r="S827" s="77"/>
      <c r="T827" s="77"/>
      <c r="U827" s="77"/>
      <c r="V827" s="86" t="s">
        <v>366</v>
      </c>
      <c r="W827" s="1224">
        <f>SUM(W822:AC826)</f>
        <v>69253</v>
      </c>
      <c r="X827" s="1225"/>
      <c r="Y827" s="1225"/>
      <c r="Z827" s="1225"/>
      <c r="AA827" s="1225"/>
      <c r="AB827" s="1225"/>
      <c r="AC827" s="1226"/>
      <c r="AD827" s="12"/>
      <c r="AE827" s="12"/>
      <c r="AF827" s="12"/>
      <c r="AG827" s="12"/>
      <c r="AH827" s="12"/>
      <c r="AI827" s="12"/>
      <c r="AJ827" s="12"/>
      <c r="AK827" s="12"/>
      <c r="AL827" s="12"/>
      <c r="AM827" s="52"/>
      <c r="AN827" s="52"/>
      <c r="AO827" s="21"/>
      <c r="AP827" s="21"/>
      <c r="AQ827" s="21"/>
      <c r="AR827" s="21"/>
      <c r="AS827" s="21"/>
      <c r="AT827" s="56"/>
      <c r="AU827" s="56"/>
      <c r="AV827" s="56"/>
      <c r="AW827" s="56"/>
      <c r="AX827" s="56"/>
      <c r="AY827" s="56"/>
      <c r="AZ827" s="56"/>
      <c r="BA827" s="56"/>
      <c r="BB827" s="36" t="s">
        <v>257</v>
      </c>
      <c r="BC827" s="533">
        <v>261141</v>
      </c>
      <c r="BD827" s="533">
        <v>301093</v>
      </c>
      <c r="BE827" s="533">
        <v>363200</v>
      </c>
      <c r="BF827" s="533">
        <v>464896</v>
      </c>
      <c r="BG827" s="533">
        <v>517923</v>
      </c>
      <c r="BH827" s="56"/>
      <c r="BI827" s="36" t="s">
        <v>257</v>
      </c>
      <c r="BJ827" s="533">
        <v>230655</v>
      </c>
      <c r="BK827" s="533">
        <v>265943</v>
      </c>
      <c r="BL827" s="533">
        <v>320800</v>
      </c>
      <c r="BM827" s="533">
        <v>410624</v>
      </c>
      <c r="BN827" s="533">
        <v>457461</v>
      </c>
      <c r="BO827" s="107"/>
      <c r="BP827" s="107"/>
      <c r="BQ827" s="107"/>
      <c r="BR827" s="107"/>
      <c r="BS827" s="107"/>
      <c r="BT827" s="107"/>
      <c r="BU827" s="107"/>
      <c r="BV827" s="107"/>
      <c r="BW827" s="107"/>
      <c r="BX827" s="107"/>
      <c r="BY827" s="107"/>
      <c r="BZ827" s="107"/>
      <c r="CA827" s="107"/>
      <c r="CB827" s="107"/>
      <c r="CC827" s="107"/>
      <c r="CD827" s="107"/>
      <c r="CE827" s="107"/>
      <c r="CF827" s="107"/>
      <c r="CG827" s="107"/>
      <c r="CH827" s="107"/>
      <c r="CI827" s="107"/>
      <c r="CJ827" s="107"/>
      <c r="CK827" s="107"/>
      <c r="CL827" s="107"/>
      <c r="CM827" s="107"/>
      <c r="CN827" s="107"/>
      <c r="CO827" s="107"/>
      <c r="CP827" s="107"/>
      <c r="CQ827" s="107"/>
      <c r="CR827" s="107"/>
    </row>
    <row r="828" spans="1:96" s="51" customFormat="1" ht="12.75" customHeight="1">
      <c r="A828" s="12"/>
      <c r="B828" s="12"/>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c r="AB828" s="12"/>
      <c r="AC828" s="12"/>
      <c r="AD828" s="12"/>
      <c r="AE828" s="12"/>
      <c r="AF828" s="12"/>
      <c r="AG828" s="12"/>
      <c r="AH828" s="12"/>
      <c r="AI828" s="12"/>
      <c r="AJ828" s="12"/>
      <c r="AK828" s="12"/>
      <c r="AL828" s="12"/>
      <c r="AM828" s="52"/>
      <c r="AN828" s="52"/>
      <c r="AO828" s="21"/>
      <c r="AP828" s="21"/>
      <c r="AQ828" s="21"/>
      <c r="AR828" s="21"/>
      <c r="AS828" s="21"/>
      <c r="AT828" s="56"/>
      <c r="AU828" s="56"/>
      <c r="AV828" s="56"/>
      <c r="AW828" s="56"/>
      <c r="AX828" s="56"/>
      <c r="AY828" s="56"/>
      <c r="AZ828" s="56"/>
      <c r="BA828" s="56"/>
      <c r="BB828" s="36" t="s">
        <v>258</v>
      </c>
      <c r="BC828" s="531">
        <v>261141</v>
      </c>
      <c r="BD828" s="531">
        <v>301093</v>
      </c>
      <c r="BE828" s="531">
        <v>363200</v>
      </c>
      <c r="BF828" s="531">
        <v>464896</v>
      </c>
      <c r="BG828" s="531">
        <v>517923</v>
      </c>
      <c r="BH828" s="56"/>
      <c r="BI828" s="36" t="s">
        <v>258</v>
      </c>
      <c r="BJ828" s="531">
        <v>230655</v>
      </c>
      <c r="BK828" s="531">
        <v>265943</v>
      </c>
      <c r="BL828" s="531">
        <v>320800</v>
      </c>
      <c r="BM828" s="531">
        <v>410624</v>
      </c>
      <c r="BN828" s="531">
        <v>457461</v>
      </c>
      <c r="BO828" s="107"/>
      <c r="BP828" s="107"/>
      <c r="BQ828" s="107"/>
      <c r="BR828" s="107"/>
      <c r="BS828" s="107"/>
      <c r="BT828" s="107"/>
      <c r="BU828" s="107"/>
      <c r="BV828" s="107"/>
      <c r="BW828" s="107"/>
      <c r="BX828" s="107"/>
      <c r="BY828" s="107"/>
      <c r="BZ828" s="107"/>
      <c r="CA828" s="107"/>
      <c r="CB828" s="107"/>
      <c r="CC828" s="107"/>
      <c r="CD828" s="107"/>
      <c r="CE828" s="107"/>
      <c r="CF828" s="107"/>
      <c r="CG828" s="107"/>
      <c r="CH828" s="107"/>
      <c r="CI828" s="107"/>
      <c r="CJ828" s="107"/>
      <c r="CK828" s="107"/>
      <c r="CL828" s="107"/>
      <c r="CM828" s="107"/>
      <c r="CN828" s="107"/>
      <c r="CO828" s="107"/>
      <c r="CP828" s="107"/>
      <c r="CQ828" s="107"/>
      <c r="CR828" s="107"/>
    </row>
    <row r="829" spans="1:96" s="51" customFormat="1" ht="12.75" customHeight="1">
      <c r="A829" s="12"/>
      <c r="B829" s="12"/>
      <c r="C829" s="50" t="s">
        <v>368</v>
      </c>
      <c r="D829" s="12"/>
      <c r="E829" s="12"/>
      <c r="F829" s="12"/>
      <c r="G829" s="12"/>
      <c r="H829" s="12"/>
      <c r="I829" s="12"/>
      <c r="J829" s="1172" t="s">
        <v>369</v>
      </c>
      <c r="K829" s="1173"/>
      <c r="L829" s="1173"/>
      <c r="M829" s="1173"/>
      <c r="N829" s="1173"/>
      <c r="O829" s="1173"/>
      <c r="P829" s="1173"/>
      <c r="Q829" s="1173"/>
      <c r="R829" s="1173"/>
      <c r="S829" s="1173"/>
      <c r="T829" s="1173"/>
      <c r="U829" s="1173"/>
      <c r="V829" s="1174"/>
      <c r="W829" s="1147">
        <v>106645</v>
      </c>
      <c r="X829" s="1148"/>
      <c r="Y829" s="1148"/>
      <c r="Z829" s="1148"/>
      <c r="AA829" s="1148"/>
      <c r="AB829" s="1148"/>
      <c r="AC829" s="1149"/>
      <c r="AD829" s="12"/>
      <c r="AE829" s="12"/>
      <c r="AF829" s="12"/>
      <c r="AG829" s="12"/>
      <c r="AH829" s="12"/>
      <c r="AI829" s="12"/>
      <c r="AJ829" s="12"/>
      <c r="AK829" s="12"/>
      <c r="AL829" s="12"/>
      <c r="AM829" s="52">
        <f>IF(AD988&gt;1,0.05,0)</f>
        <v>0</v>
      </c>
      <c r="AN829" s="52"/>
      <c r="AO829" s="21"/>
      <c r="AP829" s="21"/>
      <c r="AQ829" s="21"/>
      <c r="AR829" s="21"/>
      <c r="AS829" s="21"/>
      <c r="AT829" s="56"/>
      <c r="AU829" s="56"/>
      <c r="AV829" s="56"/>
      <c r="AW829" s="56"/>
      <c r="AX829" s="56"/>
      <c r="AY829" s="56"/>
      <c r="AZ829" s="56"/>
      <c r="BA829" s="56"/>
      <c r="BB829" s="36" t="s">
        <v>259</v>
      </c>
      <c r="BC829" s="532">
        <v>341669</v>
      </c>
      <c r="BD829" s="532">
        <v>393941</v>
      </c>
      <c r="BE829" s="533">
        <v>475200</v>
      </c>
      <c r="BF829" s="532">
        <v>608256</v>
      </c>
      <c r="BG829" s="532">
        <v>677635</v>
      </c>
      <c r="BH829" s="56"/>
      <c r="BI829" s="36" t="s">
        <v>259</v>
      </c>
      <c r="BJ829" s="532">
        <v>289326</v>
      </c>
      <c r="BK829" s="532">
        <v>333590</v>
      </c>
      <c r="BL829" s="532">
        <v>402400</v>
      </c>
      <c r="BM829" s="532">
        <v>515072</v>
      </c>
      <c r="BN829" s="532">
        <v>573822</v>
      </c>
      <c r="BO829" s="107"/>
      <c r="BP829" s="107"/>
      <c r="BQ829" s="107"/>
      <c r="BR829" s="107"/>
      <c r="BS829" s="107"/>
      <c r="BT829" s="107"/>
      <c r="BU829" s="107"/>
      <c r="BV829" s="107"/>
      <c r="BW829" s="107"/>
      <c r="BX829" s="107"/>
      <c r="BY829" s="107"/>
      <c r="BZ829" s="107"/>
      <c r="CA829" s="107"/>
      <c r="CB829" s="107"/>
      <c r="CC829" s="107"/>
      <c r="CD829" s="107"/>
      <c r="CE829" s="107"/>
      <c r="CF829" s="107"/>
      <c r="CG829" s="107"/>
      <c r="CH829" s="107"/>
      <c r="CI829" s="107"/>
      <c r="CJ829" s="107"/>
      <c r="CK829" s="107"/>
      <c r="CL829" s="107"/>
      <c r="CM829" s="107"/>
      <c r="CN829" s="107"/>
      <c r="CO829" s="107"/>
      <c r="CP829" s="107"/>
      <c r="CQ829" s="107"/>
      <c r="CR829" s="107"/>
    </row>
    <row r="830" spans="1:96" s="51" customFormat="1" ht="14.25">
      <c r="A830" s="12"/>
      <c r="B830" s="12"/>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c r="AB830" s="12"/>
      <c r="AC830" s="12"/>
      <c r="AD830" s="12"/>
      <c r="AE830" s="12"/>
      <c r="AF830" s="12"/>
      <c r="AG830" s="12"/>
      <c r="AH830" s="12"/>
      <c r="AI830" s="12"/>
      <c r="AJ830" s="12"/>
      <c r="AK830" s="12"/>
      <c r="AL830" s="12"/>
      <c r="AM830" s="130"/>
      <c r="AN830" s="130"/>
      <c r="AO830" s="21"/>
      <c r="AP830" s="21"/>
      <c r="AQ830" s="21"/>
      <c r="AR830" s="21"/>
      <c r="AS830" s="21"/>
      <c r="AT830" s="56"/>
      <c r="AU830" s="56"/>
      <c r="AV830" s="56"/>
      <c r="AW830" s="56"/>
      <c r="AX830" s="56"/>
      <c r="AY830" s="56"/>
      <c r="AZ830" s="56"/>
      <c r="BA830" s="56"/>
      <c r="BB830" s="36" t="s">
        <v>757</v>
      </c>
      <c r="BC830" s="531">
        <v>259415</v>
      </c>
      <c r="BD830" s="531">
        <v>299103</v>
      </c>
      <c r="BE830" s="531">
        <v>360800</v>
      </c>
      <c r="BF830" s="531">
        <v>461824</v>
      </c>
      <c r="BG830" s="531">
        <v>514501</v>
      </c>
      <c r="BH830" s="56"/>
      <c r="BI830" s="36" t="s">
        <v>757</v>
      </c>
      <c r="BJ830" s="531">
        <v>231806</v>
      </c>
      <c r="BK830" s="531">
        <v>267270</v>
      </c>
      <c r="BL830" s="531">
        <v>322400</v>
      </c>
      <c r="BM830" s="531">
        <v>412672</v>
      </c>
      <c r="BN830" s="531">
        <v>459742</v>
      </c>
      <c r="BO830" s="107"/>
      <c r="BP830" s="107"/>
      <c r="BQ830" s="107"/>
      <c r="BR830" s="107"/>
      <c r="BS830" s="107"/>
      <c r="BT830" s="107"/>
      <c r="BU830" s="107"/>
      <c r="BV830" s="107"/>
      <c r="BW830" s="107"/>
      <c r="BX830" s="107"/>
      <c r="BY830" s="107"/>
      <c r="BZ830" s="107"/>
      <c r="CA830" s="107"/>
      <c r="CB830" s="107"/>
      <c r="CC830" s="107"/>
      <c r="CD830" s="107"/>
      <c r="CE830" s="107"/>
      <c r="CF830" s="107"/>
      <c r="CG830" s="107"/>
      <c r="CH830" s="107"/>
      <c r="CI830" s="107"/>
      <c r="CJ830" s="107"/>
      <c r="CK830" s="107"/>
      <c r="CL830" s="107"/>
      <c r="CM830" s="107"/>
      <c r="CN830" s="107"/>
      <c r="CO830" s="107"/>
      <c r="CP830" s="107"/>
      <c r="CQ830" s="107"/>
      <c r="CR830" s="107"/>
    </row>
    <row r="831" spans="1:96" s="51" customFormat="1" ht="14.25">
      <c r="A831" s="12"/>
      <c r="B831" s="12"/>
      <c r="C831" s="50" t="s">
        <v>610</v>
      </c>
      <c r="D831" s="12"/>
      <c r="E831" s="12"/>
      <c r="F831" s="12"/>
      <c r="G831" s="12"/>
      <c r="H831" s="12"/>
      <c r="I831" s="12"/>
      <c r="J831" s="76" t="s">
        <v>376</v>
      </c>
      <c r="K831" s="77"/>
      <c r="L831" s="77"/>
      <c r="M831" s="77"/>
      <c r="N831" s="77"/>
      <c r="O831" s="77"/>
      <c r="P831" s="77"/>
      <c r="Q831" s="77"/>
      <c r="R831" s="77"/>
      <c r="S831" s="77"/>
      <c r="T831" s="77"/>
      <c r="U831" s="77"/>
      <c r="V831" s="78"/>
      <c r="W831" s="1400"/>
      <c r="X831" s="1400"/>
      <c r="Y831" s="1400"/>
      <c r="Z831" s="1400"/>
      <c r="AA831" s="1400"/>
      <c r="AB831" s="1400"/>
      <c r="AC831" s="1400"/>
      <c r="AD831" s="12"/>
      <c r="AE831" s="12"/>
      <c r="AF831" s="12"/>
      <c r="AG831" s="12"/>
      <c r="AH831" s="12"/>
      <c r="AI831" s="12"/>
      <c r="AJ831" s="12"/>
      <c r="AK831" s="12"/>
      <c r="AL831" s="12"/>
      <c r="AM831" s="130"/>
      <c r="AN831" s="130"/>
      <c r="AO831" s="21"/>
      <c r="AP831" s="21"/>
      <c r="AQ831" s="21"/>
      <c r="AR831" s="21"/>
      <c r="AS831" s="21"/>
      <c r="AT831" s="1154"/>
      <c r="AU831" s="1154"/>
      <c r="AV831" s="1154"/>
      <c r="AW831" s="1154"/>
      <c r="AX831" s="1154"/>
      <c r="AY831" s="1154"/>
      <c r="AZ831" s="56"/>
      <c r="BA831" s="56"/>
      <c r="BB831" s="36" t="s">
        <v>758</v>
      </c>
      <c r="BC831" s="532">
        <v>319811</v>
      </c>
      <c r="BD831" s="532">
        <v>368739</v>
      </c>
      <c r="BE831" s="532">
        <v>444800</v>
      </c>
      <c r="BF831" s="532">
        <v>569344</v>
      </c>
      <c r="BG831" s="532">
        <v>634285</v>
      </c>
      <c r="BH831" s="56"/>
      <c r="BI831" s="36" t="s">
        <v>758</v>
      </c>
      <c r="BJ831" s="532">
        <v>267468</v>
      </c>
      <c r="BK831" s="532">
        <v>308388</v>
      </c>
      <c r="BL831" s="532">
        <v>372000</v>
      </c>
      <c r="BM831" s="532">
        <v>476160</v>
      </c>
      <c r="BN831" s="532">
        <v>530472</v>
      </c>
      <c r="BO831" s="107"/>
      <c r="BP831" s="107"/>
      <c r="BQ831" s="107"/>
      <c r="BR831" s="107"/>
      <c r="BS831" s="107"/>
      <c r="BT831" s="107"/>
      <c r="BU831" s="107"/>
      <c r="BV831" s="107"/>
      <c r="BW831" s="107"/>
      <c r="BX831" s="107"/>
      <c r="BY831" s="107"/>
      <c r="BZ831" s="107"/>
      <c r="CA831" s="107"/>
      <c r="CB831" s="107"/>
      <c r="CC831" s="107"/>
      <c r="CD831" s="107"/>
      <c r="CE831" s="107"/>
      <c r="CF831" s="107"/>
      <c r="CG831" s="107"/>
      <c r="CH831" s="107"/>
      <c r="CI831" s="107"/>
      <c r="CJ831" s="107"/>
      <c r="CK831" s="107"/>
      <c r="CL831" s="107"/>
      <c r="CM831" s="107"/>
      <c r="CN831" s="107"/>
      <c r="CO831" s="107"/>
      <c r="CP831" s="107"/>
      <c r="CQ831" s="107"/>
      <c r="CR831" s="107"/>
    </row>
    <row r="832" spans="1:96" s="51" customFormat="1" ht="14.25">
      <c r="A832" s="12"/>
      <c r="B832" s="12"/>
      <c r="C832" s="12"/>
      <c r="D832" s="12"/>
      <c r="E832" s="12"/>
      <c r="F832" s="12"/>
      <c r="G832" s="12"/>
      <c r="H832" s="12"/>
      <c r="I832" s="12"/>
      <c r="J832" s="76" t="s">
        <v>375</v>
      </c>
      <c r="K832" s="77"/>
      <c r="L832" s="77"/>
      <c r="M832" s="77"/>
      <c r="N832" s="77"/>
      <c r="O832" s="77"/>
      <c r="P832" s="77"/>
      <c r="Q832" s="77"/>
      <c r="R832" s="77"/>
      <c r="S832" s="77"/>
      <c r="T832" s="77"/>
      <c r="U832" s="77"/>
      <c r="V832" s="78"/>
      <c r="W832" s="1400">
        <v>26647</v>
      </c>
      <c r="X832" s="1400"/>
      <c r="Y832" s="1400"/>
      <c r="Z832" s="1400"/>
      <c r="AA832" s="1400"/>
      <c r="AB832" s="1400"/>
      <c r="AC832" s="1400"/>
      <c r="AD832" s="12"/>
      <c r="AE832" s="12"/>
      <c r="AF832" s="12"/>
      <c r="AG832" s="12"/>
      <c r="AH832" s="12"/>
      <c r="AI832" s="12"/>
      <c r="AJ832" s="12"/>
      <c r="AK832" s="12"/>
      <c r="AL832" s="12"/>
      <c r="AM832" s="130"/>
      <c r="AN832" s="130"/>
      <c r="AO832" s="21"/>
      <c r="AP832" s="21"/>
      <c r="AQ832" s="21"/>
      <c r="AR832" s="21"/>
      <c r="AS832" s="21"/>
      <c r="AT832" s="132"/>
      <c r="AU832" s="132"/>
      <c r="AV832" s="132"/>
      <c r="AW832" s="132"/>
      <c r="AX832" s="132"/>
      <c r="AY832" s="132"/>
      <c r="AZ832" s="56"/>
      <c r="BA832" s="56"/>
      <c r="BB832" s="36" t="s">
        <v>759</v>
      </c>
      <c r="BC832" s="531">
        <v>261141</v>
      </c>
      <c r="BD832" s="531">
        <v>301093</v>
      </c>
      <c r="BE832" s="531">
        <v>363200</v>
      </c>
      <c r="BF832" s="531">
        <v>464896</v>
      </c>
      <c r="BG832" s="531">
        <v>517923</v>
      </c>
      <c r="BH832" s="56"/>
      <c r="BI832" s="36" t="s">
        <v>759</v>
      </c>
      <c r="BJ832" s="531">
        <v>230655</v>
      </c>
      <c r="BK832" s="531">
        <v>265943</v>
      </c>
      <c r="BL832" s="531">
        <v>320800</v>
      </c>
      <c r="BM832" s="531">
        <v>410624</v>
      </c>
      <c r="BN832" s="531">
        <v>457461</v>
      </c>
      <c r="BO832" s="107"/>
      <c r="BP832" s="107"/>
      <c r="BQ832" s="107"/>
      <c r="BR832" s="107"/>
      <c r="BS832" s="107"/>
      <c r="BT832" s="107"/>
      <c r="BU832" s="107"/>
      <c r="BV832" s="107"/>
      <c r="BW832" s="107"/>
      <c r="BX832" s="107"/>
      <c r="BY832" s="107"/>
      <c r="BZ832" s="107"/>
      <c r="CA832" s="107"/>
      <c r="CB832" s="107"/>
      <c r="CC832" s="107"/>
      <c r="CD832" s="107"/>
      <c r="CE832" s="107"/>
      <c r="CF832" s="107"/>
      <c r="CG832" s="107"/>
      <c r="CH832" s="107"/>
      <c r="CI832" s="107"/>
      <c r="CJ832" s="107"/>
      <c r="CK832" s="107"/>
      <c r="CL832" s="107"/>
      <c r="CM832" s="107"/>
      <c r="CN832" s="107"/>
      <c r="CO832" s="107"/>
      <c r="CP832" s="107"/>
      <c r="CQ832" s="107"/>
      <c r="CR832" s="107"/>
    </row>
    <row r="833" spans="1:96" s="51" customFormat="1" ht="14.25">
      <c r="A833" s="12"/>
      <c r="B833" s="12"/>
      <c r="C833" s="12"/>
      <c r="D833" s="12"/>
      <c r="E833" s="12"/>
      <c r="F833" s="12"/>
      <c r="G833" s="12"/>
      <c r="H833" s="12"/>
      <c r="I833" s="12"/>
      <c r="J833" s="76" t="s">
        <v>506</v>
      </c>
      <c r="K833" s="77"/>
      <c r="L833" s="77"/>
      <c r="M833" s="77"/>
      <c r="N833" s="77"/>
      <c r="O833" s="77"/>
      <c r="P833" s="77"/>
      <c r="Q833" s="77"/>
      <c r="R833" s="77"/>
      <c r="S833" s="77"/>
      <c r="T833" s="77"/>
      <c r="U833" s="77"/>
      <c r="V833" s="78"/>
      <c r="W833" s="1400">
        <v>17474</v>
      </c>
      <c r="X833" s="1400"/>
      <c r="Y833" s="1400"/>
      <c r="Z833" s="1400"/>
      <c r="AA833" s="1400"/>
      <c r="AB833" s="1400"/>
      <c r="AC833" s="1400"/>
      <c r="AD833" s="12"/>
      <c r="AE833" s="12"/>
      <c r="AF833" s="12"/>
      <c r="AG833" s="12"/>
      <c r="AH833" s="12"/>
      <c r="AI833" s="12"/>
      <c r="AJ833" s="12"/>
      <c r="AK833" s="12"/>
      <c r="AL833" s="12"/>
      <c r="AM833" s="130"/>
      <c r="AN833" s="130"/>
      <c r="AO833" s="21"/>
      <c r="AP833" s="21"/>
      <c r="AQ833" s="21"/>
      <c r="AR833" s="21"/>
      <c r="AS833" s="21"/>
      <c r="AT833" s="132"/>
      <c r="AU833" s="132"/>
      <c r="AV833" s="132"/>
      <c r="AW833" s="132"/>
      <c r="AX833" s="132"/>
      <c r="AY833" s="132"/>
      <c r="AZ833" s="56"/>
      <c r="BA833" s="56"/>
      <c r="BB833" s="36" t="s">
        <v>760</v>
      </c>
      <c r="BC833" s="533">
        <v>281848</v>
      </c>
      <c r="BD833" s="533">
        <v>324968</v>
      </c>
      <c r="BE833" s="533">
        <v>392000</v>
      </c>
      <c r="BF833" s="533">
        <v>501760</v>
      </c>
      <c r="BG833" s="533">
        <v>558992</v>
      </c>
      <c r="BH833" s="56"/>
      <c r="BI833" s="36" t="s">
        <v>760</v>
      </c>
      <c r="BJ833" s="533">
        <v>238708</v>
      </c>
      <c r="BK833" s="533">
        <v>275228</v>
      </c>
      <c r="BL833" s="533">
        <v>332000</v>
      </c>
      <c r="BM833" s="533">
        <v>424960</v>
      </c>
      <c r="BN833" s="533">
        <v>473432</v>
      </c>
      <c r="BO833" s="107"/>
      <c r="BP833" s="107"/>
      <c r="BQ833" s="107"/>
      <c r="BR833" s="107"/>
      <c r="BS833" s="107"/>
      <c r="BT833" s="107"/>
      <c r="BU833" s="107"/>
      <c r="BV833" s="107"/>
      <c r="BW833" s="107"/>
      <c r="BX833" s="107"/>
      <c r="BY833" s="107"/>
      <c r="BZ833" s="107"/>
      <c r="CA833" s="107"/>
      <c r="CB833" s="107"/>
      <c r="CC833" s="107"/>
      <c r="CD833" s="107"/>
      <c r="CE833" s="107"/>
      <c r="CF833" s="107"/>
      <c r="CG833" s="107"/>
      <c r="CH833" s="107"/>
      <c r="CI833" s="107"/>
      <c r="CJ833" s="107"/>
      <c r="CK833" s="107"/>
      <c r="CL833" s="107"/>
      <c r="CM833" s="107"/>
      <c r="CN833" s="107"/>
      <c r="CO833" s="107"/>
      <c r="CP833" s="107"/>
      <c r="CQ833" s="107"/>
      <c r="CR833" s="107"/>
    </row>
    <row r="834" spans="1:96" s="51" customFormat="1" ht="12.75" customHeight="1">
      <c r="A834" s="12"/>
      <c r="B834" s="12"/>
      <c r="C834" s="12"/>
      <c r="D834" s="12"/>
      <c r="E834" s="12"/>
      <c r="F834" s="12"/>
      <c r="G834" s="12"/>
      <c r="H834" s="12"/>
      <c r="I834" s="12"/>
      <c r="J834" s="98" t="s">
        <v>671</v>
      </c>
      <c r="K834" s="77"/>
      <c r="L834" s="77"/>
      <c r="M834" s="77"/>
      <c r="N834" s="77"/>
      <c r="O834" s="77"/>
      <c r="P834" s="77"/>
      <c r="Q834" s="77"/>
      <c r="R834" s="77"/>
      <c r="S834" s="77"/>
      <c r="T834" s="77"/>
      <c r="U834" s="77"/>
      <c r="V834" s="78"/>
      <c r="W834" s="1400">
        <v>73759</v>
      </c>
      <c r="X834" s="1400"/>
      <c r="Y834" s="1400"/>
      <c r="Z834" s="1400"/>
      <c r="AA834" s="1400"/>
      <c r="AB834" s="1400"/>
      <c r="AC834" s="1400"/>
      <c r="AD834" s="12"/>
      <c r="AE834" s="12"/>
      <c r="AF834" s="12"/>
      <c r="AG834" s="12"/>
      <c r="AH834" s="12"/>
      <c r="AI834" s="12"/>
      <c r="AJ834" s="12"/>
      <c r="AK834" s="12"/>
      <c r="AL834" s="12"/>
      <c r="AM834" s="1428">
        <f>SUM(AM801:AM829)</f>
        <v>0</v>
      </c>
      <c r="AN834" s="1428"/>
      <c r="AO834" s="21"/>
      <c r="AP834" s="21"/>
      <c r="AQ834" s="21"/>
      <c r="BB834" s="36" t="s">
        <v>761</v>
      </c>
      <c r="BC834" s="531">
        <v>261141</v>
      </c>
      <c r="BD834" s="531">
        <v>301093</v>
      </c>
      <c r="BE834" s="531">
        <v>363200</v>
      </c>
      <c r="BF834" s="531">
        <v>464896</v>
      </c>
      <c r="BG834" s="531">
        <v>517923</v>
      </c>
      <c r="BH834" s="56"/>
      <c r="BI834" s="36" t="s">
        <v>761</v>
      </c>
      <c r="BJ834" s="531">
        <v>230655</v>
      </c>
      <c r="BK834" s="531">
        <v>265943</v>
      </c>
      <c r="BL834" s="531">
        <v>320800</v>
      </c>
      <c r="BM834" s="531">
        <v>410624</v>
      </c>
      <c r="BN834" s="531">
        <v>457461</v>
      </c>
      <c r="BO834" s="107"/>
      <c r="BP834" s="107"/>
      <c r="BQ834" s="107"/>
      <c r="BR834" s="107"/>
      <c r="BS834" s="107"/>
      <c r="BT834" s="107"/>
      <c r="BU834" s="107"/>
      <c r="BV834" s="107"/>
      <c r="BW834" s="107"/>
      <c r="BX834" s="107"/>
      <c r="BY834" s="107"/>
      <c r="BZ834" s="107"/>
      <c r="CA834" s="107"/>
      <c r="CB834" s="107"/>
      <c r="CC834" s="107"/>
      <c r="CD834" s="107"/>
      <c r="CE834" s="107"/>
      <c r="CF834" s="107"/>
      <c r="CG834" s="107"/>
      <c r="CH834" s="107"/>
      <c r="CI834" s="107"/>
      <c r="CJ834" s="107"/>
      <c r="CK834" s="107"/>
      <c r="CL834" s="107"/>
      <c r="CM834" s="107"/>
      <c r="CN834" s="107"/>
      <c r="CO834" s="107"/>
      <c r="CP834" s="107"/>
      <c r="CQ834" s="107"/>
      <c r="CR834" s="107"/>
    </row>
    <row r="835" spans="1:96" s="51" customFormat="1" ht="14.25">
      <c r="A835" s="12"/>
      <c r="B835" s="12"/>
      <c r="C835" s="12"/>
      <c r="D835" s="12"/>
      <c r="E835" s="12"/>
      <c r="F835" s="12"/>
      <c r="G835" s="12"/>
      <c r="H835" s="12"/>
      <c r="I835" s="12"/>
      <c r="J835" s="99"/>
      <c r="K835" s="80"/>
      <c r="L835" s="80"/>
      <c r="M835" s="80"/>
      <c r="N835" s="80"/>
      <c r="O835" s="80"/>
      <c r="P835" s="80"/>
      <c r="Q835" s="80"/>
      <c r="R835" s="80"/>
      <c r="S835" s="80"/>
      <c r="T835" s="80"/>
      <c r="U835" s="80"/>
      <c r="V835" s="86" t="s">
        <v>288</v>
      </c>
      <c r="W835" s="1426">
        <f>SUM(W831:AC834)</f>
        <v>117880</v>
      </c>
      <c r="X835" s="1426"/>
      <c r="Y835" s="1426"/>
      <c r="Z835" s="1426"/>
      <c r="AA835" s="1426"/>
      <c r="AB835" s="1426"/>
      <c r="AC835" s="1426"/>
      <c r="AD835" s="12"/>
      <c r="AE835" s="12"/>
      <c r="AF835" s="12"/>
      <c r="AG835" s="12"/>
      <c r="AH835" s="12"/>
      <c r="AI835" s="12"/>
      <c r="AJ835" s="12"/>
      <c r="AK835" s="12"/>
      <c r="AL835" s="12"/>
      <c r="AM835" s="52"/>
      <c r="AN835" s="52"/>
      <c r="AO835" s="21"/>
      <c r="AP835" s="21"/>
      <c r="AQ835" s="21"/>
      <c r="BB835" s="36" t="s">
        <v>762</v>
      </c>
      <c r="BC835" s="533">
        <v>261141</v>
      </c>
      <c r="BD835" s="533">
        <v>301093</v>
      </c>
      <c r="BE835" s="533">
        <v>363200</v>
      </c>
      <c r="BF835" s="533">
        <v>464896</v>
      </c>
      <c r="BG835" s="533">
        <v>517923</v>
      </c>
      <c r="BH835" s="56"/>
      <c r="BI835" s="36" t="s">
        <v>762</v>
      </c>
      <c r="BJ835" s="533">
        <v>230655</v>
      </c>
      <c r="BK835" s="533">
        <v>265943</v>
      </c>
      <c r="BL835" s="533">
        <v>320800</v>
      </c>
      <c r="BM835" s="533">
        <v>410624</v>
      </c>
      <c r="BN835" s="533">
        <v>457461</v>
      </c>
      <c r="BO835" s="107"/>
      <c r="BP835" s="107"/>
      <c r="BQ835" s="107"/>
      <c r="BR835" s="107"/>
      <c r="BS835" s="107"/>
      <c r="BT835" s="107"/>
      <c r="BU835" s="107"/>
      <c r="BV835" s="107"/>
      <c r="BW835" s="107"/>
      <c r="BX835" s="107"/>
      <c r="BY835" s="107"/>
      <c r="BZ835" s="107"/>
      <c r="CA835" s="107"/>
      <c r="CB835" s="107"/>
      <c r="CC835" s="107"/>
      <c r="CD835" s="107"/>
      <c r="CE835" s="107"/>
      <c r="CF835" s="107"/>
      <c r="CG835" s="107"/>
      <c r="CH835" s="107"/>
      <c r="CI835" s="107"/>
      <c r="CJ835" s="107"/>
      <c r="CK835" s="107"/>
      <c r="CL835" s="107"/>
      <c r="CM835" s="107"/>
      <c r="CN835" s="107"/>
      <c r="CO835" s="107"/>
      <c r="CP835" s="107"/>
      <c r="CQ835" s="107"/>
      <c r="CR835" s="107"/>
    </row>
    <row r="836" spans="1:96" s="51" customFormat="1" ht="12.75" customHeight="1">
      <c r="A836" s="12"/>
      <c r="B836" s="12"/>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c r="AB836" s="12"/>
      <c r="AC836" s="12"/>
      <c r="AD836" s="12"/>
      <c r="AE836" s="12"/>
      <c r="AF836" s="12"/>
      <c r="AG836" s="12"/>
      <c r="AH836" s="12"/>
      <c r="AI836" s="12"/>
      <c r="AJ836" s="12"/>
      <c r="AK836" s="12"/>
      <c r="AL836" s="12"/>
      <c r="AM836" s="52"/>
      <c r="AN836" s="52"/>
      <c r="AO836" s="21"/>
      <c r="AP836" s="21"/>
      <c r="AQ836" s="21"/>
      <c r="AR836" s="21"/>
      <c r="AS836" s="21"/>
      <c r="AT836" s="56"/>
      <c r="AU836" s="56"/>
      <c r="AV836" s="56"/>
      <c r="AW836" s="56"/>
      <c r="AX836" s="56"/>
      <c r="AY836" s="56"/>
      <c r="AZ836" s="56"/>
      <c r="BA836" s="56"/>
      <c r="BB836" s="36" t="s">
        <v>763</v>
      </c>
      <c r="BC836" s="531">
        <v>293352</v>
      </c>
      <c r="BD836" s="531">
        <v>338232</v>
      </c>
      <c r="BE836" s="531">
        <v>408000</v>
      </c>
      <c r="BF836" s="531">
        <v>522240</v>
      </c>
      <c r="BG836" s="531">
        <v>581808</v>
      </c>
      <c r="BH836" s="56"/>
      <c r="BI836" s="36" t="s">
        <v>763</v>
      </c>
      <c r="BJ836" s="531">
        <v>253663</v>
      </c>
      <c r="BK836" s="531">
        <v>292471</v>
      </c>
      <c r="BL836" s="531">
        <v>352800</v>
      </c>
      <c r="BM836" s="531">
        <v>451584</v>
      </c>
      <c r="BN836" s="531">
        <v>503093</v>
      </c>
      <c r="BO836" s="107"/>
      <c r="BP836" s="107"/>
      <c r="BQ836" s="107"/>
      <c r="BR836" s="107"/>
      <c r="BS836" s="107"/>
      <c r="BT836" s="107"/>
      <c r="BU836" s="107"/>
      <c r="BV836" s="107"/>
      <c r="BW836" s="107"/>
      <c r="BX836" s="107"/>
      <c r="BY836" s="107"/>
      <c r="BZ836" s="107"/>
      <c r="CA836" s="107"/>
      <c r="CB836" s="107"/>
      <c r="CC836" s="107"/>
      <c r="CD836" s="107"/>
      <c r="CE836" s="107"/>
      <c r="CF836" s="107"/>
      <c r="CG836" s="107"/>
      <c r="CH836" s="107"/>
      <c r="CI836" s="107"/>
      <c r="CJ836" s="107"/>
      <c r="CK836" s="107"/>
      <c r="CL836" s="107"/>
      <c r="CM836" s="107"/>
      <c r="CN836" s="107"/>
      <c r="CO836" s="107"/>
      <c r="CP836" s="107"/>
      <c r="CQ836" s="107"/>
      <c r="CR836" s="107"/>
    </row>
    <row r="837" spans="1:96" ht="12.75" customHeight="1">
      <c r="C837" s="50" t="s">
        <v>370</v>
      </c>
      <c r="J837" s="76" t="s">
        <v>670</v>
      </c>
      <c r="K837" s="77"/>
      <c r="L837" s="77"/>
      <c r="M837" s="77"/>
      <c r="N837" s="77"/>
      <c r="O837" s="77"/>
      <c r="P837" s="77"/>
      <c r="Q837" s="77"/>
      <c r="R837" s="77"/>
      <c r="S837" s="77"/>
      <c r="T837" s="77"/>
      <c r="U837" s="77"/>
      <c r="V837" s="78"/>
      <c r="W837" s="1401">
        <v>71287</v>
      </c>
      <c r="X837" s="1402"/>
      <c r="Y837" s="1402"/>
      <c r="Z837" s="1402"/>
      <c r="AA837" s="1402"/>
      <c r="AB837" s="1402"/>
      <c r="AC837" s="1403"/>
      <c r="AM837" s="61"/>
      <c r="AN837" s="61"/>
      <c r="AO837" s="61"/>
      <c r="AP837" s="61"/>
      <c r="AQ837" s="61"/>
      <c r="AR837" s="61"/>
      <c r="AS837" s="61"/>
      <c r="AT837" s="61"/>
      <c r="AU837" s="61"/>
      <c r="AV837" s="61"/>
      <c r="AW837" s="61"/>
      <c r="AX837" s="61"/>
      <c r="AY837" s="61"/>
      <c r="AZ837" s="61"/>
      <c r="BA837" s="61"/>
      <c r="BB837" s="36" t="s">
        <v>116</v>
      </c>
      <c r="BC837" s="533">
        <v>312334</v>
      </c>
      <c r="BD837" s="533">
        <v>360118</v>
      </c>
      <c r="BE837" s="533">
        <v>434400</v>
      </c>
      <c r="BF837" s="533">
        <v>556032</v>
      </c>
      <c r="BG837" s="533">
        <v>619454</v>
      </c>
      <c r="BH837" s="56"/>
      <c r="BI837" s="36" t="s">
        <v>116</v>
      </c>
      <c r="BJ837" s="533">
        <v>268043</v>
      </c>
      <c r="BK837" s="533">
        <v>309051</v>
      </c>
      <c r="BL837" s="533">
        <v>372800</v>
      </c>
      <c r="BM837" s="533">
        <v>477184</v>
      </c>
      <c r="BN837" s="533">
        <v>531613</v>
      </c>
      <c r="BO837" s="61"/>
      <c r="BP837" s="61"/>
      <c r="BQ837" s="61"/>
      <c r="BR837" s="61"/>
      <c r="BS837" s="61"/>
      <c r="BT837" s="61"/>
      <c r="BU837" s="61"/>
      <c r="BV837" s="61"/>
      <c r="BW837" s="61"/>
      <c r="BX837" s="61"/>
      <c r="BY837" s="61"/>
      <c r="BZ837" s="61"/>
      <c r="CA837" s="61"/>
      <c r="CB837" s="61"/>
      <c r="CC837" s="61"/>
      <c r="CD837" s="61"/>
      <c r="CE837" s="61"/>
      <c r="CF837" s="61"/>
      <c r="CG837" s="61"/>
      <c r="CH837" s="61"/>
      <c r="CI837" s="61"/>
      <c r="CJ837" s="61"/>
      <c r="CK837" s="61"/>
      <c r="CL837" s="61"/>
      <c r="CM837" s="61"/>
      <c r="CN837" s="61"/>
      <c r="CO837" s="61"/>
      <c r="CP837" s="61"/>
      <c r="CQ837" s="61"/>
      <c r="CR837" s="61"/>
    </row>
    <row r="838" spans="1:96" ht="12.75" customHeight="1">
      <c r="C838" s="50" t="s">
        <v>371</v>
      </c>
      <c r="J838" s="76" t="s">
        <v>669</v>
      </c>
      <c r="K838" s="77"/>
      <c r="L838" s="77"/>
      <c r="M838" s="77"/>
      <c r="N838" s="77"/>
      <c r="O838" s="77"/>
      <c r="P838" s="77"/>
      <c r="Q838" s="77"/>
      <c r="R838" s="77"/>
      <c r="S838" s="77"/>
      <c r="T838" s="77"/>
      <c r="U838" s="77"/>
      <c r="V838" s="78"/>
      <c r="W838" s="1401">
        <v>56829</v>
      </c>
      <c r="X838" s="1402"/>
      <c r="Y838" s="1402"/>
      <c r="Z838" s="1402"/>
      <c r="AA838" s="1402"/>
      <c r="AB838" s="1402"/>
      <c r="AC838" s="1403"/>
      <c r="AM838" s="61"/>
      <c r="AN838" s="61"/>
      <c r="AO838" s="61"/>
      <c r="AP838" s="61"/>
      <c r="AQ838" s="61"/>
      <c r="AR838" s="61"/>
      <c r="AS838" s="61"/>
      <c r="AT838" s="61"/>
      <c r="AU838" s="61"/>
      <c r="AV838" s="61"/>
      <c r="AW838" s="61"/>
      <c r="AX838" s="61"/>
      <c r="AY838" s="61"/>
      <c r="AZ838" s="61"/>
      <c r="BA838" s="61"/>
      <c r="BB838" s="36" t="s">
        <v>117</v>
      </c>
      <c r="BC838" s="531">
        <v>261141</v>
      </c>
      <c r="BD838" s="531">
        <v>301093</v>
      </c>
      <c r="BE838" s="531">
        <v>363200</v>
      </c>
      <c r="BF838" s="531">
        <v>464896</v>
      </c>
      <c r="BG838" s="531">
        <v>517923</v>
      </c>
      <c r="BH838" s="56"/>
      <c r="BI838" s="36" t="s">
        <v>117</v>
      </c>
      <c r="BJ838" s="531">
        <v>230655</v>
      </c>
      <c r="BK838" s="531">
        <v>265943</v>
      </c>
      <c r="BL838" s="531">
        <v>320800</v>
      </c>
      <c r="BM838" s="531">
        <v>410624</v>
      </c>
      <c r="BN838" s="531">
        <v>457461</v>
      </c>
      <c r="BO838" s="61"/>
      <c r="BP838" s="61"/>
      <c r="BQ838" s="61"/>
      <c r="BR838" s="61"/>
      <c r="BS838" s="61"/>
      <c r="BT838" s="61"/>
      <c r="BU838" s="61"/>
      <c r="BV838" s="61"/>
      <c r="BW838" s="61"/>
      <c r="BX838" s="61"/>
      <c r="BY838" s="61"/>
      <c r="BZ838" s="61"/>
      <c r="CA838" s="61"/>
      <c r="CB838" s="61"/>
      <c r="CC838" s="61"/>
      <c r="CD838" s="61"/>
      <c r="CE838" s="61"/>
      <c r="CF838" s="61"/>
      <c r="CG838" s="61"/>
      <c r="CH838" s="61"/>
      <c r="CI838" s="61"/>
      <c r="CJ838" s="61"/>
      <c r="CK838" s="61"/>
      <c r="CL838" s="61"/>
      <c r="CM838" s="61"/>
      <c r="CN838" s="61"/>
      <c r="CO838" s="61"/>
      <c r="CP838" s="61"/>
      <c r="CQ838" s="61"/>
      <c r="CR838" s="61"/>
    </row>
    <row r="839" spans="1:96" ht="12.75" customHeight="1">
      <c r="J839" s="76" t="s">
        <v>177</v>
      </c>
      <c r="K839" s="77"/>
      <c r="L839" s="77"/>
      <c r="M839" s="1169" t="s">
        <v>1763</v>
      </c>
      <c r="N839" s="1170"/>
      <c r="O839" s="1170"/>
      <c r="P839" s="1170"/>
      <c r="Q839" s="1170"/>
      <c r="R839" s="1170"/>
      <c r="S839" s="1170"/>
      <c r="T839" s="1170"/>
      <c r="U839" s="1170"/>
      <c r="V839" s="1171"/>
      <c r="W839" s="1401">
        <v>59452</v>
      </c>
      <c r="X839" s="1402"/>
      <c r="Y839" s="1402"/>
      <c r="Z839" s="1402"/>
      <c r="AA839" s="1402"/>
      <c r="AB839" s="1402"/>
      <c r="AC839" s="1403"/>
      <c r="AM839" s="61"/>
      <c r="AN839" s="61"/>
      <c r="AO839" s="61"/>
      <c r="AP839" s="61"/>
      <c r="AQ839" s="61"/>
      <c r="AR839" s="61"/>
      <c r="AS839" s="61"/>
      <c r="AT839" s="61"/>
      <c r="AU839" s="61"/>
      <c r="AV839" s="61"/>
      <c r="AW839" s="61"/>
      <c r="AX839" s="61"/>
      <c r="AY839" s="61"/>
      <c r="AZ839" s="61"/>
      <c r="BA839" s="61"/>
      <c r="BB839" s="36" t="s">
        <v>50</v>
      </c>
      <c r="BC839" s="533">
        <v>261141</v>
      </c>
      <c r="BD839" s="533">
        <v>301093</v>
      </c>
      <c r="BE839" s="533">
        <v>363200</v>
      </c>
      <c r="BF839" s="533">
        <v>464896</v>
      </c>
      <c r="BG839" s="533">
        <v>517923</v>
      </c>
      <c r="BH839" s="56"/>
      <c r="BI839" s="36" t="s">
        <v>50</v>
      </c>
      <c r="BJ839" s="533">
        <v>230655</v>
      </c>
      <c r="BK839" s="533">
        <v>265943</v>
      </c>
      <c r="BL839" s="533">
        <v>320800</v>
      </c>
      <c r="BM839" s="533">
        <v>410624</v>
      </c>
      <c r="BN839" s="533">
        <v>457461</v>
      </c>
      <c r="BO839" s="61"/>
      <c r="BP839" s="61"/>
      <c r="BQ839" s="61"/>
      <c r="BR839" s="61"/>
      <c r="BS839" s="61"/>
      <c r="BT839" s="61"/>
      <c r="BU839" s="61"/>
      <c r="BV839" s="61"/>
      <c r="BW839" s="61"/>
      <c r="BX839" s="61"/>
      <c r="BY839" s="61"/>
      <c r="BZ839" s="61"/>
      <c r="CA839" s="61"/>
      <c r="CB839" s="61"/>
      <c r="CC839" s="61"/>
      <c r="CD839" s="61"/>
      <c r="CE839" s="61"/>
      <c r="CF839" s="61"/>
      <c r="CG839" s="61"/>
      <c r="CH839" s="61"/>
      <c r="CI839" s="61"/>
      <c r="CJ839" s="61"/>
      <c r="CK839" s="61"/>
      <c r="CL839" s="61"/>
      <c r="CM839" s="61"/>
      <c r="CN839" s="61"/>
      <c r="CO839" s="61"/>
      <c r="CP839" s="61"/>
      <c r="CQ839" s="61"/>
      <c r="CR839" s="61"/>
    </row>
    <row r="840" spans="1:96" ht="12.75" customHeight="1">
      <c r="J840" s="76"/>
      <c r="K840" s="77"/>
      <c r="L840" s="77"/>
      <c r="M840" s="77"/>
      <c r="N840" s="77"/>
      <c r="O840" s="77"/>
      <c r="P840" s="77"/>
      <c r="Q840" s="77"/>
      <c r="R840" s="77"/>
      <c r="S840" s="77"/>
      <c r="T840" s="77"/>
      <c r="U840" s="77"/>
      <c r="V840" s="86" t="s">
        <v>289</v>
      </c>
      <c r="W840" s="1409">
        <f>SUM(W837:AC839)</f>
        <v>187568</v>
      </c>
      <c r="X840" s="1410"/>
      <c r="Y840" s="1410"/>
      <c r="Z840" s="1410"/>
      <c r="AA840" s="1410"/>
      <c r="AB840" s="1410"/>
      <c r="AC840" s="1411"/>
      <c r="AM840" s="61"/>
      <c r="AN840" s="61"/>
      <c r="AO840" s="61"/>
      <c r="AP840" s="61"/>
      <c r="AQ840" s="61"/>
      <c r="AR840" s="61"/>
      <c r="AS840" s="61"/>
      <c r="AT840" s="61"/>
      <c r="AU840" s="61"/>
      <c r="AV840" s="61"/>
      <c r="AW840" s="61"/>
      <c r="AX840" s="61"/>
      <c r="AY840" s="61"/>
      <c r="AZ840" s="61"/>
      <c r="BA840" s="61"/>
      <c r="BB840" s="36" t="s">
        <v>51</v>
      </c>
      <c r="BC840" s="531">
        <v>261141</v>
      </c>
      <c r="BD840" s="531">
        <v>301093</v>
      </c>
      <c r="BE840" s="531">
        <v>363200</v>
      </c>
      <c r="BF840" s="531">
        <v>464896</v>
      </c>
      <c r="BG840" s="531">
        <v>517923</v>
      </c>
      <c r="BH840" s="56"/>
      <c r="BI840" s="36" t="s">
        <v>51</v>
      </c>
      <c r="BJ840" s="531">
        <v>230655</v>
      </c>
      <c r="BK840" s="531">
        <v>265943</v>
      </c>
      <c r="BL840" s="531">
        <v>320800</v>
      </c>
      <c r="BM840" s="531">
        <v>410624</v>
      </c>
      <c r="BN840" s="531">
        <v>457461</v>
      </c>
      <c r="BO840" s="61"/>
      <c r="BP840" s="61"/>
      <c r="BQ840" s="61"/>
      <c r="BR840" s="61"/>
      <c r="BS840" s="61"/>
      <c r="BT840" s="61"/>
      <c r="BU840" s="61"/>
      <c r="BV840" s="61"/>
      <c r="BW840" s="61"/>
      <c r="BX840" s="61"/>
      <c r="BY840" s="61"/>
      <c r="BZ840" s="61"/>
      <c r="CA840" s="61"/>
      <c r="CB840" s="61"/>
      <c r="CC840" s="61"/>
      <c r="CD840" s="61"/>
      <c r="CE840" s="61"/>
      <c r="CF840" s="61"/>
      <c r="CG840" s="61"/>
      <c r="CH840" s="61"/>
      <c r="CI840" s="61"/>
      <c r="CJ840" s="61"/>
      <c r="CK840" s="61"/>
      <c r="CL840" s="61"/>
      <c r="CM840" s="61"/>
      <c r="CN840" s="61"/>
      <c r="CO840" s="61"/>
      <c r="CP840" s="61"/>
      <c r="CQ840" s="61"/>
      <c r="CR840" s="61"/>
    </row>
    <row r="841" spans="1:96" ht="12.75" customHeight="1">
      <c r="J841" s="76"/>
      <c r="K841" s="77"/>
      <c r="L841" s="77"/>
      <c r="M841" s="77"/>
      <c r="N841" s="77"/>
      <c r="O841" s="77"/>
      <c r="P841" s="77"/>
      <c r="Q841" s="77"/>
      <c r="R841" s="77"/>
      <c r="S841" s="77"/>
      <c r="T841" s="77"/>
      <c r="U841" s="77"/>
      <c r="V841" s="86" t="s">
        <v>290</v>
      </c>
      <c r="W841" s="1401">
        <v>47011</v>
      </c>
      <c r="X841" s="1402"/>
      <c r="Y841" s="1402"/>
      <c r="Z841" s="1402"/>
      <c r="AA841" s="1402"/>
      <c r="AB841" s="1402"/>
      <c r="AC841" s="1403"/>
      <c r="AM841" s="61"/>
      <c r="AN841" s="61"/>
      <c r="AO841" s="61"/>
      <c r="AP841" s="61"/>
      <c r="AQ841" s="61"/>
      <c r="AR841" s="61"/>
      <c r="AS841" s="61"/>
      <c r="AT841" s="61"/>
      <c r="AU841" s="61"/>
      <c r="AV841" s="61"/>
      <c r="AW841" s="61"/>
      <c r="AX841" s="61"/>
      <c r="AY841" s="61"/>
      <c r="AZ841" s="61"/>
      <c r="BA841" s="61"/>
      <c r="BB841" s="36" t="s">
        <v>52</v>
      </c>
      <c r="BC841" s="533">
        <v>261141</v>
      </c>
      <c r="BD841" s="533">
        <v>301093</v>
      </c>
      <c r="BE841" s="533">
        <v>363200</v>
      </c>
      <c r="BF841" s="533">
        <v>464896</v>
      </c>
      <c r="BG841" s="533">
        <v>517923</v>
      </c>
      <c r="BH841" s="56"/>
      <c r="BI841" s="36" t="s">
        <v>52</v>
      </c>
      <c r="BJ841" s="533">
        <v>230655</v>
      </c>
      <c r="BK841" s="533">
        <v>265943</v>
      </c>
      <c r="BL841" s="533">
        <v>320800</v>
      </c>
      <c r="BM841" s="533">
        <v>410624</v>
      </c>
      <c r="BN841" s="533">
        <v>457461</v>
      </c>
      <c r="BO841" s="61"/>
      <c r="BP841" s="61"/>
      <c r="BQ841" s="61"/>
      <c r="BR841" s="61"/>
      <c r="BS841" s="61"/>
      <c r="BT841" s="61"/>
      <c r="BU841" s="61"/>
      <c r="BV841" s="61"/>
      <c r="BW841" s="61"/>
      <c r="BX841" s="61"/>
      <c r="BY841" s="61"/>
      <c r="BZ841" s="61"/>
      <c r="CA841" s="61"/>
      <c r="CB841" s="61"/>
      <c r="CC841" s="61"/>
      <c r="CD841" s="61"/>
      <c r="CE841" s="61"/>
      <c r="CF841" s="61"/>
      <c r="CG841" s="61"/>
      <c r="CH841" s="61"/>
      <c r="CI841" s="61"/>
      <c r="CJ841" s="61"/>
      <c r="CK841" s="61"/>
      <c r="CL841" s="61"/>
      <c r="CM841" s="61"/>
      <c r="CN841" s="61"/>
      <c r="CO841" s="61"/>
      <c r="CP841" s="61"/>
      <c r="CQ841" s="61"/>
      <c r="CR841" s="61"/>
    </row>
    <row r="842" spans="1:96" ht="12.75" customHeight="1">
      <c r="AM842" s="61"/>
      <c r="AN842" s="61"/>
      <c r="AO842" s="61"/>
      <c r="AP842" s="61"/>
      <c r="AQ842" s="61"/>
      <c r="AR842" s="61"/>
      <c r="AS842" s="61"/>
      <c r="AT842" s="61"/>
      <c r="AU842" s="61"/>
      <c r="AV842" s="61"/>
      <c r="AW842" s="61"/>
      <c r="AX842" s="61"/>
      <c r="AY842" s="61"/>
      <c r="AZ842" s="61"/>
      <c r="BA842" s="61"/>
      <c r="BB842" s="36" t="s">
        <v>53</v>
      </c>
      <c r="BC842" s="531">
        <v>261141</v>
      </c>
      <c r="BD842" s="531">
        <v>301093</v>
      </c>
      <c r="BE842" s="531">
        <v>363200</v>
      </c>
      <c r="BF842" s="531">
        <v>464896</v>
      </c>
      <c r="BG842" s="531">
        <v>517923</v>
      </c>
      <c r="BH842" s="56"/>
      <c r="BI842" s="36" t="s">
        <v>53</v>
      </c>
      <c r="BJ842" s="531">
        <v>230655</v>
      </c>
      <c r="BK842" s="531">
        <v>265943</v>
      </c>
      <c r="BL842" s="531">
        <v>320800</v>
      </c>
      <c r="BM842" s="531">
        <v>410624</v>
      </c>
      <c r="BN842" s="531">
        <v>457461</v>
      </c>
      <c r="BO842" s="61"/>
      <c r="BP842" s="61"/>
      <c r="BQ842" s="61"/>
      <c r="BR842" s="61"/>
      <c r="BS842" s="61"/>
      <c r="BT842" s="61"/>
      <c r="BU842" s="61"/>
      <c r="BV842" s="61"/>
      <c r="BW842" s="61"/>
      <c r="BX842" s="61"/>
      <c r="BY842" s="61"/>
      <c r="BZ842" s="61"/>
      <c r="CA842" s="61"/>
      <c r="CB842" s="61"/>
      <c r="CC842" s="61"/>
      <c r="CD842" s="61"/>
      <c r="CE842" s="61"/>
      <c r="CF842" s="61"/>
      <c r="CG842" s="61"/>
      <c r="CH842" s="61"/>
      <c r="CI842" s="61"/>
      <c r="CJ842" s="61"/>
      <c r="CK842" s="61"/>
      <c r="CL842" s="61"/>
      <c r="CM842" s="61"/>
      <c r="CN842" s="61"/>
      <c r="CO842" s="61"/>
      <c r="CP842" s="61"/>
      <c r="CQ842" s="61"/>
      <c r="CR842" s="61"/>
    </row>
    <row r="843" spans="1:96" ht="12.75" customHeight="1">
      <c r="C843" s="50" t="s">
        <v>423</v>
      </c>
      <c r="J843" s="76" t="s">
        <v>668</v>
      </c>
      <c r="K843" s="77"/>
      <c r="L843" s="77"/>
      <c r="M843" s="77"/>
      <c r="N843" s="77"/>
      <c r="O843" s="77"/>
      <c r="P843" s="77"/>
      <c r="Q843" s="77"/>
      <c r="R843" s="77"/>
      <c r="S843" s="77"/>
      <c r="T843" s="77"/>
      <c r="U843" s="77"/>
      <c r="V843" s="78"/>
      <c r="W843" s="1240">
        <v>24219</v>
      </c>
      <c r="X843" s="1240"/>
      <c r="Y843" s="1240"/>
      <c r="Z843" s="1240"/>
      <c r="AA843" s="1240"/>
      <c r="AB843" s="1240"/>
      <c r="AC843" s="1240"/>
      <c r="AM843" s="61"/>
      <c r="AN843" s="61"/>
      <c r="AO843" s="61"/>
      <c r="AP843" s="61"/>
      <c r="AQ843" s="61"/>
      <c r="AR843" s="61"/>
      <c r="AS843" s="61"/>
      <c r="AT843" s="61"/>
      <c r="AU843" s="61"/>
      <c r="AV843" s="61"/>
      <c r="AW843" s="61"/>
      <c r="AX843" s="61"/>
      <c r="AY843" s="61"/>
      <c r="AZ843" s="61"/>
      <c r="BA843" s="61"/>
      <c r="BB843" s="36" t="s">
        <v>136</v>
      </c>
      <c r="BC843" s="533">
        <v>261141</v>
      </c>
      <c r="BD843" s="533">
        <v>301093</v>
      </c>
      <c r="BE843" s="533">
        <v>363200</v>
      </c>
      <c r="BF843" s="533">
        <v>464896</v>
      </c>
      <c r="BG843" s="533">
        <v>517923</v>
      </c>
      <c r="BH843" s="56"/>
      <c r="BI843" s="36" t="s">
        <v>136</v>
      </c>
      <c r="BJ843" s="533">
        <v>230655</v>
      </c>
      <c r="BK843" s="533">
        <v>265943</v>
      </c>
      <c r="BL843" s="533">
        <v>320800</v>
      </c>
      <c r="BM843" s="533">
        <v>410624</v>
      </c>
      <c r="BN843" s="533">
        <v>457461</v>
      </c>
      <c r="BO843" s="61"/>
      <c r="BP843" s="61"/>
      <c r="BQ843" s="61"/>
      <c r="BR843" s="61"/>
      <c r="BS843" s="61"/>
      <c r="BT843" s="61"/>
      <c r="BU843" s="61"/>
      <c r="BV843" s="61"/>
      <c r="BW843" s="61"/>
      <c r="BX843" s="61"/>
      <c r="BY843" s="61"/>
      <c r="BZ843" s="61"/>
      <c r="CA843" s="61"/>
      <c r="CB843" s="61"/>
      <c r="CC843" s="61"/>
      <c r="CD843" s="61"/>
      <c r="CE843" s="61"/>
      <c r="CF843" s="61"/>
      <c r="CG843" s="61"/>
      <c r="CH843" s="61"/>
      <c r="CI843" s="61"/>
      <c r="CJ843" s="61"/>
      <c r="CK843" s="61"/>
      <c r="CL843" s="61"/>
      <c r="CM843" s="61"/>
      <c r="CN843" s="61"/>
      <c r="CO843" s="61"/>
      <c r="CP843" s="61"/>
      <c r="CQ843" s="61"/>
      <c r="CR843" s="61"/>
    </row>
    <row r="844" spans="1:96" ht="12.75" customHeight="1">
      <c r="J844" s="76" t="s">
        <v>569</v>
      </c>
      <c r="K844" s="77"/>
      <c r="L844" s="77"/>
      <c r="M844" s="77"/>
      <c r="N844" s="77"/>
      <c r="O844" s="77"/>
      <c r="P844" s="77"/>
      <c r="Q844" s="77"/>
      <c r="R844" s="77"/>
      <c r="S844" s="77"/>
      <c r="T844" s="77"/>
      <c r="U844" s="77"/>
      <c r="V844" s="78"/>
      <c r="W844" s="1240">
        <v>24315</v>
      </c>
      <c r="X844" s="1240"/>
      <c r="Y844" s="1240"/>
      <c r="Z844" s="1240"/>
      <c r="AA844" s="1240"/>
      <c r="AB844" s="1240"/>
      <c r="AC844" s="1240"/>
      <c r="AM844" s="61"/>
      <c r="AN844" s="61"/>
      <c r="AO844" s="61"/>
      <c r="AP844" s="61"/>
      <c r="AQ844" s="61"/>
      <c r="AR844" s="61"/>
      <c r="AS844" s="61"/>
      <c r="AT844" s="61"/>
      <c r="AU844" s="61"/>
      <c r="AV844" s="61"/>
      <c r="AW844" s="61"/>
      <c r="AX844" s="61"/>
      <c r="AY844" s="61"/>
      <c r="AZ844" s="61"/>
      <c r="BA844" s="61"/>
      <c r="BB844" s="36" t="s">
        <v>54</v>
      </c>
      <c r="BC844" s="531">
        <v>261141</v>
      </c>
      <c r="BD844" s="531">
        <v>301093</v>
      </c>
      <c r="BE844" s="531">
        <v>363200</v>
      </c>
      <c r="BF844" s="531">
        <v>464896</v>
      </c>
      <c r="BG844" s="531">
        <v>517923</v>
      </c>
      <c r="BH844" s="56"/>
      <c r="BI844" s="36" t="s">
        <v>54</v>
      </c>
      <c r="BJ844" s="531">
        <v>230655</v>
      </c>
      <c r="BK844" s="531">
        <v>265943</v>
      </c>
      <c r="BL844" s="531">
        <v>320800</v>
      </c>
      <c r="BM844" s="531">
        <v>410624</v>
      </c>
      <c r="BN844" s="531">
        <v>457461</v>
      </c>
      <c r="BO844" s="61"/>
      <c r="BP844" s="61"/>
      <c r="BQ844" s="61"/>
      <c r="BR844" s="61"/>
      <c r="BS844" s="61"/>
      <c r="BT844" s="61"/>
      <c r="BU844" s="61"/>
      <c r="BV844" s="61"/>
      <c r="BW844" s="61"/>
      <c r="BX844" s="61"/>
      <c r="BY844" s="61"/>
      <c r="BZ844" s="61"/>
      <c r="CA844" s="61"/>
      <c r="CB844" s="61"/>
      <c r="CC844" s="61"/>
      <c r="CD844" s="61"/>
      <c r="CE844" s="61"/>
      <c r="CF844" s="61"/>
      <c r="CG844" s="61"/>
      <c r="CH844" s="61"/>
      <c r="CI844" s="61"/>
      <c r="CJ844" s="61"/>
      <c r="CK844" s="61"/>
      <c r="CL844" s="61"/>
      <c r="CM844" s="61"/>
      <c r="CN844" s="61"/>
      <c r="CO844" s="61"/>
      <c r="CP844" s="61"/>
      <c r="CQ844" s="61"/>
      <c r="CR844" s="61"/>
    </row>
    <row r="845" spans="1:96" ht="12.75" customHeight="1">
      <c r="J845" s="76" t="s">
        <v>568</v>
      </c>
      <c r="K845" s="77"/>
      <c r="L845" s="77"/>
      <c r="M845" s="77"/>
      <c r="N845" s="77"/>
      <c r="O845" s="77"/>
      <c r="P845" s="77"/>
      <c r="Q845" s="77"/>
      <c r="R845" s="77"/>
      <c r="S845" s="77"/>
      <c r="T845" s="77"/>
      <c r="U845" s="77"/>
      <c r="V845" s="78"/>
      <c r="W845" s="1240">
        <v>0</v>
      </c>
      <c r="X845" s="1240"/>
      <c r="Y845" s="1240"/>
      <c r="Z845" s="1240"/>
      <c r="AA845" s="1240"/>
      <c r="AB845" s="1240"/>
      <c r="AC845" s="1240"/>
      <c r="AM845" s="61"/>
      <c r="AN845" s="61"/>
      <c r="AO845" s="61"/>
      <c r="AP845" s="61"/>
      <c r="AQ845" s="61"/>
      <c r="AR845" s="61"/>
      <c r="AS845" s="61"/>
      <c r="AT845" s="61"/>
      <c r="AU845" s="61"/>
      <c r="AV845" s="61"/>
      <c r="AW845" s="61"/>
      <c r="AX845" s="61"/>
      <c r="AY845" s="61"/>
      <c r="AZ845" s="61"/>
      <c r="BA845" s="61"/>
      <c r="BB845" s="36" t="s">
        <v>55</v>
      </c>
      <c r="BC845" s="533">
        <v>263442</v>
      </c>
      <c r="BD845" s="533">
        <v>303746</v>
      </c>
      <c r="BE845" s="533">
        <v>366400</v>
      </c>
      <c r="BF845" s="533">
        <v>468992</v>
      </c>
      <c r="BG845" s="533">
        <v>522486</v>
      </c>
      <c r="BH845" s="56"/>
      <c r="BI845" s="36" t="s">
        <v>55</v>
      </c>
      <c r="BJ845" s="533">
        <v>234682</v>
      </c>
      <c r="BK845" s="533">
        <v>270586</v>
      </c>
      <c r="BL845" s="533">
        <v>326400</v>
      </c>
      <c r="BM845" s="533">
        <v>417792</v>
      </c>
      <c r="BN845" s="533">
        <v>465446</v>
      </c>
      <c r="BO845" s="61"/>
      <c r="BP845" s="61"/>
      <c r="BQ845" s="61"/>
      <c r="BR845" s="61"/>
      <c r="BS845" s="61"/>
      <c r="BT845" s="61"/>
      <c r="BU845" s="61"/>
      <c r="BV845" s="61"/>
      <c r="BW845" s="61"/>
      <c r="BX845" s="61"/>
      <c r="BY845" s="61"/>
      <c r="BZ845" s="61"/>
      <c r="CA845" s="61"/>
      <c r="CB845" s="61"/>
      <c r="CC845" s="61"/>
      <c r="CD845" s="61"/>
      <c r="CE845" s="61"/>
      <c r="CF845" s="61"/>
      <c r="CG845" s="61"/>
      <c r="CH845" s="61"/>
      <c r="CI845" s="61"/>
      <c r="CJ845" s="61"/>
      <c r="CK845" s="61"/>
      <c r="CL845" s="61"/>
      <c r="CM845" s="61"/>
      <c r="CN845" s="61"/>
      <c r="CO845" s="61"/>
      <c r="CP845" s="61"/>
      <c r="CQ845" s="61"/>
      <c r="CR845" s="61"/>
    </row>
    <row r="846" spans="1:96" ht="12.75" customHeight="1">
      <c r="J846" s="76" t="s">
        <v>567</v>
      </c>
      <c r="K846" s="77"/>
      <c r="L846" s="77"/>
      <c r="M846" s="77"/>
      <c r="N846" s="77"/>
      <c r="O846" s="77"/>
      <c r="P846" s="77"/>
      <c r="Q846" s="77"/>
      <c r="R846" s="77"/>
      <c r="S846" s="77"/>
      <c r="T846" s="77"/>
      <c r="U846" s="77"/>
      <c r="V846" s="78"/>
      <c r="W846" s="1240">
        <v>4342</v>
      </c>
      <c r="X846" s="1240"/>
      <c r="Y846" s="1240"/>
      <c r="Z846" s="1240"/>
      <c r="AA846" s="1240"/>
      <c r="AB846" s="1240"/>
      <c r="AC846" s="1240"/>
      <c r="AM846" s="61"/>
      <c r="AN846" s="61"/>
      <c r="AO846" s="61"/>
      <c r="AP846" s="61"/>
      <c r="AQ846" s="61"/>
      <c r="AR846" s="61"/>
      <c r="AS846" s="61"/>
      <c r="AT846" s="61"/>
      <c r="AU846" s="61"/>
      <c r="AV846" s="61"/>
      <c r="AW846" s="61"/>
      <c r="AX846" s="61"/>
      <c r="AY846" s="61"/>
      <c r="AZ846" s="61"/>
      <c r="BA846" s="61"/>
      <c r="BB846" s="36" t="s">
        <v>349</v>
      </c>
      <c r="BC846" s="531">
        <v>261141</v>
      </c>
      <c r="BD846" s="531">
        <v>301093</v>
      </c>
      <c r="BE846" s="531">
        <v>363200</v>
      </c>
      <c r="BF846" s="531">
        <v>464896</v>
      </c>
      <c r="BG846" s="531">
        <v>517923</v>
      </c>
      <c r="BH846" s="56"/>
      <c r="BI846" s="36" t="s">
        <v>349</v>
      </c>
      <c r="BJ846" s="531">
        <v>230655</v>
      </c>
      <c r="BK846" s="531">
        <v>265943</v>
      </c>
      <c r="BL846" s="531">
        <v>320800</v>
      </c>
      <c r="BM846" s="531">
        <v>410624</v>
      </c>
      <c r="BN846" s="531">
        <v>457461</v>
      </c>
      <c r="BO846" s="61"/>
      <c r="BP846" s="61"/>
      <c r="BQ846" s="61"/>
      <c r="BR846" s="61"/>
      <c r="BS846" s="61"/>
      <c r="BT846" s="61"/>
      <c r="BU846" s="61"/>
      <c r="BV846" s="61"/>
      <c r="BW846" s="61"/>
      <c r="BX846" s="61"/>
      <c r="BY846" s="61"/>
      <c r="BZ846" s="61"/>
      <c r="CA846" s="61"/>
      <c r="CB846" s="61"/>
      <c r="CC846" s="61"/>
      <c r="CD846" s="61"/>
      <c r="CE846" s="61"/>
      <c r="CF846" s="61"/>
      <c r="CG846" s="61"/>
      <c r="CH846" s="61"/>
      <c r="CI846" s="61"/>
      <c r="CJ846" s="61"/>
      <c r="CK846" s="61"/>
      <c r="CL846" s="61"/>
      <c r="CM846" s="61"/>
      <c r="CN846" s="61"/>
      <c r="CO846" s="61"/>
      <c r="CP846" s="61"/>
      <c r="CQ846" s="61"/>
      <c r="CR846" s="61"/>
    </row>
    <row r="847" spans="1:96" ht="12.75" customHeight="1">
      <c r="J847" s="76" t="s">
        <v>566</v>
      </c>
      <c r="K847" s="77"/>
      <c r="L847" s="77"/>
      <c r="M847" s="77"/>
      <c r="N847" s="77"/>
      <c r="O847" s="77"/>
      <c r="P847" s="77"/>
      <c r="Q847" s="77"/>
      <c r="R847" s="77"/>
      <c r="S847" s="77"/>
      <c r="T847" s="77"/>
      <c r="U847" s="77"/>
      <c r="V847" s="78"/>
      <c r="W847" s="1240">
        <v>50576</v>
      </c>
      <c r="X847" s="1240"/>
      <c r="Y847" s="1240"/>
      <c r="Z847" s="1240"/>
      <c r="AA847" s="1240"/>
      <c r="AB847" s="1240"/>
      <c r="AC847" s="1240"/>
      <c r="AM847" s="61"/>
      <c r="AN847" s="61"/>
      <c r="AO847" s="61"/>
      <c r="AP847" s="61"/>
      <c r="AQ847" s="61"/>
      <c r="AR847" s="61"/>
      <c r="AS847" s="61"/>
      <c r="AT847" s="61"/>
      <c r="AU847" s="61"/>
      <c r="AV847" s="61"/>
      <c r="AW847" s="61"/>
      <c r="AX847" s="61"/>
      <c r="AY847" s="61"/>
      <c r="AZ847" s="61"/>
      <c r="BA847" s="61"/>
      <c r="BO847" s="61"/>
      <c r="BP847" s="61"/>
      <c r="BQ847" s="61"/>
      <c r="BR847" s="61"/>
      <c r="BS847" s="61"/>
      <c r="BT847" s="61"/>
      <c r="BU847" s="61"/>
      <c r="BV847" s="61"/>
      <c r="BW847" s="61"/>
      <c r="BX847" s="61"/>
      <c r="BY847" s="61"/>
      <c r="BZ847" s="61"/>
      <c r="CA847" s="61"/>
      <c r="CB847" s="61"/>
      <c r="CC847" s="61"/>
      <c r="CD847" s="61"/>
      <c r="CE847" s="61"/>
      <c r="CF847" s="61"/>
      <c r="CG847" s="61"/>
      <c r="CH847" s="61"/>
      <c r="CI847" s="61"/>
      <c r="CJ847" s="61"/>
      <c r="CK847" s="61"/>
      <c r="CL847" s="61"/>
      <c r="CM847" s="61"/>
      <c r="CN847" s="61"/>
      <c r="CO847" s="61"/>
      <c r="CP847" s="61"/>
      <c r="CQ847" s="61"/>
      <c r="CR847" s="61"/>
    </row>
    <row r="848" spans="1:96" ht="12.75" customHeight="1">
      <c r="J848" s="76" t="s">
        <v>565</v>
      </c>
      <c r="K848" s="77"/>
      <c r="L848" s="77"/>
      <c r="M848" s="77"/>
      <c r="N848" s="77"/>
      <c r="O848" s="77"/>
      <c r="P848" s="77"/>
      <c r="Q848" s="77"/>
      <c r="R848" s="77"/>
      <c r="S848" s="77"/>
      <c r="T848" s="77"/>
      <c r="U848" s="77"/>
      <c r="V848" s="78"/>
      <c r="W848" s="1240">
        <v>0</v>
      </c>
      <c r="X848" s="1240"/>
      <c r="Y848" s="1240"/>
      <c r="Z848" s="1240"/>
      <c r="AA848" s="1240"/>
      <c r="AB848" s="1240"/>
      <c r="AC848" s="1240"/>
      <c r="AM848" s="61"/>
      <c r="AN848" s="61"/>
      <c r="AO848" s="61"/>
      <c r="AP848" s="61"/>
      <c r="AQ848" s="61"/>
      <c r="AR848" s="61"/>
      <c r="AS848" s="61"/>
      <c r="AT848" s="61"/>
      <c r="AU848" s="61"/>
      <c r="AV848" s="61"/>
      <c r="AW848" s="61"/>
      <c r="AX848" s="61"/>
      <c r="AY848" s="61"/>
      <c r="AZ848" s="61"/>
      <c r="BA848" s="61"/>
      <c r="BO848" s="61"/>
      <c r="BP848" s="61"/>
      <c r="BQ848" s="61"/>
      <c r="BR848" s="61"/>
      <c r="BS848" s="61"/>
      <c r="BT848" s="61"/>
      <c r="BU848" s="61"/>
      <c r="BV848" s="61"/>
      <c r="BW848" s="61"/>
      <c r="BX848" s="61"/>
      <c r="BY848" s="61"/>
      <c r="BZ848" s="61"/>
      <c r="CA848" s="61"/>
      <c r="CB848" s="61"/>
      <c r="CC848" s="61"/>
      <c r="CD848" s="61"/>
      <c r="CE848" s="61"/>
      <c r="CF848" s="61"/>
      <c r="CG848" s="61"/>
      <c r="CH848" s="61"/>
      <c r="CI848" s="61"/>
      <c r="CJ848" s="61"/>
      <c r="CK848" s="61"/>
      <c r="CL848" s="61"/>
      <c r="CM848" s="61"/>
      <c r="CN848" s="61"/>
      <c r="CO848" s="61"/>
      <c r="CP848" s="61"/>
      <c r="CQ848" s="61"/>
      <c r="CR848" s="61"/>
    </row>
    <row r="849" spans="3:96" ht="12.75" customHeight="1">
      <c r="J849" s="76" t="s">
        <v>177</v>
      </c>
      <c r="K849" s="77"/>
      <c r="L849" s="77"/>
      <c r="M849" s="1169" t="s">
        <v>1764</v>
      </c>
      <c r="N849" s="1170"/>
      <c r="O849" s="1170"/>
      <c r="P849" s="1170"/>
      <c r="Q849" s="1170"/>
      <c r="R849" s="1170"/>
      <c r="S849" s="1170"/>
      <c r="T849" s="1170"/>
      <c r="U849" s="1170"/>
      <c r="V849" s="1171"/>
      <c r="W849" s="1240">
        <v>5786</v>
      </c>
      <c r="X849" s="1240"/>
      <c r="Y849" s="1240"/>
      <c r="Z849" s="1240"/>
      <c r="AA849" s="1240"/>
      <c r="AB849" s="1240"/>
      <c r="AC849" s="1240"/>
      <c r="AM849" s="61"/>
      <c r="AN849" s="61"/>
      <c r="AO849" s="61"/>
      <c r="AP849" s="61"/>
      <c r="AQ849" s="61"/>
      <c r="AR849" s="61"/>
      <c r="AS849" s="61"/>
      <c r="AT849" s="61"/>
      <c r="AU849" s="61"/>
      <c r="AV849" s="61"/>
      <c r="AW849" s="61"/>
      <c r="AX849" s="61"/>
      <c r="AY849" s="61"/>
      <c r="AZ849" s="61"/>
      <c r="BA849" s="61"/>
      <c r="BO849" s="61"/>
      <c r="BP849" s="61"/>
      <c r="BQ849" s="61"/>
      <c r="BR849" s="61"/>
      <c r="BS849" s="61"/>
      <c r="BT849" s="61"/>
      <c r="BU849" s="61"/>
      <c r="BV849" s="61"/>
      <c r="BW849" s="61"/>
      <c r="BX849" s="61"/>
      <c r="BY849" s="61"/>
      <c r="BZ849" s="61"/>
      <c r="CA849" s="61"/>
      <c r="CB849" s="61"/>
      <c r="CC849" s="61"/>
      <c r="CD849" s="61"/>
      <c r="CE849" s="61"/>
      <c r="CF849" s="61"/>
      <c r="CG849" s="61"/>
      <c r="CH849" s="61"/>
      <c r="CI849" s="61"/>
      <c r="CJ849" s="61"/>
      <c r="CK849" s="61"/>
      <c r="CL849" s="61"/>
      <c r="CM849" s="61"/>
      <c r="CN849" s="61"/>
      <c r="CO849" s="61"/>
      <c r="CP849" s="61"/>
      <c r="CQ849" s="61"/>
      <c r="CR849" s="61"/>
    </row>
    <row r="850" spans="3:96" ht="12.75" customHeight="1">
      <c r="J850" s="76"/>
      <c r="K850" s="77"/>
      <c r="L850" s="77"/>
      <c r="M850" s="77"/>
      <c r="N850" s="77"/>
      <c r="O850" s="77"/>
      <c r="P850" s="77"/>
      <c r="Q850" s="77"/>
      <c r="R850" s="77"/>
      <c r="S850" s="77"/>
      <c r="T850" s="77"/>
      <c r="U850" s="77"/>
      <c r="V850" s="86" t="s">
        <v>291</v>
      </c>
      <c r="W850" s="1203">
        <f>SUM(W843:AC849)</f>
        <v>109238</v>
      </c>
      <c r="X850" s="1203"/>
      <c r="Y850" s="1203"/>
      <c r="Z850" s="1203"/>
      <c r="AA850" s="1203"/>
      <c r="AB850" s="1203"/>
      <c r="AC850" s="1203"/>
      <c r="AM850" s="61"/>
      <c r="AN850" s="61"/>
      <c r="AO850" s="61"/>
      <c r="AP850" s="61"/>
      <c r="AQ850" s="61"/>
      <c r="AR850" s="61"/>
      <c r="AS850" s="61"/>
      <c r="AT850" s="61"/>
      <c r="AU850" s="61"/>
      <c r="AV850" s="61"/>
      <c r="AW850" s="61"/>
      <c r="AX850" s="61"/>
      <c r="AY850" s="61"/>
      <c r="AZ850" s="61"/>
      <c r="BA850" s="61"/>
      <c r="BH850" s="56"/>
      <c r="BO850" s="61"/>
      <c r="BP850" s="61"/>
      <c r="BQ850" s="61"/>
      <c r="BR850" s="61"/>
      <c r="BS850" s="61"/>
      <c r="BT850" s="61"/>
      <c r="BU850" s="61"/>
      <c r="BV850" s="61"/>
      <c r="BW850" s="61"/>
      <c r="BX850" s="61"/>
      <c r="BY850" s="61"/>
      <c r="BZ850" s="61"/>
      <c r="CA850" s="61"/>
      <c r="CB850" s="61"/>
      <c r="CC850" s="61"/>
      <c r="CD850" s="61"/>
      <c r="CE850" s="61"/>
      <c r="CF850" s="61"/>
      <c r="CG850" s="61"/>
      <c r="CH850" s="61"/>
      <c r="CI850" s="61"/>
      <c r="CJ850" s="61"/>
      <c r="CK850" s="61"/>
      <c r="CL850" s="61"/>
      <c r="CM850" s="61"/>
      <c r="CN850" s="61"/>
      <c r="CO850" s="61"/>
      <c r="CP850" s="61"/>
      <c r="CQ850" s="61"/>
      <c r="CR850" s="61"/>
    </row>
    <row r="851" spans="3:96" ht="12.75" customHeight="1">
      <c r="AM851" s="61"/>
      <c r="AN851" s="61"/>
      <c r="AO851" s="61"/>
      <c r="AP851" s="61"/>
      <c r="AQ851" s="61"/>
      <c r="AR851" s="61"/>
      <c r="AS851" s="61"/>
      <c r="AT851" s="61"/>
      <c r="AU851" s="61"/>
      <c r="AV851" s="61"/>
      <c r="AW851" s="61"/>
      <c r="AX851" s="61"/>
      <c r="AY851" s="61"/>
      <c r="AZ851" s="61"/>
      <c r="BA851" s="61"/>
      <c r="BH851" s="56"/>
      <c r="BO851" s="61"/>
      <c r="BP851" s="61"/>
      <c r="BQ851" s="61"/>
      <c r="BR851" s="61"/>
      <c r="BS851" s="61"/>
      <c r="BT851" s="61"/>
      <c r="BU851" s="61"/>
      <c r="BV851" s="61"/>
      <c r="BW851" s="61"/>
      <c r="BX851" s="61"/>
      <c r="BY851" s="61"/>
      <c r="BZ851" s="61"/>
      <c r="CA851" s="61"/>
      <c r="CB851" s="61"/>
      <c r="CC851" s="61"/>
      <c r="CD851" s="61"/>
      <c r="CE851" s="61"/>
      <c r="CF851" s="61"/>
      <c r="CG851" s="61"/>
      <c r="CH851" s="61"/>
      <c r="CI851" s="61"/>
      <c r="CJ851" s="61"/>
      <c r="CK851" s="61"/>
      <c r="CL851" s="61"/>
      <c r="CM851" s="61"/>
      <c r="CN851" s="61"/>
      <c r="CO851" s="61"/>
      <c r="CP851" s="61"/>
      <c r="CQ851" s="61"/>
      <c r="CR851" s="61"/>
    </row>
    <row r="852" spans="3:96" ht="12.75" customHeight="1">
      <c r="C852" s="50" t="s">
        <v>1515</v>
      </c>
      <c r="J852" s="76" t="s">
        <v>177</v>
      </c>
      <c r="K852" s="77"/>
      <c r="L852" s="77"/>
      <c r="M852" s="1169" t="s">
        <v>1765</v>
      </c>
      <c r="N852" s="1170"/>
      <c r="O852" s="1170"/>
      <c r="P852" s="1170"/>
      <c r="Q852" s="1170"/>
      <c r="R852" s="1170"/>
      <c r="S852" s="1170"/>
      <c r="T852" s="1170"/>
      <c r="U852" s="1170"/>
      <c r="V852" s="1171"/>
      <c r="W852" s="1147">
        <v>29720</v>
      </c>
      <c r="X852" s="1148"/>
      <c r="Y852" s="1148"/>
      <c r="Z852" s="1148"/>
      <c r="AA852" s="1148"/>
      <c r="AB852" s="1148"/>
      <c r="AC852" s="1149"/>
      <c r="AM852" s="61"/>
      <c r="AN852" s="61"/>
      <c r="AO852" s="61"/>
      <c r="AP852" s="61"/>
      <c r="AQ852" s="61"/>
      <c r="AR852" s="61"/>
      <c r="AS852" s="61"/>
      <c r="AT852" s="61"/>
      <c r="AU852" s="61"/>
      <c r="AV852" s="61"/>
      <c r="AW852" s="61"/>
      <c r="AX852" s="61"/>
      <c r="AY852" s="61"/>
      <c r="AZ852" s="61"/>
      <c r="BA852" s="61"/>
      <c r="BB852" s="61"/>
      <c r="BC852" s="61"/>
      <c r="BD852" s="61"/>
      <c r="BE852" s="61"/>
      <c r="BF852" s="61"/>
      <c r="BG852" s="61"/>
      <c r="BH852" s="61"/>
      <c r="BI852" s="61"/>
      <c r="BJ852" s="61"/>
      <c r="BK852" s="61"/>
      <c r="BL852" s="61"/>
      <c r="BM852" s="61"/>
      <c r="BN852" s="61"/>
      <c r="BO852" s="61"/>
      <c r="BP852" s="61"/>
      <c r="BQ852" s="61"/>
      <c r="BR852" s="61"/>
      <c r="BS852" s="61"/>
      <c r="BT852" s="61"/>
      <c r="BU852" s="61"/>
      <c r="BV852" s="61"/>
      <c r="BW852" s="61"/>
      <c r="BX852" s="61"/>
      <c r="BY852" s="61"/>
      <c r="BZ852" s="61"/>
      <c r="CA852" s="61"/>
      <c r="CB852" s="61"/>
      <c r="CC852" s="61"/>
      <c r="CD852" s="61"/>
      <c r="CE852" s="61"/>
      <c r="CF852" s="61"/>
      <c r="CG852" s="61"/>
      <c r="CH852" s="61"/>
      <c r="CI852" s="61"/>
      <c r="CJ852" s="61"/>
      <c r="CK852" s="61"/>
      <c r="CL852" s="61"/>
      <c r="CM852" s="61"/>
      <c r="CN852" s="61"/>
      <c r="CO852" s="61"/>
      <c r="CP852" s="61"/>
      <c r="CQ852" s="61"/>
      <c r="CR852" s="61"/>
    </row>
    <row r="853" spans="3:96" ht="12.75" customHeight="1">
      <c r="C853" s="50" t="s">
        <v>1516</v>
      </c>
      <c r="J853" s="76" t="s">
        <v>177</v>
      </c>
      <c r="K853" s="77"/>
      <c r="L853" s="77"/>
      <c r="M853" s="1424" t="s">
        <v>357</v>
      </c>
      <c r="N853" s="1170"/>
      <c r="O853" s="1170"/>
      <c r="P853" s="1170"/>
      <c r="Q853" s="1170"/>
      <c r="R853" s="1170"/>
      <c r="S853" s="1170"/>
      <c r="T853" s="1170"/>
      <c r="U853" s="1170"/>
      <c r="V853" s="1171"/>
      <c r="W853" s="1147"/>
      <c r="X853" s="1148"/>
      <c r="Y853" s="1148"/>
      <c r="Z853" s="1148"/>
      <c r="AA853" s="1148"/>
      <c r="AB853" s="1148"/>
      <c r="AC853" s="1149"/>
      <c r="AM853" s="61"/>
      <c r="AN853" s="61"/>
      <c r="AO853" s="61"/>
      <c r="AP853" s="61"/>
      <c r="AQ853" s="61"/>
      <c r="AR853" s="61"/>
      <c r="AS853" s="61"/>
      <c r="AT853" s="61"/>
      <c r="AU853" s="61"/>
      <c r="AV853" s="61"/>
      <c r="AW853" s="61"/>
      <c r="AX853" s="61"/>
      <c r="AY853" s="61"/>
      <c r="AZ853" s="61"/>
      <c r="BA853" s="61"/>
      <c r="BB853" s="61"/>
      <c r="BC853" s="61"/>
      <c r="BD853" s="61"/>
      <c r="BE853" s="61"/>
      <c r="BF853" s="61"/>
      <c r="BG853" s="61"/>
      <c r="BH853" s="61"/>
      <c r="BI853" s="61"/>
      <c r="BJ853" s="61"/>
      <c r="BK853" s="61"/>
      <c r="BL853" s="61"/>
      <c r="BM853" s="61"/>
      <c r="BN853" s="61"/>
      <c r="BO853" s="61"/>
      <c r="BP853" s="61"/>
      <c r="BQ853" s="61"/>
      <c r="BR853" s="61"/>
      <c r="BS853" s="61"/>
      <c r="BT853" s="61"/>
      <c r="BU853" s="61"/>
      <c r="BV853" s="61"/>
      <c r="BW853" s="61"/>
      <c r="BX853" s="61"/>
      <c r="BY853" s="61"/>
      <c r="BZ853" s="61"/>
      <c r="CA853" s="61"/>
      <c r="CB853" s="61"/>
      <c r="CC853" s="61"/>
      <c r="CD853" s="61"/>
      <c r="CE853" s="61"/>
      <c r="CF853" s="61"/>
      <c r="CG853" s="61"/>
      <c r="CH853" s="61"/>
      <c r="CI853" s="61"/>
      <c r="CJ853" s="61"/>
      <c r="CK853" s="61"/>
      <c r="CL853" s="61"/>
      <c r="CM853" s="61"/>
      <c r="CN853" s="61"/>
      <c r="CO853" s="61"/>
      <c r="CP853" s="61"/>
      <c r="CQ853" s="61"/>
      <c r="CR853" s="61"/>
    </row>
    <row r="854" spans="3:96" ht="12.75" customHeight="1">
      <c r="J854" s="76" t="s">
        <v>177</v>
      </c>
      <c r="K854" s="77"/>
      <c r="L854" s="77"/>
      <c r="M854" s="1424" t="s">
        <v>357</v>
      </c>
      <c r="N854" s="1170"/>
      <c r="O854" s="1170"/>
      <c r="P854" s="1170"/>
      <c r="Q854" s="1170"/>
      <c r="R854" s="1170"/>
      <c r="S854" s="1170"/>
      <c r="T854" s="1170"/>
      <c r="U854" s="1170"/>
      <c r="V854" s="1171"/>
      <c r="W854" s="1147"/>
      <c r="X854" s="1148"/>
      <c r="Y854" s="1148"/>
      <c r="Z854" s="1148"/>
      <c r="AA854" s="1148"/>
      <c r="AB854" s="1148"/>
      <c r="AC854" s="1149"/>
      <c r="AL854" s="51"/>
      <c r="AM854" s="61"/>
      <c r="AN854" s="61"/>
      <c r="AO854" s="61"/>
      <c r="AP854" s="61"/>
      <c r="AQ854" s="61"/>
      <c r="AR854" s="61"/>
      <c r="AS854" s="61"/>
      <c r="AT854" s="61"/>
      <c r="AU854" s="61"/>
      <c r="AV854" s="61"/>
      <c r="AW854" s="61"/>
      <c r="AX854" s="61"/>
      <c r="AY854" s="61"/>
      <c r="AZ854" s="61"/>
      <c r="BA854" s="61"/>
      <c r="BB854" s="61"/>
      <c r="BC854" s="61"/>
      <c r="BD854" s="61"/>
      <c r="BE854" s="61"/>
      <c r="BF854" s="61"/>
      <c r="BG854" s="61"/>
      <c r="BH854" s="61"/>
      <c r="BI854" s="61"/>
      <c r="BJ854" s="61"/>
      <c r="BK854" s="61"/>
      <c r="BL854" s="61"/>
      <c r="BM854" s="61"/>
      <c r="BN854" s="61"/>
      <c r="BO854" s="61"/>
      <c r="BP854" s="61"/>
      <c r="BQ854" s="61"/>
      <c r="BR854" s="61"/>
      <c r="BS854" s="61"/>
      <c r="BT854" s="61"/>
      <c r="BU854" s="61"/>
      <c r="BV854" s="61"/>
      <c r="BW854" s="61"/>
      <c r="BX854" s="61"/>
      <c r="BY854" s="61"/>
      <c r="BZ854" s="61"/>
      <c r="CA854" s="61"/>
      <c r="CB854" s="61"/>
      <c r="CC854" s="61"/>
      <c r="CD854" s="61"/>
      <c r="CE854" s="61"/>
      <c r="CF854" s="61"/>
      <c r="CG854" s="61"/>
      <c r="CH854" s="61"/>
      <c r="CI854" s="61"/>
      <c r="CJ854" s="61"/>
      <c r="CK854" s="61"/>
      <c r="CL854" s="61"/>
      <c r="CM854" s="61"/>
      <c r="CN854" s="61"/>
      <c r="CO854" s="61"/>
      <c r="CP854" s="61"/>
      <c r="CQ854" s="61"/>
      <c r="CR854" s="61"/>
    </row>
    <row r="855" spans="3:96" ht="12.75" customHeight="1">
      <c r="J855" s="76" t="s">
        <v>177</v>
      </c>
      <c r="K855" s="77"/>
      <c r="L855" s="77"/>
      <c r="M855" s="1424" t="s">
        <v>357</v>
      </c>
      <c r="N855" s="1170"/>
      <c r="O855" s="1170"/>
      <c r="P855" s="1170"/>
      <c r="Q855" s="1170"/>
      <c r="R855" s="1170"/>
      <c r="S855" s="1170"/>
      <c r="T855" s="1170"/>
      <c r="U855" s="1170"/>
      <c r="V855" s="1171"/>
      <c r="W855" s="1147"/>
      <c r="X855" s="1148"/>
      <c r="Y855" s="1148"/>
      <c r="Z855" s="1148"/>
      <c r="AA855" s="1148"/>
      <c r="AB855" s="1148"/>
      <c r="AC855" s="1149"/>
      <c r="AL855" s="51"/>
      <c r="AM855" s="61"/>
      <c r="AN855" s="61"/>
      <c r="AO855" s="61"/>
      <c r="AP855" s="61"/>
      <c r="AQ855" s="61"/>
      <c r="AR855" s="61"/>
      <c r="AS855" s="61"/>
      <c r="AT855" s="61"/>
      <c r="AU855" s="61"/>
      <c r="AV855" s="61"/>
      <c r="AW855" s="61"/>
      <c r="AX855" s="61"/>
      <c r="AY855" s="61"/>
      <c r="AZ855" s="61"/>
      <c r="BA855" s="61"/>
      <c r="BB855" s="61"/>
      <c r="BC855" s="61"/>
      <c r="BD855" s="61"/>
      <c r="BE855" s="61"/>
      <c r="BF855" s="61"/>
      <c r="BG855" s="61"/>
      <c r="BH855" s="61"/>
      <c r="BI855" s="61"/>
      <c r="BJ855" s="61"/>
      <c r="BK855" s="61"/>
      <c r="BL855" s="61"/>
      <c r="BM855" s="61"/>
      <c r="BN855" s="61"/>
      <c r="BO855" s="61"/>
      <c r="BP855" s="61"/>
      <c r="BQ855" s="61"/>
      <c r="BR855" s="61"/>
      <c r="BS855" s="61"/>
      <c r="BT855" s="61"/>
      <c r="BU855" s="61"/>
      <c r="BV855" s="61"/>
      <c r="BW855" s="61"/>
      <c r="BX855" s="61"/>
      <c r="BY855" s="61"/>
      <c r="BZ855" s="61"/>
      <c r="CA855" s="61"/>
      <c r="CB855" s="61"/>
      <c r="CC855" s="61"/>
      <c r="CD855" s="61"/>
      <c r="CE855" s="61"/>
      <c r="CF855" s="61"/>
      <c r="CG855" s="61"/>
      <c r="CH855" s="61"/>
      <c r="CI855" s="61"/>
      <c r="CJ855" s="61"/>
      <c r="CK855" s="61"/>
      <c r="CL855" s="61"/>
      <c r="CM855" s="61"/>
      <c r="CN855" s="61"/>
      <c r="CO855" s="61"/>
      <c r="CP855" s="61"/>
      <c r="CQ855" s="61"/>
      <c r="CR855" s="61"/>
    </row>
    <row r="856" spans="3:96" ht="12.75" customHeight="1">
      <c r="J856" s="76" t="s">
        <v>177</v>
      </c>
      <c r="K856" s="77"/>
      <c r="L856" s="77"/>
      <c r="M856" s="1424" t="s">
        <v>357</v>
      </c>
      <c r="N856" s="1170"/>
      <c r="O856" s="1170"/>
      <c r="P856" s="1170"/>
      <c r="Q856" s="1170"/>
      <c r="R856" s="1170"/>
      <c r="S856" s="1170"/>
      <c r="T856" s="1170"/>
      <c r="U856" s="1170"/>
      <c r="V856" s="1171"/>
      <c r="W856" s="1147"/>
      <c r="X856" s="1148"/>
      <c r="Y856" s="1148"/>
      <c r="Z856" s="1148"/>
      <c r="AA856" s="1148"/>
      <c r="AB856" s="1148"/>
      <c r="AC856" s="1149"/>
      <c r="AL856" s="51"/>
      <c r="AM856" s="61"/>
      <c r="AN856" s="61"/>
      <c r="AO856" s="61"/>
      <c r="AP856" s="61"/>
      <c r="AQ856" s="61"/>
      <c r="AR856" s="61"/>
      <c r="AS856" s="61"/>
      <c r="AT856" s="61"/>
      <c r="AU856" s="61"/>
      <c r="AV856" s="61"/>
      <c r="AW856" s="61"/>
      <c r="AX856" s="61"/>
      <c r="AY856" s="61"/>
      <c r="AZ856" s="61"/>
      <c r="BA856" s="61"/>
      <c r="BB856" s="61"/>
      <c r="BC856" s="61"/>
      <c r="BD856" s="61"/>
      <c r="BE856" s="61"/>
      <c r="BF856" s="61"/>
      <c r="BG856" s="61"/>
      <c r="BH856" s="61"/>
      <c r="BI856" s="61"/>
      <c r="BJ856" s="61"/>
      <c r="BK856" s="61"/>
      <c r="BL856" s="61"/>
      <c r="BM856" s="61"/>
      <c r="BN856" s="61"/>
      <c r="BO856" s="61"/>
      <c r="BP856" s="61"/>
      <c r="BQ856" s="61"/>
      <c r="BR856" s="61"/>
      <c r="BS856" s="61"/>
      <c r="BT856" s="61"/>
      <c r="BU856" s="61"/>
      <c r="BV856" s="61"/>
      <c r="BW856" s="61"/>
      <c r="BX856" s="61"/>
      <c r="BY856" s="61"/>
      <c r="BZ856" s="61"/>
      <c r="CA856" s="61"/>
      <c r="CB856" s="61"/>
      <c r="CC856" s="61"/>
      <c r="CD856" s="61"/>
      <c r="CE856" s="61"/>
      <c r="CF856" s="61"/>
      <c r="CG856" s="61"/>
      <c r="CH856" s="61"/>
      <c r="CI856" s="61"/>
      <c r="CJ856" s="61"/>
      <c r="CK856" s="61"/>
      <c r="CL856" s="61"/>
      <c r="CM856" s="61"/>
      <c r="CN856" s="61"/>
      <c r="CO856" s="61"/>
      <c r="CP856" s="61"/>
      <c r="CQ856" s="61"/>
      <c r="CR856" s="61"/>
    </row>
    <row r="857" spans="3:96" ht="12.75" customHeight="1">
      <c r="J857" s="76"/>
      <c r="K857" s="77"/>
      <c r="L857" s="77"/>
      <c r="M857" s="77"/>
      <c r="N857" s="77"/>
      <c r="O857" s="77"/>
      <c r="P857" s="77"/>
      <c r="Q857" s="77"/>
      <c r="R857" s="77"/>
      <c r="S857" s="77"/>
      <c r="T857" s="77"/>
      <c r="U857" s="77"/>
      <c r="V857" s="86" t="s">
        <v>292</v>
      </c>
      <c r="W857" s="1224">
        <f>SUM(W852:AC856)</f>
        <v>29720</v>
      </c>
      <c r="X857" s="1225"/>
      <c r="Y857" s="1225"/>
      <c r="Z857" s="1225"/>
      <c r="AA857" s="1225"/>
      <c r="AB857" s="1225"/>
      <c r="AC857" s="1226"/>
      <c r="AL857" s="51"/>
      <c r="AM857" s="61"/>
      <c r="AN857" s="61"/>
      <c r="AO857" s="61"/>
      <c r="AP857" s="61"/>
      <c r="AQ857" s="61"/>
      <c r="AR857" s="61"/>
      <c r="AS857" s="61"/>
      <c r="AT857" s="61"/>
      <c r="AU857" s="61"/>
      <c r="AV857" s="61"/>
      <c r="AW857" s="61"/>
      <c r="AX857" s="61"/>
      <c r="AY857" s="61"/>
      <c r="AZ857" s="61"/>
      <c r="BA857" s="61"/>
      <c r="BB857" s="61"/>
      <c r="BC857" s="61"/>
      <c r="BD857" s="61"/>
      <c r="BE857" s="61"/>
      <c r="BF857" s="61"/>
      <c r="BG857" s="61"/>
      <c r="BH857" s="61"/>
      <c r="BI857" s="61"/>
      <c r="BJ857" s="61"/>
      <c r="BK857" s="61"/>
      <c r="BL857" s="61"/>
      <c r="BM857" s="61"/>
      <c r="BN857" s="61"/>
      <c r="BO857" s="61"/>
      <c r="BP857" s="61"/>
      <c r="BQ857" s="61"/>
      <c r="BR857" s="61"/>
      <c r="BS857" s="61"/>
      <c r="BT857" s="61"/>
      <c r="BU857" s="61"/>
      <c r="BV857" s="61"/>
      <c r="BW857" s="61"/>
      <c r="BX857" s="61"/>
      <c r="BY857" s="61"/>
      <c r="BZ857" s="61"/>
      <c r="CA857" s="61"/>
      <c r="CB857" s="61"/>
      <c r="CC857" s="61"/>
      <c r="CD857" s="61"/>
      <c r="CE857" s="61"/>
      <c r="CF857" s="61"/>
      <c r="CG857" s="61"/>
      <c r="CH857" s="61"/>
      <c r="CI857" s="61"/>
      <c r="CJ857" s="61"/>
      <c r="CK857" s="61"/>
      <c r="CL857" s="61"/>
      <c r="CM857" s="61"/>
      <c r="CN857" s="61"/>
      <c r="CO857" s="61"/>
      <c r="CP857" s="61"/>
      <c r="CQ857" s="61"/>
      <c r="CR857" s="61"/>
    </row>
    <row r="858" spans="3:96" ht="12.75" customHeight="1">
      <c r="J858" s="25"/>
      <c r="K858" s="25"/>
      <c r="L858" s="25"/>
      <c r="M858" s="25"/>
      <c r="N858" s="25"/>
      <c r="O858" s="25"/>
      <c r="P858" s="25"/>
      <c r="Q858" s="25"/>
      <c r="R858" s="25"/>
      <c r="S858" s="25"/>
      <c r="T858" s="25"/>
      <c r="U858" s="25"/>
      <c r="V858" s="89"/>
      <c r="W858" s="100"/>
      <c r="X858" s="100"/>
      <c r="Y858" s="100"/>
      <c r="Z858" s="100"/>
      <c r="AA858" s="100"/>
      <c r="AB858" s="100"/>
      <c r="AL858" s="51"/>
      <c r="AM858" s="61"/>
      <c r="AN858" s="61"/>
      <c r="AO858" s="61"/>
      <c r="AP858" s="61"/>
      <c r="AQ858" s="61"/>
      <c r="AR858" s="61"/>
      <c r="AS858" s="61"/>
      <c r="AT858" s="61"/>
      <c r="AU858" s="61"/>
      <c r="AV858" s="61"/>
      <c r="AW858" s="61"/>
      <c r="AX858" s="61"/>
      <c r="AY858" s="61"/>
      <c r="AZ858" s="61"/>
      <c r="BA858" s="61"/>
      <c r="BB858" s="61"/>
      <c r="BC858" s="61"/>
      <c r="BD858" s="61"/>
      <c r="BE858" s="61"/>
      <c r="BF858" s="61"/>
      <c r="BG858" s="61"/>
      <c r="BH858" s="61"/>
      <c r="BI858" s="61"/>
      <c r="BJ858" s="61"/>
      <c r="BK858" s="61"/>
      <c r="BL858" s="61"/>
      <c r="BM858" s="61"/>
      <c r="BN858" s="61"/>
      <c r="BO858" s="61"/>
      <c r="BP858" s="61"/>
      <c r="BQ858" s="61"/>
      <c r="BR858" s="61"/>
      <c r="BS858" s="61"/>
      <c r="BT858" s="61"/>
      <c r="BU858" s="61"/>
      <c r="BV858" s="61"/>
      <c r="BW858" s="61"/>
      <c r="BX858" s="61"/>
      <c r="BY858" s="61"/>
      <c r="BZ858" s="61"/>
      <c r="CA858" s="61"/>
      <c r="CB858" s="61"/>
      <c r="CC858" s="61"/>
      <c r="CD858" s="61"/>
      <c r="CE858" s="61"/>
      <c r="CF858" s="61"/>
      <c r="CG858" s="61"/>
      <c r="CH858" s="61"/>
      <c r="CI858" s="61"/>
      <c r="CJ858" s="61"/>
      <c r="CK858" s="61"/>
      <c r="CL858" s="61"/>
      <c r="CM858" s="61"/>
      <c r="CN858" s="61"/>
      <c r="CO858" s="61"/>
      <c r="CP858" s="61"/>
      <c r="CQ858" s="61"/>
      <c r="CR858" s="61"/>
    </row>
    <row r="859" spans="3:96" ht="12.75" customHeight="1">
      <c r="C859" s="50" t="s">
        <v>191</v>
      </c>
      <c r="J859" s="25"/>
      <c r="K859" s="25"/>
      <c r="L859" s="25"/>
      <c r="M859" s="25"/>
      <c r="N859" s="25"/>
      <c r="O859" s="25"/>
      <c r="P859" s="25"/>
      <c r="Q859" s="25"/>
      <c r="R859" s="25"/>
      <c r="S859" s="25"/>
      <c r="T859" s="25"/>
      <c r="U859" s="25"/>
      <c r="V859" s="89"/>
      <c r="W859" s="100"/>
      <c r="X859" s="100"/>
      <c r="Y859" s="100"/>
      <c r="Z859" s="100"/>
      <c r="AA859" s="100"/>
      <c r="AB859" s="100"/>
      <c r="AL859" s="7"/>
      <c r="AM859" s="61"/>
      <c r="AN859" s="61"/>
      <c r="AO859" s="61"/>
      <c r="AP859" s="61"/>
      <c r="AQ859" s="61"/>
      <c r="AR859" s="61"/>
      <c r="AS859" s="61"/>
      <c r="AT859" s="61"/>
      <c r="AU859" s="61"/>
      <c r="AV859" s="61"/>
      <c r="AW859" s="61"/>
      <c r="AX859" s="61"/>
      <c r="AY859" s="61"/>
      <c r="AZ859" s="61"/>
      <c r="BA859" s="61"/>
      <c r="BB859" s="61"/>
      <c r="BC859" s="61"/>
      <c r="BD859" s="61"/>
      <c r="BE859" s="61"/>
      <c r="BF859" s="61"/>
      <c r="BG859" s="61"/>
      <c r="BH859" s="61"/>
      <c r="BI859" s="61"/>
      <c r="BJ859" s="61"/>
      <c r="BK859" s="61"/>
      <c r="BL859" s="61"/>
      <c r="BM859" s="61"/>
      <c r="BN859" s="61"/>
      <c r="BO859" s="61"/>
      <c r="BP859" s="61"/>
      <c r="BQ859" s="61"/>
      <c r="BR859" s="61"/>
      <c r="BS859" s="61"/>
      <c r="BT859" s="61"/>
      <c r="BU859" s="61"/>
      <c r="BV859" s="61"/>
      <c r="BW859" s="61"/>
      <c r="BX859" s="61"/>
      <c r="BY859" s="61"/>
      <c r="BZ859" s="61"/>
      <c r="CA859" s="61"/>
      <c r="CB859" s="61"/>
      <c r="CC859" s="61"/>
      <c r="CD859" s="61"/>
      <c r="CE859" s="61"/>
      <c r="CF859" s="61"/>
      <c r="CG859" s="61"/>
      <c r="CH859" s="61"/>
      <c r="CI859" s="61"/>
      <c r="CJ859" s="61"/>
      <c r="CK859" s="61"/>
      <c r="CL859" s="61"/>
      <c r="CM859" s="61"/>
      <c r="CN859" s="61"/>
      <c r="CO859" s="61"/>
      <c r="CP859" s="61"/>
      <c r="CQ859" s="61"/>
      <c r="CR859" s="61"/>
    </row>
    <row r="860" spans="3:96" ht="12.75" customHeight="1">
      <c r="J860" s="25"/>
      <c r="K860" s="25"/>
      <c r="L860" s="25"/>
      <c r="M860" s="25"/>
      <c r="N860" s="25"/>
      <c r="O860" s="25"/>
      <c r="P860" s="25"/>
      <c r="Q860" s="25"/>
      <c r="R860" s="25"/>
      <c r="S860" s="25"/>
      <c r="T860" s="25"/>
      <c r="U860" s="25"/>
      <c r="V860" s="89"/>
      <c r="W860" s="100"/>
      <c r="X860" s="100"/>
      <c r="Y860" s="100"/>
      <c r="Z860" s="100"/>
      <c r="AA860" s="100"/>
      <c r="AB860" s="100"/>
      <c r="AL860" s="7"/>
      <c r="AM860" s="61"/>
      <c r="AN860" s="61"/>
      <c r="AO860" s="61"/>
      <c r="AP860" s="61"/>
      <c r="AQ860" s="61"/>
      <c r="AR860" s="61"/>
      <c r="AS860" s="61"/>
      <c r="AT860" s="61"/>
      <c r="AU860" s="61"/>
      <c r="AV860" s="61"/>
      <c r="AW860" s="61"/>
      <c r="AX860" s="61"/>
      <c r="AY860" s="61"/>
      <c r="AZ860" s="61"/>
      <c r="BA860" s="61"/>
      <c r="BB860" s="61"/>
      <c r="BC860" s="61"/>
      <c r="BD860" s="61"/>
      <c r="BE860" s="61"/>
      <c r="BF860" s="61"/>
      <c r="BG860" s="61"/>
      <c r="BH860" s="61"/>
      <c r="BI860" s="61"/>
      <c r="BJ860" s="61"/>
      <c r="BK860" s="61"/>
      <c r="BL860" s="61"/>
      <c r="BM860" s="61"/>
      <c r="BN860" s="61"/>
      <c r="BO860" s="61"/>
      <c r="BP860" s="61"/>
      <c r="BQ860" s="61"/>
      <c r="BR860" s="61"/>
      <c r="BS860" s="61"/>
      <c r="BT860" s="61"/>
      <c r="BU860" s="61"/>
      <c r="BV860" s="61"/>
      <c r="BW860" s="61"/>
      <c r="BX860" s="61"/>
      <c r="BY860" s="61"/>
      <c r="BZ860" s="61"/>
      <c r="CA860" s="61"/>
      <c r="CB860" s="61"/>
      <c r="CC860" s="61"/>
      <c r="CD860" s="61"/>
      <c r="CE860" s="61"/>
      <c r="CF860" s="61"/>
      <c r="CG860" s="61"/>
      <c r="CH860" s="61"/>
      <c r="CI860" s="61"/>
      <c r="CJ860" s="61"/>
      <c r="CK860" s="61"/>
      <c r="CL860" s="61"/>
      <c r="CM860" s="61"/>
      <c r="CN860" s="61"/>
      <c r="CO860" s="61"/>
      <c r="CP860" s="61"/>
      <c r="CQ860" s="61"/>
      <c r="CR860" s="61"/>
    </row>
    <row r="861" spans="3:96" ht="12.75" customHeight="1">
      <c r="E861" s="76"/>
      <c r="F861" s="77"/>
      <c r="G861" s="77"/>
      <c r="H861" s="77"/>
      <c r="I861" s="77"/>
      <c r="J861" s="77"/>
      <c r="K861" s="77"/>
      <c r="L861" s="77"/>
      <c r="M861" s="77"/>
      <c r="N861" s="77"/>
      <c r="O861" s="77"/>
      <c r="P861" s="77"/>
      <c r="Q861" s="77"/>
      <c r="R861" s="77"/>
      <c r="S861" s="77"/>
      <c r="T861" s="77"/>
      <c r="U861" s="77"/>
      <c r="V861" s="77"/>
      <c r="W861" s="77"/>
      <c r="X861" s="77"/>
      <c r="Y861" s="77"/>
      <c r="Z861" s="77"/>
      <c r="AA861" s="77"/>
      <c r="AB861" s="86" t="s">
        <v>293</v>
      </c>
      <c r="AC861" s="1224">
        <f>W827+W835+W840+W841+W850+W857+W829</f>
        <v>667315</v>
      </c>
      <c r="AD861" s="1225"/>
      <c r="AE861" s="1225"/>
      <c r="AF861" s="1225"/>
      <c r="AG861" s="1225"/>
      <c r="AH861" s="1226"/>
      <c r="AL861" s="7"/>
      <c r="AM861" s="61"/>
      <c r="AN861" s="61"/>
      <c r="AO861" s="61"/>
      <c r="AP861" s="61"/>
      <c r="AQ861" s="61"/>
      <c r="AR861" s="61"/>
      <c r="AS861" s="61"/>
      <c r="AT861" s="61"/>
      <c r="AU861" s="61"/>
      <c r="AV861" s="61"/>
      <c r="AW861" s="61"/>
      <c r="AX861" s="61"/>
      <c r="AY861" s="61"/>
      <c r="AZ861" s="61"/>
      <c r="BA861" s="61"/>
      <c r="BB861" s="61"/>
      <c r="BC861" s="61"/>
      <c r="BD861" s="61"/>
      <c r="BE861" s="61"/>
      <c r="BF861" s="61"/>
      <c r="BG861" s="61"/>
      <c r="BH861" s="61"/>
      <c r="BI861" s="61"/>
      <c r="BJ861" s="61"/>
      <c r="BK861" s="61"/>
      <c r="BL861" s="61"/>
      <c r="BM861" s="61"/>
      <c r="BN861" s="61"/>
      <c r="BO861" s="61"/>
      <c r="BP861" s="61"/>
      <c r="BQ861" s="61"/>
      <c r="BR861" s="61"/>
      <c r="BS861" s="61"/>
      <c r="BT861" s="61"/>
      <c r="BU861" s="61"/>
      <c r="BV861" s="61"/>
      <c r="BW861" s="61"/>
      <c r="BX861" s="61"/>
      <c r="BY861" s="61"/>
      <c r="BZ861" s="61"/>
      <c r="CA861" s="61"/>
      <c r="CB861" s="61"/>
      <c r="CC861" s="61"/>
      <c r="CD861" s="61"/>
      <c r="CE861" s="61"/>
      <c r="CF861" s="61"/>
      <c r="CG861" s="61"/>
      <c r="CH861" s="61"/>
      <c r="CI861" s="61"/>
      <c r="CJ861" s="61"/>
      <c r="CK861" s="61"/>
      <c r="CL861" s="61"/>
      <c r="CM861" s="61"/>
      <c r="CN861" s="61"/>
      <c r="CO861" s="61"/>
      <c r="CP861" s="61"/>
      <c r="CQ861" s="61"/>
      <c r="CR861" s="61"/>
    </row>
    <row r="862" spans="3:96" ht="12.75" customHeight="1">
      <c r="E862" s="76"/>
      <c r="F862" s="77"/>
      <c r="G862" s="77"/>
      <c r="H862" s="77"/>
      <c r="I862" s="77"/>
      <c r="J862" s="77"/>
      <c r="K862" s="77"/>
      <c r="L862" s="77"/>
      <c r="M862" s="77"/>
      <c r="N862" s="77"/>
      <c r="O862" s="77"/>
      <c r="P862" s="77"/>
      <c r="Q862" s="77"/>
      <c r="R862" s="77"/>
      <c r="S862" s="77"/>
      <c r="T862" s="77"/>
      <c r="U862" s="77"/>
      <c r="V862" s="77"/>
      <c r="W862" s="77"/>
      <c r="X862" s="77"/>
      <c r="Y862" s="77"/>
      <c r="Z862" s="77"/>
      <c r="AA862" s="77"/>
      <c r="AB862" s="86" t="s">
        <v>558</v>
      </c>
      <c r="AC862" s="1575">
        <f>O778+O758+G734</f>
        <v>112</v>
      </c>
      <c r="AD862" s="1576"/>
      <c r="AE862" s="1576"/>
      <c r="AF862" s="1576"/>
      <c r="AG862" s="1576"/>
      <c r="AH862" s="1577"/>
      <c r="AL862" s="7"/>
      <c r="AM862" s="61"/>
      <c r="AN862" s="61"/>
      <c r="AO862" s="61"/>
      <c r="AP862" s="61"/>
      <c r="AQ862" s="61"/>
      <c r="AR862" s="61"/>
      <c r="AS862" s="61"/>
      <c r="AT862" s="61"/>
      <c r="AU862" s="61"/>
      <c r="AV862" s="61"/>
      <c r="AW862" s="61"/>
      <c r="AX862" s="61"/>
      <c r="AY862" s="61"/>
      <c r="AZ862" s="61"/>
      <c r="BA862" s="61"/>
      <c r="BB862" s="61"/>
      <c r="BC862" s="61"/>
      <c r="BD862" s="61"/>
      <c r="BE862" s="61"/>
      <c r="BF862" s="61"/>
      <c r="BG862" s="61"/>
      <c r="BH862" s="61"/>
      <c r="BI862" s="61"/>
      <c r="BJ862" s="61"/>
      <c r="BK862" s="61"/>
      <c r="BL862" s="61"/>
      <c r="BM862" s="61"/>
      <c r="BN862" s="61"/>
      <c r="BO862" s="61"/>
      <c r="BP862" s="61"/>
      <c r="BQ862" s="61"/>
      <c r="BR862" s="61"/>
      <c r="BS862" s="61"/>
      <c r="BT862" s="61"/>
      <c r="BU862" s="61"/>
      <c r="BV862" s="61"/>
      <c r="BW862" s="61"/>
      <c r="BX862" s="61"/>
      <c r="BY862" s="61"/>
      <c r="BZ862" s="61"/>
      <c r="CA862" s="61"/>
      <c r="CB862" s="61"/>
      <c r="CC862" s="61"/>
      <c r="CD862" s="61"/>
      <c r="CE862" s="61"/>
      <c r="CF862" s="61"/>
      <c r="CG862" s="61"/>
      <c r="CH862" s="61"/>
      <c r="CI862" s="61"/>
      <c r="CJ862" s="61"/>
      <c r="CK862" s="61"/>
      <c r="CL862" s="61"/>
      <c r="CM862" s="61"/>
      <c r="CN862" s="61"/>
      <c r="CO862" s="61"/>
      <c r="CP862" s="61"/>
      <c r="CQ862" s="61"/>
      <c r="CR862" s="61"/>
    </row>
    <row r="863" spans="3:96" ht="12.75" customHeight="1" thickBot="1">
      <c r="E863" s="1341" t="s">
        <v>35</v>
      </c>
      <c r="F863" s="1342"/>
      <c r="G863" s="1342"/>
      <c r="H863" s="1342"/>
      <c r="I863" s="1342"/>
      <c r="J863" s="1342"/>
      <c r="K863" s="1342"/>
      <c r="L863" s="1342"/>
      <c r="M863" s="1342"/>
      <c r="N863" s="1342"/>
      <c r="O863" s="1342"/>
      <c r="P863" s="1342"/>
      <c r="Q863" s="1342"/>
      <c r="R863" s="1342"/>
      <c r="S863" s="1342"/>
      <c r="T863" s="1342"/>
      <c r="U863" s="1342"/>
      <c r="V863" s="1342"/>
      <c r="W863" s="1342"/>
      <c r="X863" s="1342"/>
      <c r="Y863" s="1342"/>
      <c r="Z863" s="1342"/>
      <c r="AA863" s="1342"/>
      <c r="AB863" s="1343"/>
      <c r="AC863" s="1578">
        <f>IF(ISERROR((ROUNDDOWN(AC861/AC862,0))),0,(ROUNDDOWN(AC861/AC862,0)))</f>
        <v>5958</v>
      </c>
      <c r="AD863" s="1579"/>
      <c r="AE863" s="1579"/>
      <c r="AF863" s="1579"/>
      <c r="AG863" s="1579"/>
      <c r="AH863" s="1579"/>
      <c r="AL863" s="7"/>
      <c r="AM863" s="61"/>
      <c r="AN863" s="61"/>
      <c r="AO863" s="61"/>
      <c r="AP863" s="61"/>
      <c r="AQ863" s="61"/>
      <c r="AR863" s="61"/>
      <c r="AS863" s="61"/>
      <c r="AT863" s="61"/>
      <c r="AU863" s="61"/>
      <c r="AV863" s="61"/>
      <c r="AW863" s="61"/>
      <c r="AX863" s="61"/>
      <c r="AY863" s="61"/>
      <c r="AZ863" s="61"/>
      <c r="BA863" s="61"/>
      <c r="BB863" s="61"/>
      <c r="BC863" s="61"/>
      <c r="BD863" s="61"/>
      <c r="BE863" s="61"/>
      <c r="BF863" s="61"/>
      <c r="BG863" s="61"/>
      <c r="BH863" s="61"/>
      <c r="BI863" s="61"/>
      <c r="BJ863" s="61"/>
      <c r="BK863" s="61"/>
      <c r="BL863" s="61"/>
      <c r="BM863" s="61"/>
      <c r="BN863" s="61"/>
      <c r="BO863" s="61"/>
      <c r="BP863" s="61"/>
      <c r="BQ863" s="61"/>
      <c r="BR863" s="61"/>
      <c r="BS863" s="61"/>
      <c r="BT863" s="61"/>
      <c r="BU863" s="61"/>
      <c r="BV863" s="61"/>
      <c r="BW863" s="61"/>
      <c r="BX863" s="61"/>
      <c r="BY863" s="61"/>
      <c r="BZ863" s="61"/>
      <c r="CA863" s="61"/>
      <c r="CB863" s="61"/>
      <c r="CC863" s="61"/>
      <c r="CD863" s="61"/>
      <c r="CE863" s="61"/>
      <c r="CF863" s="61"/>
      <c r="CG863" s="61"/>
      <c r="CH863" s="61"/>
      <c r="CI863" s="61"/>
      <c r="CJ863" s="61"/>
      <c r="CK863" s="61"/>
      <c r="CL863" s="61"/>
      <c r="CM863" s="61"/>
      <c r="CN863" s="61"/>
      <c r="CO863" s="61"/>
      <c r="CP863" s="61"/>
      <c r="CQ863" s="61"/>
      <c r="CR863" s="61"/>
    </row>
    <row r="864" spans="3:96" ht="12.75" customHeight="1" thickTop="1">
      <c r="D864" s="3"/>
      <c r="E864" s="79"/>
      <c r="F864" s="80"/>
      <c r="G864" s="80"/>
      <c r="H864" s="80"/>
      <c r="I864" s="80"/>
      <c r="J864" s="80"/>
      <c r="K864" s="80"/>
      <c r="L864" s="80"/>
      <c r="M864" s="80"/>
      <c r="N864" s="80"/>
      <c r="O864" s="80"/>
      <c r="P864" s="80"/>
      <c r="Q864" s="80"/>
      <c r="R864" s="80"/>
      <c r="S864" s="80"/>
      <c r="T864" s="80"/>
      <c r="U864" s="80"/>
      <c r="V864" s="80"/>
      <c r="W864" s="80"/>
      <c r="X864" s="80"/>
      <c r="Y864" s="80"/>
      <c r="Z864" s="80"/>
      <c r="AA864" s="80"/>
      <c r="AB864" s="915" t="s">
        <v>840</v>
      </c>
      <c r="AC864" s="1202"/>
      <c r="AD864" s="1427"/>
      <c r="AE864" s="1427"/>
      <c r="AF864" s="1427"/>
      <c r="AG864" s="1427"/>
      <c r="AH864" s="1427"/>
      <c r="AL864" s="7"/>
      <c r="AM864" s="61"/>
      <c r="AN864" s="61"/>
      <c r="AO864" s="61"/>
      <c r="AP864" s="61"/>
      <c r="AQ864" s="61"/>
      <c r="AR864" s="61"/>
      <c r="AS864" s="61"/>
      <c r="AT864" s="61"/>
      <c r="AU864" s="61"/>
      <c r="AV864" s="61"/>
      <c r="AW864" s="61"/>
      <c r="AX864" s="61"/>
      <c r="AY864" s="61"/>
      <c r="AZ864" s="61"/>
      <c r="BA864" s="61"/>
      <c r="BB864" s="61"/>
      <c r="BC864" s="61"/>
      <c r="BD864" s="61"/>
      <c r="BE864" s="61"/>
      <c r="BF864" s="61"/>
      <c r="BG864" s="61"/>
      <c r="BH864" s="61"/>
      <c r="BI864" s="61"/>
      <c r="BJ864" s="61"/>
      <c r="BK864" s="61"/>
      <c r="BL864" s="61"/>
      <c r="BM864" s="61"/>
      <c r="BN864" s="61"/>
      <c r="BO864" s="61"/>
      <c r="BP864" s="61"/>
      <c r="BQ864" s="61"/>
      <c r="BR864" s="61"/>
      <c r="BS864" s="61"/>
      <c r="BT864" s="61"/>
      <c r="BU864" s="61"/>
      <c r="BV864" s="61"/>
      <c r="BW864" s="61"/>
      <c r="BX864" s="61"/>
      <c r="BY864" s="61"/>
      <c r="BZ864" s="61"/>
      <c r="CA864" s="61"/>
      <c r="CB864" s="61"/>
      <c r="CC864" s="61"/>
      <c r="CD864" s="61"/>
      <c r="CE864" s="61"/>
      <c r="CF864" s="61"/>
      <c r="CG864" s="61"/>
      <c r="CH864" s="61"/>
      <c r="CI864" s="61"/>
      <c r="CJ864" s="61"/>
      <c r="CK864" s="61"/>
      <c r="CL864" s="61"/>
      <c r="CM864" s="61"/>
      <c r="CN864" s="61"/>
      <c r="CO864" s="61"/>
      <c r="CP864" s="61"/>
      <c r="CQ864" s="61"/>
      <c r="CR864" s="61"/>
    </row>
    <row r="865" spans="1:96" ht="12.75" customHeight="1">
      <c r="D865" s="3"/>
      <c r="E865" s="76"/>
      <c r="F865" s="77"/>
      <c r="G865" s="77"/>
      <c r="H865" s="77"/>
      <c r="I865" s="77"/>
      <c r="J865" s="77"/>
      <c r="K865" s="77"/>
      <c r="L865" s="77"/>
      <c r="M865" s="77"/>
      <c r="N865" s="77"/>
      <c r="O865" s="77"/>
      <c r="P865" s="77"/>
      <c r="Q865" s="77"/>
      <c r="R865" s="77"/>
      <c r="S865" s="77"/>
      <c r="T865" s="77"/>
      <c r="U865" s="77"/>
      <c r="V865" s="77"/>
      <c r="W865" s="77"/>
      <c r="X865" s="77"/>
      <c r="Y865" s="77"/>
      <c r="Z865" s="77"/>
      <c r="AA865" s="77"/>
      <c r="AB865" s="86" t="s">
        <v>1396</v>
      </c>
      <c r="AC865" s="1149"/>
      <c r="AD865" s="1240"/>
      <c r="AE865" s="1240"/>
      <c r="AF865" s="1240"/>
      <c r="AG865" s="1240"/>
      <c r="AH865" s="1240"/>
      <c r="AL865" s="7"/>
      <c r="AM865" s="61"/>
      <c r="AN865" s="61"/>
      <c r="AO865" s="61"/>
      <c r="AP865" s="61"/>
      <c r="AQ865" s="61"/>
      <c r="AR865" s="61"/>
      <c r="AS865" s="61"/>
      <c r="AT865" s="61"/>
      <c r="AU865" s="61"/>
      <c r="AV865" s="61"/>
      <c r="AW865" s="61"/>
      <c r="AX865" s="61"/>
      <c r="AY865" s="61"/>
      <c r="AZ865" s="61"/>
      <c r="BA865" s="61"/>
      <c r="BB865" s="61"/>
      <c r="BC865" s="61"/>
      <c r="BD865" s="61"/>
      <c r="BE865" s="61"/>
      <c r="BF865" s="61"/>
      <c r="BG865" s="61"/>
      <c r="BH865" s="61"/>
      <c r="BI865" s="61"/>
      <c r="BJ865" s="61"/>
      <c r="BK865" s="61"/>
      <c r="BL865" s="61"/>
      <c r="BM865" s="61"/>
      <c r="BN865" s="61"/>
      <c r="BO865" s="61"/>
      <c r="BP865" s="61"/>
      <c r="BQ865" s="61"/>
      <c r="BR865" s="61"/>
      <c r="BS865" s="61"/>
      <c r="BT865" s="61"/>
      <c r="BU865" s="61"/>
      <c r="BV865" s="61"/>
      <c r="BW865" s="61"/>
      <c r="BX865" s="61"/>
      <c r="BY865" s="61"/>
      <c r="BZ865" s="61"/>
      <c r="CA865" s="61"/>
      <c r="CB865" s="61"/>
      <c r="CC865" s="61"/>
      <c r="CD865" s="61"/>
      <c r="CE865" s="61"/>
      <c r="CF865" s="61"/>
      <c r="CG865" s="61"/>
      <c r="CH865" s="61"/>
      <c r="CI865" s="61"/>
      <c r="CJ865" s="61"/>
      <c r="CK865" s="61"/>
      <c r="CL865" s="61"/>
      <c r="CM865" s="61"/>
      <c r="CN865" s="61"/>
      <c r="CO865" s="61"/>
      <c r="CP865" s="61"/>
      <c r="CQ865" s="61"/>
      <c r="CR865" s="61"/>
    </row>
    <row r="866" spans="1:96" ht="12.75" customHeight="1">
      <c r="D866" s="3"/>
      <c r="E866" s="76"/>
      <c r="F866" s="77"/>
      <c r="G866" s="77"/>
      <c r="H866" s="77"/>
      <c r="I866" s="77"/>
      <c r="J866" s="77"/>
      <c r="K866" s="77"/>
      <c r="L866" s="77"/>
      <c r="M866" s="77"/>
      <c r="N866" s="77"/>
      <c r="O866" s="77"/>
      <c r="P866" s="77"/>
      <c r="Q866" s="77"/>
      <c r="R866" s="77"/>
      <c r="S866" s="77"/>
      <c r="T866" s="77"/>
      <c r="U866" s="77"/>
      <c r="V866" s="77"/>
      <c r="W866" s="77"/>
      <c r="X866" s="77"/>
      <c r="Y866" s="77"/>
      <c r="Z866" s="77"/>
      <c r="AA866" s="77"/>
      <c r="AB866" s="86" t="s">
        <v>557</v>
      </c>
      <c r="AC866" s="1147">
        <v>46524</v>
      </c>
      <c r="AD866" s="1148"/>
      <c r="AE866" s="1148"/>
      <c r="AF866" s="1148"/>
      <c r="AG866" s="1148"/>
      <c r="AH866" s="1149"/>
      <c r="AL866" s="7"/>
      <c r="AM866" s="61"/>
      <c r="AN866" s="61"/>
      <c r="AO866" s="61"/>
      <c r="AP866" s="61"/>
      <c r="AQ866" s="61"/>
      <c r="AR866" s="61"/>
      <c r="AS866" s="61"/>
      <c r="AT866" s="61"/>
      <c r="AU866" s="61"/>
      <c r="AV866" s="61"/>
      <c r="AW866" s="61"/>
      <c r="AX866" s="61"/>
      <c r="AY866" s="61"/>
      <c r="AZ866" s="61"/>
      <c r="BA866" s="61"/>
      <c r="BB866" s="61"/>
      <c r="BC866" s="61"/>
      <c r="BD866" s="61"/>
      <c r="BE866" s="61"/>
      <c r="BF866" s="61"/>
      <c r="BG866" s="61"/>
      <c r="BH866" s="61"/>
      <c r="BI866" s="61"/>
      <c r="BJ866" s="61"/>
      <c r="BK866" s="61"/>
      <c r="BL866" s="61"/>
      <c r="BM866" s="61"/>
      <c r="BN866" s="61"/>
      <c r="BO866" s="61"/>
      <c r="BP866" s="61"/>
      <c r="BQ866" s="61"/>
      <c r="BR866" s="61"/>
      <c r="BS866" s="61"/>
      <c r="BT866" s="61"/>
      <c r="BU866" s="61"/>
      <c r="BV866" s="61"/>
      <c r="BW866" s="61"/>
      <c r="BX866" s="61"/>
      <c r="BY866" s="61"/>
      <c r="BZ866" s="61"/>
      <c r="CA866" s="61"/>
      <c r="CB866" s="61"/>
      <c r="CC866" s="61"/>
      <c r="CD866" s="61"/>
      <c r="CE866" s="61"/>
      <c r="CF866" s="61"/>
      <c r="CG866" s="61"/>
      <c r="CH866" s="61"/>
      <c r="CI866" s="61"/>
      <c r="CJ866" s="61"/>
      <c r="CK866" s="61"/>
      <c r="CL866" s="61"/>
      <c r="CM866" s="61"/>
      <c r="CN866" s="61"/>
      <c r="CO866" s="61"/>
      <c r="CP866" s="61"/>
      <c r="CQ866" s="61"/>
      <c r="CR866" s="61"/>
    </row>
    <row r="867" spans="1:96" ht="12.75" customHeight="1">
      <c r="D867" s="3"/>
      <c r="E867" s="76"/>
      <c r="F867" s="77"/>
      <c r="G867" s="77"/>
      <c r="H867" s="77"/>
      <c r="I867" s="77"/>
      <c r="J867" s="77"/>
      <c r="K867" s="77"/>
      <c r="L867" s="77"/>
      <c r="M867" s="77"/>
      <c r="N867" s="77"/>
      <c r="O867" s="77"/>
      <c r="P867" s="77"/>
      <c r="Q867" s="77"/>
      <c r="R867" s="77"/>
      <c r="S867" s="77"/>
      <c r="T867" s="77"/>
      <c r="U867" s="77"/>
      <c r="V867" s="77"/>
      <c r="W867" s="77"/>
      <c r="X867" s="77"/>
      <c r="Y867" s="77"/>
      <c r="Z867" s="77"/>
      <c r="AA867" s="77"/>
      <c r="AB867" s="86" t="s">
        <v>86</v>
      </c>
      <c r="AC867" s="1147">
        <v>33600</v>
      </c>
      <c r="AD867" s="1148"/>
      <c r="AE867" s="1148"/>
      <c r="AF867" s="1148"/>
      <c r="AG867" s="1148"/>
      <c r="AH867" s="1149"/>
      <c r="AM867" s="61"/>
      <c r="AN867" s="61"/>
      <c r="AO867" s="61"/>
      <c r="AP867" s="61"/>
      <c r="AQ867" s="61"/>
      <c r="AR867" s="61"/>
      <c r="AS867" s="61"/>
      <c r="AT867" s="61"/>
      <c r="AU867" s="61"/>
      <c r="AV867" s="61"/>
      <c r="AW867" s="61"/>
      <c r="AX867" s="61"/>
      <c r="AY867" s="61"/>
      <c r="AZ867" s="61"/>
      <c r="BA867" s="61"/>
      <c r="BB867" s="61"/>
      <c r="BC867" s="61"/>
      <c r="BD867" s="61"/>
      <c r="BE867" s="61"/>
      <c r="BF867" s="61"/>
      <c r="BG867" s="61"/>
      <c r="BH867" s="61"/>
      <c r="BI867" s="61"/>
      <c r="BJ867" s="61"/>
      <c r="BK867" s="61"/>
      <c r="BL867" s="61"/>
      <c r="BM867" s="61"/>
      <c r="BN867" s="61"/>
      <c r="BO867" s="61"/>
      <c r="BP867" s="61"/>
      <c r="BQ867" s="61"/>
      <c r="BR867" s="61"/>
      <c r="BS867" s="61"/>
      <c r="BT867" s="61"/>
      <c r="BU867" s="61"/>
      <c r="BV867" s="61"/>
      <c r="BW867" s="61"/>
      <c r="BX867" s="61"/>
      <c r="BY867" s="61"/>
      <c r="BZ867" s="61"/>
      <c r="CA867" s="61"/>
      <c r="CB867" s="61"/>
      <c r="CC867" s="61"/>
      <c r="CD867" s="61"/>
      <c r="CE867" s="61"/>
      <c r="CF867" s="61"/>
      <c r="CG867" s="61"/>
      <c r="CH867" s="61"/>
      <c r="CI867" s="61"/>
      <c r="CJ867" s="61"/>
      <c r="CK867" s="61"/>
      <c r="CL867" s="61"/>
      <c r="CM867" s="61"/>
      <c r="CN867" s="61"/>
      <c r="CO867" s="61"/>
      <c r="CP867" s="61"/>
      <c r="CQ867" s="61"/>
      <c r="CR867" s="61"/>
    </row>
    <row r="868" spans="1:96" ht="12.75" customHeight="1">
      <c r="D868" s="3"/>
      <c r="E868" s="76"/>
      <c r="F868" s="77"/>
      <c r="G868" s="77"/>
      <c r="H868" s="77"/>
      <c r="I868" s="77"/>
      <c r="J868" s="77"/>
      <c r="K868" s="77"/>
      <c r="L868" s="77"/>
      <c r="M868" s="77"/>
      <c r="N868" s="77"/>
      <c r="O868" s="77"/>
      <c r="P868" s="77"/>
      <c r="Q868" s="77"/>
      <c r="R868" s="77"/>
      <c r="S868" s="77"/>
      <c r="T868" s="77"/>
      <c r="U868" s="77"/>
      <c r="V868" s="77"/>
      <c r="W868" s="77"/>
      <c r="X868" s="77"/>
      <c r="Y868" s="77"/>
      <c r="Z868" s="77"/>
      <c r="AA868" s="77"/>
      <c r="AB868" s="86" t="s">
        <v>87</v>
      </c>
      <c r="AC868" s="1147">
        <v>10233</v>
      </c>
      <c r="AD868" s="1148"/>
      <c r="AE868" s="1148"/>
      <c r="AF868" s="1148"/>
      <c r="AG868" s="1148"/>
      <c r="AH868" s="1149"/>
      <c r="AM868" s="61"/>
      <c r="AN868" s="61"/>
      <c r="AO868" s="61"/>
      <c r="AP868" s="61"/>
      <c r="AQ868" s="61"/>
      <c r="AR868" s="61"/>
      <c r="AS868" s="61"/>
      <c r="AT868" s="61"/>
      <c r="AU868" s="61"/>
      <c r="AV868" s="61"/>
      <c r="AW868" s="61"/>
      <c r="AX868" s="61"/>
      <c r="AY868" s="61"/>
      <c r="AZ868" s="61"/>
      <c r="BA868" s="61"/>
      <c r="BB868" s="61"/>
      <c r="BC868" s="61"/>
      <c r="BD868" s="61"/>
      <c r="BE868" s="61"/>
      <c r="BF868" s="61"/>
      <c r="BG868" s="61"/>
      <c r="BH868" s="61"/>
      <c r="BI868" s="61"/>
      <c r="BJ868" s="61"/>
      <c r="BK868" s="61"/>
      <c r="BL868" s="61"/>
      <c r="BM868" s="61"/>
      <c r="BN868" s="61"/>
      <c r="BO868" s="61"/>
      <c r="BP868" s="61"/>
      <c r="BQ868" s="61"/>
      <c r="BR868" s="61"/>
      <c r="BS868" s="61"/>
      <c r="BT868" s="61"/>
      <c r="BU868" s="61"/>
      <c r="BV868" s="61"/>
      <c r="BW868" s="61"/>
      <c r="BX868" s="61"/>
      <c r="BY868" s="61"/>
      <c r="BZ868" s="61"/>
      <c r="CA868" s="61"/>
      <c r="CB868" s="61"/>
      <c r="CC868" s="61"/>
      <c r="CD868" s="61"/>
      <c r="CE868" s="61"/>
      <c r="CF868" s="61"/>
      <c r="CG868" s="61"/>
      <c r="CH868" s="61"/>
      <c r="CI868" s="61"/>
      <c r="CJ868" s="61"/>
      <c r="CK868" s="61"/>
      <c r="CL868" s="61"/>
      <c r="CM868" s="61"/>
      <c r="CN868" s="61"/>
      <c r="CO868" s="61"/>
      <c r="CP868" s="61"/>
      <c r="CQ868" s="61"/>
      <c r="CR868" s="61"/>
    </row>
    <row r="869" spans="1:96" ht="12.75" customHeight="1">
      <c r="D869" s="3"/>
      <c r="E869" s="1406" t="s">
        <v>1800</v>
      </c>
      <c r="F869" s="1407"/>
      <c r="G869" s="1407"/>
      <c r="H869" s="1407"/>
      <c r="I869" s="1407"/>
      <c r="J869" s="1407"/>
      <c r="K869" s="1407"/>
      <c r="L869" s="1407"/>
      <c r="M869" s="1407"/>
      <c r="N869" s="1407"/>
      <c r="O869" s="1407"/>
      <c r="P869" s="1407"/>
      <c r="Q869" s="1407"/>
      <c r="R869" s="1407"/>
      <c r="S869" s="1407"/>
      <c r="T869" s="1407"/>
      <c r="U869" s="1407"/>
      <c r="V869" s="1407"/>
      <c r="W869" s="1407"/>
      <c r="X869" s="1407"/>
      <c r="Y869" s="1407"/>
      <c r="Z869" s="1407"/>
      <c r="AA869" s="1407"/>
      <c r="AB869" s="1408"/>
      <c r="AC869" s="1240">
        <v>25388</v>
      </c>
      <c r="AD869" s="1240"/>
      <c r="AE869" s="1240"/>
      <c r="AF869" s="1240"/>
      <c r="AG869" s="1240"/>
      <c r="AH869" s="1240"/>
      <c r="AM869" s="61"/>
      <c r="AN869" s="61"/>
      <c r="AO869" s="61"/>
      <c r="AP869" s="61"/>
      <c r="AQ869" s="61"/>
      <c r="AR869" s="61"/>
      <c r="AS869" s="61"/>
      <c r="AT869" s="61"/>
      <c r="AU869" s="61"/>
      <c r="AV869" s="61"/>
      <c r="AW869" s="61"/>
      <c r="AX869" s="61"/>
      <c r="AY869" s="61"/>
      <c r="AZ869" s="61"/>
      <c r="BA869" s="61"/>
      <c r="BB869" s="61"/>
      <c r="BC869" s="61"/>
      <c r="BD869" s="61"/>
      <c r="BE869" s="61"/>
      <c r="BF869" s="61"/>
      <c r="BG869" s="61"/>
      <c r="BH869" s="61"/>
      <c r="BI869" s="61"/>
      <c r="BJ869" s="61"/>
      <c r="BK869" s="61"/>
      <c r="BL869" s="61"/>
      <c r="BM869" s="61"/>
      <c r="BN869" s="61"/>
      <c r="BO869" s="61"/>
      <c r="BP869" s="61"/>
      <c r="BQ869" s="61"/>
      <c r="BR869" s="61"/>
      <c r="BS869" s="61"/>
      <c r="BT869" s="61"/>
      <c r="BU869" s="61"/>
      <c r="BV869" s="61"/>
      <c r="BW869" s="61"/>
      <c r="BX869" s="61"/>
      <c r="BY869" s="61"/>
      <c r="BZ869" s="61"/>
      <c r="CA869" s="61"/>
      <c r="CB869" s="61"/>
      <c r="CC869" s="61"/>
      <c r="CD869" s="61"/>
      <c r="CE869" s="61"/>
      <c r="CF869" s="61"/>
      <c r="CG869" s="61"/>
      <c r="CH869" s="61"/>
      <c r="CI869" s="61"/>
      <c r="CJ869" s="61"/>
      <c r="CK869" s="61"/>
      <c r="CL869" s="61"/>
      <c r="CM869" s="61"/>
      <c r="CN869" s="61"/>
      <c r="CO869" s="61"/>
      <c r="CP869" s="61"/>
      <c r="CQ869" s="61"/>
      <c r="CR869" s="61"/>
    </row>
    <row r="870" spans="1:96" ht="12.75" customHeight="1">
      <c r="D870" s="3"/>
      <c r="E870" s="1406" t="s">
        <v>1066</v>
      </c>
      <c r="F870" s="1407"/>
      <c r="G870" s="1407"/>
      <c r="H870" s="1407"/>
      <c r="I870" s="1407"/>
      <c r="J870" s="1407"/>
      <c r="K870" s="1407"/>
      <c r="L870" s="1407"/>
      <c r="M870" s="1407"/>
      <c r="N870" s="1407"/>
      <c r="O870" s="1407"/>
      <c r="P870" s="1407"/>
      <c r="Q870" s="1407"/>
      <c r="R870" s="1407"/>
      <c r="S870" s="1407"/>
      <c r="T870" s="1407"/>
      <c r="U870" s="1407"/>
      <c r="V870" s="1407"/>
      <c r="W870" s="1407"/>
      <c r="X870" s="1407"/>
      <c r="Y870" s="1407"/>
      <c r="Z870" s="1407"/>
      <c r="AA870" s="1407"/>
      <c r="AB870" s="1408"/>
      <c r="AC870" s="1240"/>
      <c r="AD870" s="1240"/>
      <c r="AE870" s="1240"/>
      <c r="AF870" s="1240"/>
      <c r="AG870" s="1240"/>
      <c r="AH870" s="1240"/>
      <c r="AM870" s="61"/>
      <c r="AN870" s="61"/>
      <c r="AO870" s="61"/>
      <c r="AP870" s="61"/>
      <c r="AQ870" s="61"/>
      <c r="AR870" s="61"/>
      <c r="AS870" s="61"/>
      <c r="AT870" s="61"/>
      <c r="AU870" s="61"/>
      <c r="AV870" s="61"/>
      <c r="AW870" s="61"/>
      <c r="AX870" s="61"/>
      <c r="AY870" s="61"/>
      <c r="AZ870" s="61"/>
      <c r="BA870" s="61"/>
      <c r="BB870" s="61"/>
      <c r="BC870" s="61"/>
      <c r="BD870" s="61"/>
      <c r="BE870" s="61"/>
      <c r="BF870" s="61"/>
      <c r="BG870" s="61"/>
      <c r="BH870" s="61"/>
      <c r="BI870" s="61"/>
      <c r="BJ870" s="61"/>
      <c r="BK870" s="61"/>
      <c r="BL870" s="61"/>
      <c r="BM870" s="61"/>
      <c r="BN870" s="61"/>
      <c r="BO870" s="61"/>
      <c r="BP870" s="61"/>
      <c r="BQ870" s="61"/>
      <c r="BR870" s="61"/>
      <c r="BS870" s="61"/>
      <c r="BT870" s="61"/>
      <c r="BU870" s="61"/>
      <c r="BV870" s="61"/>
      <c r="BW870" s="61"/>
      <c r="BX870" s="61"/>
      <c r="BY870" s="61"/>
      <c r="BZ870" s="61"/>
      <c r="CA870" s="61"/>
      <c r="CB870" s="61"/>
      <c r="CC870" s="61"/>
      <c r="CD870" s="61"/>
      <c r="CE870" s="61"/>
      <c r="CF870" s="61"/>
      <c r="CG870" s="61"/>
      <c r="CH870" s="61"/>
      <c r="CI870" s="61"/>
      <c r="CJ870" s="61"/>
      <c r="CK870" s="61"/>
      <c r="CL870" s="61"/>
      <c r="CM870" s="61"/>
      <c r="CN870" s="61"/>
      <c r="CO870" s="61"/>
      <c r="CP870" s="61"/>
      <c r="CQ870" s="61"/>
      <c r="CR870" s="61"/>
    </row>
    <row r="871" spans="1:96" ht="12.75" customHeight="1">
      <c r="A871" s="39"/>
      <c r="B871" s="39"/>
      <c r="C871" s="39"/>
      <c r="D871" s="3"/>
      <c r="E871" s="3"/>
      <c r="F871" s="3"/>
      <c r="G871" s="3"/>
      <c r="H871" s="3"/>
      <c r="I871" s="3"/>
      <c r="J871" s="3"/>
      <c r="K871" s="3"/>
      <c r="L871" s="3"/>
      <c r="M871" s="3"/>
      <c r="N871" s="3"/>
      <c r="O871" s="3"/>
      <c r="P871" s="3"/>
      <c r="Q871" s="3"/>
      <c r="R871" s="3"/>
      <c r="S871" s="3"/>
      <c r="T871" s="3"/>
      <c r="U871" s="3"/>
      <c r="V871" s="3"/>
      <c r="W871" s="3"/>
      <c r="X871" s="3"/>
      <c r="Y871" s="3"/>
      <c r="Z871" s="3"/>
      <c r="AA871" s="3"/>
      <c r="AB871" s="91"/>
      <c r="AC871" s="195"/>
      <c r="AD871" s="195"/>
      <c r="AE871" s="195"/>
      <c r="AF871" s="195"/>
      <c r="AG871" s="195"/>
      <c r="AH871" s="195"/>
      <c r="AI871" s="39"/>
      <c r="AJ871" s="39"/>
      <c r="AK871" s="39"/>
      <c r="AL871" s="39"/>
      <c r="AM871" s="61"/>
      <c r="AN871" s="61"/>
      <c r="AO871" s="61"/>
      <c r="AP871" s="61"/>
      <c r="AQ871" s="61"/>
      <c r="AR871" s="61"/>
      <c r="AS871" s="61"/>
      <c r="AT871" s="61"/>
      <c r="AU871" s="61"/>
      <c r="AV871" s="61"/>
      <c r="AW871" s="61"/>
      <c r="AX871" s="61"/>
      <c r="AY871" s="61"/>
      <c r="AZ871" s="61"/>
      <c r="BA871" s="61"/>
      <c r="BB871" s="61"/>
      <c r="BC871" s="61"/>
      <c r="BD871" s="61"/>
      <c r="BE871" s="61"/>
      <c r="BF871" s="61"/>
      <c r="BG871" s="61"/>
      <c r="BH871" s="61"/>
      <c r="BI871" s="61"/>
      <c r="BJ871" s="61"/>
      <c r="BK871" s="61"/>
      <c r="BL871" s="61"/>
      <c r="BM871" s="61"/>
      <c r="BN871" s="61"/>
      <c r="BO871" s="61"/>
      <c r="BP871" s="61"/>
      <c r="BQ871" s="61"/>
      <c r="BR871" s="61"/>
      <c r="BS871" s="61"/>
      <c r="BT871" s="61"/>
      <c r="BU871" s="61"/>
      <c r="BV871" s="61"/>
      <c r="BW871" s="61"/>
      <c r="BX871" s="61"/>
      <c r="BY871" s="61"/>
      <c r="BZ871" s="61"/>
      <c r="CA871" s="61"/>
      <c r="CB871" s="61"/>
      <c r="CC871" s="61"/>
      <c r="CD871" s="61"/>
      <c r="CE871" s="61"/>
      <c r="CF871" s="61"/>
      <c r="CG871" s="61"/>
      <c r="CH871" s="61"/>
      <c r="CI871" s="61"/>
      <c r="CJ871" s="61"/>
      <c r="CK871" s="61"/>
      <c r="CL871" s="61"/>
      <c r="CM871" s="61"/>
      <c r="CN871" s="61"/>
      <c r="CO871" s="61"/>
      <c r="CP871" s="61"/>
      <c r="CQ871" s="61"/>
      <c r="CR871" s="61"/>
    </row>
    <row r="872" spans="1:96" ht="12.75" customHeight="1">
      <c r="A872" s="50" t="s">
        <v>664</v>
      </c>
      <c r="B872" s="39"/>
      <c r="C872" s="50" t="s">
        <v>252</v>
      </c>
      <c r="X872" s="18"/>
      <c r="Y872" s="18"/>
      <c r="Z872" s="18"/>
      <c r="AA872" s="18"/>
      <c r="AB872" s="18"/>
      <c r="AC872" s="18"/>
      <c r="AD872" s="18"/>
      <c r="AK872" s="39"/>
      <c r="AM872" s="61"/>
      <c r="AN872" s="61"/>
      <c r="AO872" s="61"/>
      <c r="AP872" s="61"/>
      <c r="AQ872" s="61"/>
      <c r="AR872" s="61"/>
      <c r="AS872" s="61"/>
      <c r="AT872" s="61"/>
      <c r="AU872" s="61"/>
      <c r="AV872" s="61"/>
      <c r="AW872" s="61"/>
      <c r="AX872" s="61"/>
      <c r="AY872" s="61"/>
      <c r="AZ872" s="61"/>
      <c r="BA872" s="61"/>
      <c r="BB872" s="61"/>
      <c r="BC872" s="61"/>
      <c r="BD872" s="61"/>
      <c r="BE872" s="61"/>
      <c r="BF872" s="61"/>
      <c r="BG872" s="61"/>
      <c r="BH872" s="61"/>
      <c r="BI872" s="61"/>
      <c r="BJ872" s="61"/>
      <c r="BK872" s="61"/>
      <c r="BL872" s="61"/>
      <c r="BM872" s="61"/>
      <c r="BN872" s="61"/>
      <c r="BO872" s="61"/>
      <c r="BP872" s="61"/>
      <c r="BQ872" s="61"/>
      <c r="BR872" s="61"/>
      <c r="BS872" s="61"/>
      <c r="BT872" s="61"/>
      <c r="BU872" s="61"/>
      <c r="BV872" s="61"/>
      <c r="BW872" s="61"/>
      <c r="BX872" s="61"/>
      <c r="BY872" s="61"/>
      <c r="BZ872" s="61"/>
      <c r="CA872" s="61"/>
      <c r="CB872" s="61"/>
      <c r="CC872" s="61"/>
      <c r="CD872" s="61"/>
      <c r="CE872" s="61"/>
      <c r="CF872" s="61"/>
      <c r="CG872" s="61"/>
      <c r="CH872" s="61"/>
      <c r="CI872" s="61"/>
      <c r="CJ872" s="61"/>
      <c r="CK872" s="61"/>
      <c r="CL872" s="61"/>
      <c r="CM872" s="61"/>
      <c r="CN872" s="61"/>
      <c r="CO872" s="61"/>
      <c r="CP872" s="61"/>
      <c r="CQ872" s="61"/>
      <c r="CR872" s="61"/>
    </row>
    <row r="873" spans="1:96" ht="12.75" customHeight="1">
      <c r="B873" s="39"/>
      <c r="X873" s="18"/>
      <c r="Y873" s="18"/>
      <c r="Z873" s="18"/>
      <c r="AA873" s="18"/>
      <c r="AB873" s="18"/>
      <c r="AC873" s="18"/>
      <c r="AD873" s="18"/>
      <c r="AG873" s="296"/>
      <c r="AH873" s="296"/>
      <c r="AI873" s="296"/>
      <c r="AJ873" s="39"/>
      <c r="AK873" s="39"/>
      <c r="AM873" s="61"/>
      <c r="AN873" s="61"/>
      <c r="AO873" s="61"/>
      <c r="AP873" s="61"/>
      <c r="AQ873" s="61"/>
      <c r="AR873" s="61"/>
      <c r="AS873" s="61"/>
      <c r="AT873" s="61"/>
      <c r="AU873" s="61"/>
      <c r="AV873" s="61"/>
      <c r="AW873" s="61"/>
      <c r="AX873" s="61"/>
      <c r="AY873" s="61"/>
      <c r="AZ873" s="61"/>
      <c r="BA873" s="61"/>
      <c r="BB873" s="61"/>
      <c r="BC873" s="61"/>
      <c r="BD873" s="61"/>
      <c r="BE873" s="61"/>
      <c r="BF873" s="61"/>
      <c r="BG873" s="61"/>
      <c r="BH873" s="61"/>
      <c r="BI873" s="61"/>
      <c r="BJ873" s="61"/>
      <c r="BK873" s="61"/>
      <c r="BL873" s="61"/>
      <c r="BM873" s="61"/>
      <c r="BN873" s="61"/>
      <c r="BO873" s="61"/>
      <c r="BP873" s="61"/>
      <c r="BQ873" s="61"/>
      <c r="BR873" s="61"/>
      <c r="BS873" s="61"/>
      <c r="BT873" s="61"/>
      <c r="BU873" s="61"/>
      <c r="BV873" s="61"/>
      <c r="BW873" s="61"/>
      <c r="BX873" s="61"/>
      <c r="BY873" s="61"/>
      <c r="BZ873" s="61"/>
      <c r="CA873" s="61"/>
      <c r="CB873" s="61"/>
      <c r="CC873" s="61"/>
      <c r="CD873" s="61"/>
      <c r="CE873" s="61"/>
      <c r="CF873" s="61"/>
      <c r="CG873" s="61"/>
      <c r="CH873" s="61"/>
      <c r="CI873" s="61"/>
      <c r="CJ873" s="61"/>
      <c r="CK873" s="61"/>
      <c r="CL873" s="61"/>
      <c r="CM873" s="61"/>
      <c r="CN873" s="61"/>
      <c r="CO873" s="61"/>
      <c r="CP873" s="61"/>
      <c r="CQ873" s="61"/>
      <c r="CR873" s="61"/>
    </row>
    <row r="874" spans="1:96" ht="12.75" customHeight="1">
      <c r="B874" s="50"/>
      <c r="H874" s="193" t="s">
        <v>253</v>
      </c>
      <c r="I874" s="77"/>
      <c r="J874" s="77"/>
      <c r="K874" s="77"/>
      <c r="L874" s="77"/>
      <c r="M874" s="77"/>
      <c r="N874" s="77"/>
      <c r="O874" s="77"/>
      <c r="P874" s="77"/>
      <c r="Q874" s="77"/>
      <c r="R874" s="77"/>
      <c r="S874" s="77"/>
      <c r="T874" s="77"/>
      <c r="U874" s="77"/>
      <c r="V874" s="77"/>
      <c r="W874" s="77"/>
      <c r="X874" s="77"/>
      <c r="Y874" s="78"/>
      <c r="Z874" s="1147"/>
      <c r="AA874" s="1148"/>
      <c r="AB874" s="1148"/>
      <c r="AC874" s="1148"/>
      <c r="AD874" s="1148"/>
      <c r="AE874" s="1149"/>
      <c r="AM874" s="61"/>
      <c r="AN874" s="61"/>
      <c r="AO874" s="61"/>
      <c r="AP874" s="61"/>
      <c r="AQ874" s="61"/>
      <c r="AR874" s="61"/>
      <c r="AS874" s="61"/>
      <c r="AT874" s="61"/>
      <c r="AU874" s="61"/>
      <c r="AV874" s="61"/>
      <c r="AW874" s="61"/>
      <c r="AX874" s="61"/>
      <c r="AY874" s="61"/>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61"/>
    </row>
    <row r="875" spans="1:96" ht="12.75" customHeight="1">
      <c r="H875" s="193" t="s">
        <v>254</v>
      </c>
      <c r="I875" s="77"/>
      <c r="J875" s="77"/>
      <c r="K875" s="77"/>
      <c r="L875" s="77"/>
      <c r="M875" s="77"/>
      <c r="N875" s="77"/>
      <c r="O875" s="77"/>
      <c r="P875" s="77"/>
      <c r="Q875" s="77"/>
      <c r="R875" s="77"/>
      <c r="S875" s="77"/>
      <c r="T875" s="77"/>
      <c r="U875" s="77"/>
      <c r="V875" s="77"/>
      <c r="W875" s="77"/>
      <c r="X875" s="77"/>
      <c r="Y875" s="77"/>
      <c r="Z875" s="1147"/>
      <c r="AA875" s="1148"/>
      <c r="AB875" s="1148"/>
      <c r="AC875" s="1148"/>
      <c r="AD875" s="1148"/>
      <c r="AE875" s="1149"/>
      <c r="AM875" s="61"/>
      <c r="AO875" s="52"/>
      <c r="AP875" s="52"/>
      <c r="AQ875" s="21"/>
      <c r="AR875" s="21"/>
      <c r="AS875" s="21"/>
      <c r="AT875" s="61"/>
      <c r="AU875" s="61"/>
      <c r="AV875" s="61"/>
      <c r="AW875" s="61"/>
      <c r="AX875" s="61"/>
      <c r="AY875" s="61"/>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61"/>
    </row>
    <row r="876" spans="1:96" ht="12.75" customHeight="1">
      <c r="H876" s="193" t="s">
        <v>255</v>
      </c>
      <c r="I876" s="77"/>
      <c r="J876" s="77"/>
      <c r="K876" s="77"/>
      <c r="L876" s="77"/>
      <c r="M876" s="77"/>
      <c r="N876" s="77"/>
      <c r="O876" s="77"/>
      <c r="P876" s="77"/>
      <c r="Q876" s="77"/>
      <c r="R876" s="77"/>
      <c r="S876" s="77"/>
      <c r="T876" s="77"/>
      <c r="U876" s="77"/>
      <c r="V876" s="77"/>
      <c r="W876" s="77"/>
      <c r="X876" s="77"/>
      <c r="Y876" s="77"/>
      <c r="Z876" s="1147"/>
      <c r="AA876" s="1148"/>
      <c r="AB876" s="1148"/>
      <c r="AC876" s="1148"/>
      <c r="AD876" s="1148"/>
      <c r="AE876" s="1149"/>
      <c r="AM876" s="61"/>
      <c r="AO876" s="52"/>
      <c r="AP876" s="52"/>
      <c r="AQ876" s="21"/>
      <c r="AR876" s="21"/>
      <c r="AS876" s="21"/>
      <c r="AT876" s="61"/>
      <c r="AU876" s="61"/>
      <c r="AV876" s="61"/>
      <c r="AW876" s="61"/>
      <c r="AX876" s="61"/>
      <c r="AY876" s="61"/>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61"/>
    </row>
    <row r="877" spans="1:96" ht="12.75" customHeight="1">
      <c r="F877" s="25"/>
      <c r="G877" s="25"/>
      <c r="H877" s="76"/>
      <c r="I877" s="77"/>
      <c r="J877" s="77"/>
      <c r="K877" s="77"/>
      <c r="L877" s="77"/>
      <c r="M877" s="77"/>
      <c r="N877" s="77"/>
      <c r="O877" s="77"/>
      <c r="P877" s="77"/>
      <c r="Q877" s="77"/>
      <c r="R877" s="77"/>
      <c r="S877" s="77"/>
      <c r="T877" s="77"/>
      <c r="U877" s="77"/>
      <c r="V877" s="77"/>
      <c r="W877" s="77"/>
      <c r="X877" s="77"/>
      <c r="Y877" s="297" t="s">
        <v>256</v>
      </c>
      <c r="Z877" s="1224">
        <f>Z874-(Z875+Z876)</f>
        <v>0</v>
      </c>
      <c r="AA877" s="1225"/>
      <c r="AB877" s="1225"/>
      <c r="AC877" s="1225"/>
      <c r="AD877" s="1225"/>
      <c r="AE877" s="1226"/>
      <c r="AM877" s="61"/>
      <c r="AO877" s="52" t="s">
        <v>180</v>
      </c>
      <c r="AP877" s="177">
        <v>20</v>
      </c>
      <c r="AQ877" s="1145">
        <f>IF(AD955&gt;0,0.2,0)</f>
        <v>0</v>
      </c>
      <c r="AR877" s="1145"/>
      <c r="AS877" s="21"/>
      <c r="AT877" s="61"/>
      <c r="AU877" s="61"/>
      <c r="AV877" s="61"/>
      <c r="AW877" s="61"/>
      <c r="AX877" s="61"/>
      <c r="AY877" s="61"/>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61"/>
    </row>
    <row r="878" spans="1:96" ht="12.75" customHeight="1">
      <c r="A878" s="39"/>
      <c r="C878" s="39"/>
      <c r="D878" s="249"/>
      <c r="E878" s="296"/>
      <c r="F878" s="296"/>
      <c r="G878" s="296"/>
      <c r="H878" s="7"/>
      <c r="I878" s="7"/>
      <c r="J878" s="7"/>
      <c r="K878" s="7"/>
      <c r="L878" s="7"/>
      <c r="M878" s="7"/>
      <c r="N878" s="7"/>
      <c r="O878" s="7"/>
      <c r="P878" s="7"/>
      <c r="Q878" s="7"/>
      <c r="R878" s="7"/>
      <c r="S878" s="7"/>
      <c r="T878" s="7"/>
      <c r="U878" s="7"/>
      <c r="V878" s="7"/>
      <c r="W878" s="7"/>
      <c r="X878" s="7"/>
      <c r="Y878" s="7"/>
      <c r="Z878" s="7"/>
      <c r="AA878" s="7"/>
      <c r="AB878" s="7"/>
      <c r="AC878" s="7"/>
      <c r="AD878" s="7"/>
      <c r="AE878" s="7"/>
      <c r="AF878" s="296"/>
      <c r="AM878" s="61"/>
      <c r="AO878" s="52"/>
      <c r="AP878" s="177">
        <v>5</v>
      </c>
      <c r="AQ878" s="1425">
        <f>IF(AD958&gt;0,0.05,0)</f>
        <v>0</v>
      </c>
      <c r="AR878" s="1425"/>
      <c r="AS878" s="21"/>
      <c r="AT878" s="61"/>
      <c r="AU878" s="61"/>
      <c r="AV878" s="61"/>
      <c r="AW878" s="61"/>
      <c r="AX878" s="61"/>
      <c r="AY878" s="61"/>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61"/>
    </row>
    <row r="879" spans="1:96" ht="12.75" customHeight="1">
      <c r="A879" s="39"/>
      <c r="C879" s="39" t="s">
        <v>260</v>
      </c>
      <c r="D879" s="249"/>
      <c r="E879" s="296"/>
      <c r="F879" s="296"/>
      <c r="G879" s="296"/>
      <c r="H879" s="7"/>
      <c r="I879" s="7"/>
      <c r="J879" s="7"/>
      <c r="K879" s="7"/>
      <c r="L879" s="7"/>
      <c r="M879" s="7"/>
      <c r="N879" s="7"/>
      <c r="O879" s="7"/>
      <c r="P879" s="7"/>
      <c r="Q879" s="7"/>
      <c r="R879" s="7"/>
      <c r="S879" s="7"/>
      <c r="T879" s="7"/>
      <c r="U879" s="7"/>
      <c r="V879" s="7"/>
      <c r="W879" s="7"/>
      <c r="X879" s="7"/>
      <c r="Y879" s="7"/>
      <c r="Z879" s="7"/>
      <c r="AA879" s="7"/>
      <c r="AB879" s="7"/>
      <c r="AC879" s="7"/>
      <c r="AD879" s="7"/>
      <c r="AE879" s="7"/>
      <c r="AF879" s="296"/>
      <c r="AM879" s="61"/>
      <c r="AO879" s="52" t="s">
        <v>181</v>
      </c>
      <c r="AP879" s="177">
        <v>7</v>
      </c>
      <c r="AQ879" s="1146">
        <f>IF(AD965&gt;0,0.07,0)</f>
        <v>0</v>
      </c>
      <c r="AR879" s="1146"/>
      <c r="AS879" s="21"/>
      <c r="AT879" s="61"/>
      <c r="AU879" s="61"/>
      <c r="AV879" s="61"/>
      <c r="AW879" s="61"/>
      <c r="AX879" s="61"/>
      <c r="AY879" s="61"/>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61"/>
    </row>
    <row r="880" spans="1:96" ht="12.75" customHeight="1">
      <c r="A880" s="39"/>
      <c r="C880" s="298" t="s">
        <v>261</v>
      </c>
      <c r="D880" s="249"/>
      <c r="E880" s="296"/>
      <c r="F880" s="296"/>
      <c r="G880" s="296"/>
      <c r="H880" s="7"/>
      <c r="I880" s="7"/>
      <c r="J880" s="7"/>
      <c r="K880" s="7"/>
      <c r="L880" s="7"/>
      <c r="M880" s="7"/>
      <c r="N880" s="7"/>
      <c r="O880" s="7"/>
      <c r="P880" s="7"/>
      <c r="Q880" s="7"/>
      <c r="R880" s="7"/>
      <c r="S880" s="7"/>
      <c r="T880" s="7"/>
      <c r="U880" s="7"/>
      <c r="V880" s="7"/>
      <c r="W880" s="7"/>
      <c r="X880" s="7"/>
      <c r="Y880" s="7"/>
      <c r="Z880" s="7"/>
      <c r="AA880" s="7"/>
      <c r="AB880" s="7"/>
      <c r="AC880" s="7"/>
      <c r="AD880" s="7"/>
      <c r="AE880" s="7"/>
      <c r="AF880" s="296"/>
      <c r="AM880" s="61"/>
      <c r="AO880" s="52" t="s">
        <v>298</v>
      </c>
      <c r="AP880" s="177">
        <v>2</v>
      </c>
      <c r="AQ880" s="1146">
        <f>IF(AD969&gt;0,0.02,0)</f>
        <v>0</v>
      </c>
      <c r="AR880" s="1146"/>
      <c r="AS880" s="21"/>
      <c r="AT880" s="61"/>
      <c r="AU880" s="61"/>
      <c r="AV880" s="61"/>
      <c r="AW880" s="61"/>
      <c r="AX880" s="61"/>
      <c r="AY880" s="61"/>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61"/>
    </row>
    <row r="881" spans="1:96" ht="12.75" customHeight="1">
      <c r="A881" s="39"/>
      <c r="C881" s="298" t="s">
        <v>262</v>
      </c>
      <c r="D881" s="249"/>
      <c r="E881" s="296"/>
      <c r="F881" s="296"/>
      <c r="G881" s="296"/>
      <c r="H881" s="7"/>
      <c r="I881" s="7"/>
      <c r="J881" s="7"/>
      <c r="K881" s="7"/>
      <c r="L881" s="7"/>
      <c r="M881" s="7"/>
      <c r="N881" s="7"/>
      <c r="O881" s="7"/>
      <c r="P881" s="7"/>
      <c r="Q881" s="7"/>
      <c r="R881" s="7"/>
      <c r="S881" s="7"/>
      <c r="T881" s="7"/>
      <c r="U881" s="7"/>
      <c r="V881" s="7"/>
      <c r="W881" s="7"/>
      <c r="X881" s="7"/>
      <c r="Y881" s="7"/>
      <c r="Z881" s="7"/>
      <c r="AA881" s="7"/>
      <c r="AB881" s="7"/>
      <c r="AC881" s="7"/>
      <c r="AD881" s="7"/>
      <c r="AE881" s="7"/>
      <c r="AF881" s="296"/>
      <c r="AM881" s="61"/>
      <c r="AO881" s="52" t="s">
        <v>182</v>
      </c>
      <c r="AP881" s="177">
        <v>2</v>
      </c>
      <c r="AQ881" s="1146">
        <f>IF(AD971&gt;0,0.02,0)</f>
        <v>0</v>
      </c>
      <c r="AR881" s="1146"/>
      <c r="AS881" s="21"/>
      <c r="AT881" s="61"/>
      <c r="AU881" s="61"/>
      <c r="AV881" s="61"/>
      <c r="AW881" s="61"/>
      <c r="AX881" s="61"/>
      <c r="AY881" s="61"/>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61"/>
    </row>
    <row r="882" spans="1:96" ht="12.75" customHeight="1">
      <c r="A882" s="39"/>
      <c r="C882" s="556" t="s">
        <v>1160</v>
      </c>
      <c r="D882" s="249"/>
      <c r="E882" s="296"/>
      <c r="F882" s="296"/>
      <c r="G882" s="296"/>
      <c r="H882" s="7"/>
      <c r="I882" s="7"/>
      <c r="J882" s="7"/>
      <c r="K882" s="7"/>
      <c r="L882" s="7"/>
      <c r="M882" s="7"/>
      <c r="N882" s="7"/>
      <c r="O882" s="7"/>
      <c r="P882" s="7"/>
      <c r="Q882" s="7"/>
      <c r="R882" s="7"/>
      <c r="S882" s="7"/>
      <c r="T882" s="7"/>
      <c r="U882" s="7"/>
      <c r="V882" s="7"/>
      <c r="W882" s="7"/>
      <c r="X882" s="7"/>
      <c r="Y882" s="7"/>
      <c r="Z882" s="7"/>
      <c r="AA882" s="7"/>
      <c r="AB882" s="7"/>
      <c r="AC882" s="7"/>
      <c r="AD882" s="7"/>
      <c r="AE882" s="7"/>
      <c r="AF882" s="296"/>
      <c r="AM882" s="61"/>
      <c r="AO882" s="52" t="s">
        <v>183</v>
      </c>
      <c r="AP882" s="177">
        <v>10</v>
      </c>
      <c r="AQ882" s="1145">
        <f>AN891</f>
        <v>0</v>
      </c>
      <c r="AR882" s="1146"/>
      <c r="AS882" s="21"/>
      <c r="AT882" s="61"/>
      <c r="AU882" s="61"/>
      <c r="AV882" s="61"/>
      <c r="AW882" s="61"/>
      <c r="AX882" s="61"/>
      <c r="AY882" s="61"/>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61"/>
    </row>
    <row r="883" spans="1:96" ht="12.75" customHeight="1">
      <c r="A883" s="39"/>
      <c r="B883" s="39"/>
      <c r="C883" s="39"/>
      <c r="D883" s="249"/>
      <c r="E883" s="292"/>
      <c r="F883" s="292"/>
      <c r="G883" s="292"/>
      <c r="H883" s="292"/>
      <c r="I883" s="292"/>
      <c r="J883" s="292"/>
      <c r="K883" s="292"/>
      <c r="L883" s="292"/>
      <c r="M883" s="292"/>
      <c r="N883" s="292"/>
      <c r="O883" s="292"/>
      <c r="P883" s="292"/>
      <c r="Q883" s="292"/>
      <c r="R883" s="292"/>
      <c r="S883" s="292"/>
      <c r="T883" s="292"/>
      <c r="U883" s="292"/>
      <c r="V883" s="292"/>
      <c r="W883" s="292"/>
      <c r="X883" s="292"/>
      <c r="Y883" s="292"/>
      <c r="Z883" s="292"/>
      <c r="AA883" s="292"/>
      <c r="AB883" s="292"/>
      <c r="AC883" s="292"/>
      <c r="AD883" s="292"/>
      <c r="AE883" s="292"/>
      <c r="AF883" s="292"/>
      <c r="AG883" s="292"/>
      <c r="AH883" s="292"/>
      <c r="AI883" s="292"/>
      <c r="AJ883" s="39"/>
      <c r="AK883" s="39"/>
      <c r="AL883" s="39"/>
      <c r="AM883" s="61"/>
      <c r="AO883" s="52" t="s">
        <v>184</v>
      </c>
      <c r="AP883" s="177">
        <v>15</v>
      </c>
      <c r="AQ883" s="1157"/>
      <c r="AR883" s="1157"/>
      <c r="AS883" s="1157"/>
      <c r="AT883" s="61"/>
      <c r="AU883" s="61"/>
      <c r="AV883" s="61"/>
      <c r="AW883" s="61"/>
      <c r="AX883" s="61"/>
      <c r="AY883" s="61"/>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61"/>
    </row>
    <row r="884" spans="1:96" ht="12.75" customHeight="1">
      <c r="A884" s="39"/>
      <c r="B884" s="39"/>
      <c r="C884" s="39"/>
      <c r="D884" s="39"/>
      <c r="E884" s="39"/>
      <c r="F884" s="39"/>
      <c r="G884" s="39"/>
      <c r="H884" s="39"/>
      <c r="I884" s="39"/>
      <c r="J884" s="39"/>
      <c r="K884" s="39"/>
      <c r="L884" s="39"/>
      <c r="M884" s="39"/>
      <c r="N884" s="39"/>
      <c r="O884" s="39"/>
      <c r="P884" s="39"/>
      <c r="Q884" s="39"/>
      <c r="R884" s="39"/>
      <c r="S884" s="39"/>
      <c r="T884" s="39"/>
      <c r="U884" s="39"/>
      <c r="V884" s="39"/>
      <c r="W884" s="39"/>
      <c r="X884" s="39"/>
      <c r="Y884" s="39"/>
      <c r="Z884" s="39"/>
      <c r="AA884" s="39"/>
      <c r="AB884" s="39"/>
      <c r="AC884" s="39"/>
      <c r="AD884" s="39"/>
      <c r="AE884" s="39"/>
      <c r="AF884" s="39"/>
      <c r="AG884" s="39"/>
      <c r="AH884" s="39"/>
      <c r="AI884" s="39"/>
      <c r="AJ884" s="39"/>
      <c r="AK884" s="39"/>
      <c r="AL884" s="39"/>
      <c r="AM884" s="61"/>
      <c r="AO884" s="52" t="s">
        <v>322</v>
      </c>
      <c r="AP884" s="177"/>
      <c r="AQ884" s="1421"/>
      <c r="AR884" s="1421"/>
      <c r="AS884" s="1421"/>
      <c r="AT884" s="61"/>
      <c r="AU884" s="61"/>
      <c r="AV884" s="61"/>
      <c r="AW884" s="61"/>
      <c r="AX884" s="61"/>
      <c r="AY884" s="61"/>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61"/>
    </row>
    <row r="885" spans="1:96" ht="12.75" customHeight="1">
      <c r="A885" s="1276" t="s">
        <v>103</v>
      </c>
      <c r="B885" s="1276"/>
      <c r="C885" s="1276"/>
      <c r="D885" s="1276"/>
      <c r="E885" s="1276"/>
      <c r="F885" s="1276"/>
      <c r="G885" s="1276"/>
      <c r="H885" s="1276"/>
      <c r="I885" s="1276"/>
      <c r="J885" s="1276"/>
      <c r="K885" s="1276"/>
      <c r="L885" s="1276"/>
      <c r="M885" s="1276"/>
      <c r="N885" s="1276"/>
      <c r="O885" s="1276"/>
      <c r="P885" s="1276"/>
      <c r="Q885" s="1276"/>
      <c r="R885" s="1276"/>
      <c r="S885" s="1276"/>
      <c r="T885" s="1276"/>
      <c r="U885" s="1276"/>
      <c r="V885" s="1276"/>
      <c r="W885" s="1276"/>
      <c r="X885" s="1276"/>
      <c r="Y885" s="1276"/>
      <c r="Z885" s="1276"/>
      <c r="AA885" s="1276"/>
      <c r="AB885" s="1276"/>
      <c r="AC885" s="1276"/>
      <c r="AD885" s="1276"/>
      <c r="AE885" s="1276"/>
      <c r="AF885" s="1276"/>
      <c r="AG885" s="1276"/>
      <c r="AH885" s="1276"/>
      <c r="AI885" s="1276"/>
      <c r="AJ885" s="1276"/>
      <c r="AK885" s="1276"/>
      <c r="AL885" s="1276"/>
      <c r="AM885" s="61"/>
      <c r="AO885" s="52" t="s">
        <v>323</v>
      </c>
      <c r="AP885" s="177">
        <v>10</v>
      </c>
      <c r="AQ885" s="1146">
        <f>IF(AD988&gt;0,0.1,0)</f>
        <v>0</v>
      </c>
      <c r="AR885" s="1146"/>
      <c r="AS885" s="21"/>
      <c r="AT885" s="61"/>
      <c r="AU885" s="61"/>
      <c r="AV885" s="61"/>
      <c r="AW885" s="61"/>
      <c r="AX885" s="61"/>
      <c r="AY885" s="61"/>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61"/>
    </row>
    <row r="886" spans="1:96" ht="12.75" customHeight="1" thickBot="1">
      <c r="A886" s="1277"/>
      <c r="B886" s="1277"/>
      <c r="C886" s="1277"/>
      <c r="D886" s="1277"/>
      <c r="E886" s="1277"/>
      <c r="F886" s="1277"/>
      <c r="G886" s="1277"/>
      <c r="H886" s="1277"/>
      <c r="I886" s="1277"/>
      <c r="J886" s="1277"/>
      <c r="K886" s="1277"/>
      <c r="L886" s="1277"/>
      <c r="M886" s="1277"/>
      <c r="N886" s="1277"/>
      <c r="O886" s="1277"/>
      <c r="P886" s="1277"/>
      <c r="Q886" s="1277"/>
      <c r="R886" s="1277"/>
      <c r="S886" s="1277"/>
      <c r="T886" s="1277"/>
      <c r="U886" s="1277"/>
      <c r="V886" s="1277"/>
      <c r="W886" s="1277"/>
      <c r="X886" s="1277"/>
      <c r="Y886" s="1277"/>
      <c r="Z886" s="1277"/>
      <c r="AA886" s="1277"/>
      <c r="AB886" s="1277"/>
      <c r="AC886" s="1277"/>
      <c r="AD886" s="1277"/>
      <c r="AE886" s="1277"/>
      <c r="AF886" s="1277"/>
      <c r="AG886" s="1277"/>
      <c r="AH886" s="1277"/>
      <c r="AI886" s="1277"/>
      <c r="AJ886" s="1277"/>
      <c r="AK886" s="1277"/>
      <c r="AL886" s="1277"/>
      <c r="AM886" s="61"/>
      <c r="AO886" s="52"/>
      <c r="AP886" s="177"/>
      <c r="AQ886" s="1145">
        <f>SUM(AQ877:AQ885)</f>
        <v>0</v>
      </c>
      <c r="AR886" s="1146"/>
      <c r="AS886" s="21" t="s">
        <v>242</v>
      </c>
      <c r="AT886" s="61"/>
      <c r="AU886" s="61"/>
      <c r="AV886" s="61"/>
      <c r="AW886" s="61"/>
      <c r="AX886" s="61"/>
      <c r="AY886" s="61"/>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61"/>
    </row>
    <row r="887" spans="1:96" ht="12.75" customHeight="1" thickTop="1">
      <c r="D887" s="147"/>
      <c r="E887" s="147"/>
      <c r="F887" s="147"/>
      <c r="G887" s="147"/>
      <c r="H887" s="147"/>
      <c r="I887" s="147"/>
      <c r="J887" s="147"/>
      <c r="K887" s="147"/>
      <c r="L887" s="147"/>
      <c r="M887" s="147"/>
      <c r="N887" s="147"/>
      <c r="O887" s="147"/>
      <c r="P887" s="147"/>
      <c r="Q887" s="147"/>
      <c r="R887" s="147"/>
      <c r="S887" s="147"/>
      <c r="T887" s="147"/>
      <c r="U887" s="147"/>
      <c r="V887" s="147"/>
      <c r="W887" s="147"/>
      <c r="X887" s="147"/>
      <c r="Y887" s="147"/>
      <c r="Z887" s="147"/>
      <c r="AA887" s="147"/>
      <c r="AB887" s="147"/>
      <c r="AC887" s="147"/>
      <c r="AD887" s="147"/>
      <c r="AE887" s="147"/>
      <c r="AF887" s="147"/>
      <c r="AG887" s="147"/>
      <c r="AH887" s="147"/>
      <c r="AI887" s="147"/>
      <c r="AJ887" s="147"/>
      <c r="AK887" s="147"/>
      <c r="AL887" s="147"/>
      <c r="AM887" s="61"/>
      <c r="AO887" s="52"/>
      <c r="AP887" s="177"/>
      <c r="AT887" s="517"/>
      <c r="AU887" s="61"/>
      <c r="AV887" s="61"/>
      <c r="AW887" s="61"/>
      <c r="AX887" s="61"/>
      <c r="AY887" s="61"/>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61"/>
    </row>
    <row r="888" spans="1:96" ht="12.75" customHeight="1">
      <c r="A888" s="50" t="s">
        <v>341</v>
      </c>
      <c r="C888" s="50" t="s">
        <v>280</v>
      </c>
      <c r="D888" s="147"/>
      <c r="E888" s="147"/>
      <c r="F888" s="147"/>
      <c r="G888" s="147"/>
      <c r="H888" s="147"/>
      <c r="I888" s="147"/>
      <c r="J888" s="147"/>
      <c r="K888" s="147"/>
      <c r="L888" s="147"/>
      <c r="M888" s="147"/>
      <c r="N888" s="147"/>
      <c r="O888" s="147"/>
      <c r="P888" s="147"/>
      <c r="Q888" s="147"/>
      <c r="R888" s="147"/>
      <c r="S888" s="147"/>
      <c r="T888" s="147"/>
      <c r="U888" s="147"/>
      <c r="V888" s="147"/>
      <c r="W888" s="147"/>
      <c r="X888" s="147"/>
      <c r="Y888" s="147"/>
      <c r="Z888" s="147"/>
      <c r="AA888" s="147"/>
      <c r="AB888" s="147"/>
      <c r="AC888" s="147"/>
      <c r="AD888" s="147"/>
      <c r="AE888" s="147"/>
      <c r="AF888" s="147"/>
      <c r="AG888" s="147"/>
      <c r="AH888" s="147"/>
      <c r="AI888" s="147"/>
      <c r="AJ888" s="147"/>
      <c r="AK888" s="147"/>
      <c r="AL888" s="147"/>
      <c r="AM888" s="61"/>
      <c r="AN888" s="61"/>
      <c r="AO888" s="52"/>
      <c r="AP888" s="52"/>
      <c r="AQ888" s="1145">
        <f>SUM(AQ877:AR881)+AQ885</f>
        <v>0</v>
      </c>
      <c r="AR888" s="1146"/>
      <c r="AS888" s="520">
        <v>0.39</v>
      </c>
      <c r="AT888" s="61"/>
      <c r="AU888" s="61"/>
      <c r="AV888" s="61"/>
      <c r="AW888" s="61"/>
      <c r="AX888" s="61"/>
      <c r="AY888" s="61"/>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61"/>
    </row>
    <row r="889" spans="1:96" ht="12.75" customHeight="1">
      <c r="AM889" s="61"/>
      <c r="AN889" s="61"/>
      <c r="AO889" s="61"/>
      <c r="AP889" s="61"/>
      <c r="AQ889" s="61"/>
      <c r="AR889" s="61"/>
      <c r="AS889" s="61"/>
      <c r="AT889" s="61"/>
      <c r="AU889" s="61"/>
      <c r="AV889" s="61"/>
      <c r="AW889" s="61"/>
      <c r="AX889" s="61"/>
      <c r="AY889" s="61"/>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61"/>
    </row>
    <row r="890" spans="1:96" ht="12.75" customHeight="1">
      <c r="A890" s="25"/>
      <c r="B890" s="25"/>
      <c r="C890" s="25"/>
      <c r="D890" s="25"/>
      <c r="E890" s="25"/>
      <c r="F890" s="1412" t="s">
        <v>874</v>
      </c>
      <c r="G890" s="1413"/>
      <c r="H890" s="1413"/>
      <c r="I890" s="1413"/>
      <c r="J890" s="1413"/>
      <c r="K890" s="1413"/>
      <c r="L890" s="1413"/>
      <c r="M890" s="1413"/>
      <c r="N890" s="1413"/>
      <c r="O890" s="1413"/>
      <c r="P890" s="1413"/>
      <c r="Q890" s="1413"/>
      <c r="R890" s="1413"/>
      <c r="S890" s="1413"/>
      <c r="T890" s="1414"/>
      <c r="U890" s="1349" t="s">
        <v>34</v>
      </c>
      <c r="V890" s="1350"/>
      <c r="W890" s="1350"/>
      <c r="X890" s="1350"/>
      <c r="Y890" s="1350"/>
      <c r="Z890" s="1350"/>
      <c r="AA890" s="73"/>
      <c r="AB890" s="165"/>
      <c r="AC890" s="165"/>
      <c r="AD890" s="165"/>
      <c r="AE890" s="165"/>
      <c r="AF890" s="166"/>
      <c r="AM890" s="61"/>
      <c r="AN890" s="61"/>
      <c r="AO890" s="61"/>
      <c r="AP890" s="61"/>
      <c r="AQ890" s="61"/>
      <c r="AR890" s="61"/>
      <c r="AS890" s="61"/>
      <c r="AT890" s="61"/>
      <c r="AU890" s="61"/>
      <c r="AV890" s="61"/>
      <c r="AW890" s="61"/>
      <c r="AX890" s="61"/>
      <c r="AY890" s="61"/>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61"/>
    </row>
    <row r="891" spans="1:96" ht="12.75" customHeight="1">
      <c r="B891" s="50"/>
      <c r="F891" s="1351" t="s">
        <v>903</v>
      </c>
      <c r="G891" s="1352"/>
      <c r="H891" s="1352"/>
      <c r="I891" s="1352"/>
      <c r="J891" s="1352"/>
      <c r="K891" s="1352"/>
      <c r="L891" s="1352"/>
      <c r="M891" s="1352"/>
      <c r="N891" s="1352"/>
      <c r="O891" s="1352"/>
      <c r="P891" s="1352"/>
      <c r="Q891" s="1352"/>
      <c r="R891" s="1352"/>
      <c r="S891" s="1352"/>
      <c r="T891" s="1573"/>
      <c r="U891" s="1351"/>
      <c r="V891" s="1352"/>
      <c r="W891" s="1352"/>
      <c r="X891" s="1352"/>
      <c r="Y891" s="1352"/>
      <c r="Z891" s="1352"/>
      <c r="AA891" s="74"/>
      <c r="AB891" s="57"/>
      <c r="AC891" s="57"/>
      <c r="AD891" s="57"/>
      <c r="AE891" s="57"/>
      <c r="AF891" s="167"/>
      <c r="AM891" s="61"/>
      <c r="AN891" s="332">
        <f>IF(SUM(AN926:AN934)&lt;=0.1,SUM(AN926:AN934),0.1)</f>
        <v>0</v>
      </c>
      <c r="AO891" s="61"/>
      <c r="AP891" s="61"/>
      <c r="AQ891" s="61"/>
      <c r="AR891" s="61"/>
      <c r="AS891" s="61"/>
      <c r="AT891" s="61"/>
      <c r="AU891" s="61"/>
      <c r="AV891" s="61"/>
      <c r="AW891" s="61"/>
      <c r="AX891" s="61"/>
      <c r="AY891" s="61"/>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61"/>
    </row>
    <row r="892" spans="1:96" ht="12.75" customHeight="1">
      <c r="B892" s="50"/>
      <c r="F892" s="1353"/>
      <c r="G892" s="1354"/>
      <c r="H892" s="1354"/>
      <c r="I892" s="1354"/>
      <c r="J892" s="1354"/>
      <c r="K892" s="1354"/>
      <c r="L892" s="1354"/>
      <c r="M892" s="1354"/>
      <c r="N892" s="1354"/>
      <c r="O892" s="1354"/>
      <c r="P892" s="1354"/>
      <c r="Q892" s="1354"/>
      <c r="R892" s="1354"/>
      <c r="S892" s="1354"/>
      <c r="T892" s="1574"/>
      <c r="U892" s="1353"/>
      <c r="V892" s="1354"/>
      <c r="W892" s="1354"/>
      <c r="X892" s="1354"/>
      <c r="Y892" s="1354"/>
      <c r="Z892" s="1354"/>
      <c r="AA892" s="168"/>
      <c r="AB892" s="1227" t="s">
        <v>424</v>
      </c>
      <c r="AC892" s="1227"/>
      <c r="AD892" s="1227"/>
      <c r="AE892" s="1227"/>
      <c r="AF892" s="169"/>
      <c r="AM892" s="61"/>
      <c r="AN892" s="61"/>
      <c r="AO892" s="61"/>
      <c r="AP892" s="61"/>
      <c r="AQ892" s="61"/>
      <c r="AR892" s="61"/>
      <c r="AS892" s="61"/>
      <c r="AT892" s="61"/>
      <c r="AU892" s="61"/>
      <c r="AV892" s="61"/>
      <c r="AW892" s="61"/>
      <c r="AX892" s="61"/>
      <c r="AY892" s="61"/>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61"/>
    </row>
    <row r="893" spans="1:96" ht="12.75" customHeight="1">
      <c r="B893" s="50"/>
      <c r="F893" s="76" t="s">
        <v>837</v>
      </c>
      <c r="G893" s="80"/>
      <c r="H893" s="80"/>
      <c r="I893" s="80"/>
      <c r="J893" s="80"/>
      <c r="K893" s="80"/>
      <c r="L893" s="80"/>
      <c r="M893" s="80"/>
      <c r="N893" s="80"/>
      <c r="O893" s="80"/>
      <c r="P893" s="80"/>
      <c r="Q893" s="80"/>
      <c r="R893" s="80"/>
      <c r="S893" s="80"/>
      <c r="T893" s="81"/>
      <c r="U893" s="1238" t="s">
        <v>592</v>
      </c>
      <c r="V893" s="1236"/>
      <c r="W893" s="1236"/>
      <c r="X893" s="1236"/>
      <c r="Y893" s="1236"/>
      <c r="Z893" s="1237"/>
      <c r="AA893" s="1200">
        <v>20310000</v>
      </c>
      <c r="AB893" s="1201"/>
      <c r="AC893" s="1201"/>
      <c r="AD893" s="1201"/>
      <c r="AE893" s="1201"/>
      <c r="AF893" s="1202"/>
      <c r="AM893" s="61"/>
      <c r="AN893" s="61"/>
      <c r="AO893" s="61"/>
      <c r="AP893" s="61"/>
      <c r="AQ893" s="61"/>
      <c r="AR893" s="61"/>
      <c r="AS893" s="61"/>
      <c r="AT893" s="61"/>
      <c r="AU893" s="61"/>
      <c r="AV893" s="61"/>
      <c r="AW893" s="61"/>
      <c r="AX893" s="61"/>
      <c r="AY893" s="61"/>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61"/>
    </row>
    <row r="894" spans="1:96" ht="12.75" customHeight="1">
      <c r="B894" s="50"/>
      <c r="F894" s="103" t="s">
        <v>729</v>
      </c>
      <c r="G894" s="80"/>
      <c r="H894" s="80"/>
      <c r="I894" s="80"/>
      <c r="J894" s="80"/>
      <c r="K894" s="80"/>
      <c r="L894" s="80"/>
      <c r="M894" s="80"/>
      <c r="N894" s="80"/>
      <c r="O894" s="80"/>
      <c r="P894" s="80"/>
      <c r="Q894" s="80"/>
      <c r="R894" s="80"/>
      <c r="S894" s="80"/>
      <c r="T894" s="81"/>
      <c r="U894" s="1238" t="s">
        <v>642</v>
      </c>
      <c r="V894" s="1236"/>
      <c r="W894" s="1236"/>
      <c r="X894" s="1236"/>
      <c r="Y894" s="1236"/>
      <c r="Z894" s="1237"/>
      <c r="AA894" s="1200"/>
      <c r="AB894" s="1201"/>
      <c r="AC894" s="1201"/>
      <c r="AD894" s="1201"/>
      <c r="AE894" s="1201"/>
      <c r="AF894" s="1202"/>
      <c r="AM894" s="61"/>
      <c r="AN894" s="61"/>
      <c r="AO894" s="61"/>
      <c r="AP894" s="61"/>
      <c r="AQ894" s="61"/>
      <c r="AR894" s="61"/>
      <c r="AS894" s="61"/>
      <c r="AT894" s="61"/>
      <c r="AU894" s="61"/>
      <c r="AV894" s="61"/>
      <c r="AW894" s="61"/>
      <c r="AX894" s="61"/>
      <c r="AY894" s="61"/>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61"/>
    </row>
    <row r="895" spans="1:96" ht="12.75" customHeight="1">
      <c r="F895" s="76" t="s">
        <v>883</v>
      </c>
      <c r="G895" s="77"/>
      <c r="H895" s="77"/>
      <c r="I895" s="77"/>
      <c r="J895" s="77"/>
      <c r="K895" s="77"/>
      <c r="L895" s="77"/>
      <c r="M895" s="77"/>
      <c r="N895" s="77"/>
      <c r="O895" s="77"/>
      <c r="P895" s="77"/>
      <c r="Q895" s="77"/>
      <c r="R895" s="77"/>
      <c r="S895" s="77"/>
      <c r="T895" s="78"/>
      <c r="U895" s="1238" t="s">
        <v>642</v>
      </c>
      <c r="V895" s="1236"/>
      <c r="W895" s="1236"/>
      <c r="X895" s="1236"/>
      <c r="Y895" s="1236"/>
      <c r="Z895" s="1237"/>
      <c r="AA895" s="1200"/>
      <c r="AB895" s="1201"/>
      <c r="AC895" s="1201"/>
      <c r="AD895" s="1201"/>
      <c r="AE895" s="1201"/>
      <c r="AF895" s="1202"/>
      <c r="AM895" s="61"/>
      <c r="AN895" s="61"/>
      <c r="AO895" s="61"/>
      <c r="AP895" s="61"/>
      <c r="AQ895" s="61"/>
      <c r="AR895" s="61"/>
      <c r="AS895" s="61"/>
      <c r="AT895" s="61"/>
      <c r="AU895" s="61"/>
      <c r="AV895" s="61"/>
      <c r="AW895" s="61"/>
      <c r="AX895" s="61"/>
      <c r="AY895" s="61"/>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61"/>
    </row>
    <row r="896" spans="1:96" ht="12.75" customHeight="1">
      <c r="F896" s="76" t="s">
        <v>732</v>
      </c>
      <c r="G896" s="77"/>
      <c r="H896" s="77"/>
      <c r="I896" s="77"/>
      <c r="J896" s="77"/>
      <c r="K896" s="77"/>
      <c r="L896" s="77"/>
      <c r="M896" s="77"/>
      <c r="N896" s="77"/>
      <c r="O896" s="77"/>
      <c r="P896" s="77"/>
      <c r="Q896" s="77"/>
      <c r="R896" s="77"/>
      <c r="S896" s="77"/>
      <c r="T896" s="78"/>
      <c r="U896" s="1238" t="s">
        <v>642</v>
      </c>
      <c r="V896" s="1236"/>
      <c r="W896" s="1236"/>
      <c r="X896" s="1236"/>
      <c r="Y896" s="1236"/>
      <c r="Z896" s="1237"/>
      <c r="AA896" s="1200"/>
      <c r="AB896" s="1201"/>
      <c r="AC896" s="1201"/>
      <c r="AD896" s="1201"/>
      <c r="AE896" s="1201"/>
      <c r="AF896" s="1202"/>
      <c r="AM896" s="61"/>
      <c r="AN896" s="61"/>
      <c r="AO896" s="61"/>
      <c r="AP896" s="61"/>
      <c r="AQ896" s="61"/>
      <c r="AR896" s="61"/>
      <c r="AS896" s="61"/>
      <c r="AT896" s="61"/>
      <c r="AU896" s="61"/>
      <c r="AV896" s="61"/>
      <c r="AW896" s="61"/>
      <c r="AX896" s="61"/>
      <c r="AY896" s="61"/>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61"/>
    </row>
    <row r="897" spans="6:96" ht="12.75" customHeight="1">
      <c r="F897" s="103" t="s">
        <v>868</v>
      </c>
      <c r="G897" s="77"/>
      <c r="H897" s="77"/>
      <c r="I897" s="77"/>
      <c r="J897" s="77"/>
      <c r="K897" s="77"/>
      <c r="L897" s="77"/>
      <c r="M897" s="77"/>
      <c r="N897" s="77"/>
      <c r="O897" s="77"/>
      <c r="P897" s="77"/>
      <c r="Q897" s="77"/>
      <c r="R897" s="77"/>
      <c r="S897" s="77"/>
      <c r="T897" s="78"/>
      <c r="U897" s="1238" t="s">
        <v>642</v>
      </c>
      <c r="V897" s="1236"/>
      <c r="W897" s="1236"/>
      <c r="X897" s="1236"/>
      <c r="Y897" s="1236"/>
      <c r="Z897" s="1237"/>
      <c r="AA897" s="1200"/>
      <c r="AB897" s="1201"/>
      <c r="AC897" s="1201"/>
      <c r="AD897" s="1201"/>
      <c r="AE897" s="1201"/>
      <c r="AF897" s="1202"/>
      <c r="AM897" s="61"/>
      <c r="AN897" s="61"/>
      <c r="AO897" s="61"/>
      <c r="AP897" s="61"/>
      <c r="AQ897" s="61"/>
      <c r="AR897" s="61"/>
      <c r="AS897" s="61"/>
      <c r="AT897" s="61"/>
      <c r="AU897" s="61"/>
      <c r="AV897" s="61"/>
      <c r="AW897" s="61"/>
      <c r="AX897" s="61"/>
      <c r="AY897" s="61"/>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61"/>
    </row>
    <row r="898" spans="6:96" ht="12.75" customHeight="1">
      <c r="F898" s="103" t="s">
        <v>869</v>
      </c>
      <c r="G898" s="77"/>
      <c r="H898" s="77"/>
      <c r="I898" s="77"/>
      <c r="J898" s="77"/>
      <c r="K898" s="77"/>
      <c r="L898" s="77"/>
      <c r="M898" s="77"/>
      <c r="N898" s="77"/>
      <c r="O898" s="77"/>
      <c r="P898" s="77"/>
      <c r="Q898" s="77"/>
      <c r="R898" s="77"/>
      <c r="S898" s="77"/>
      <c r="T898" s="78"/>
      <c r="U898" s="1238" t="s">
        <v>642</v>
      </c>
      <c r="V898" s="1236"/>
      <c r="W898" s="1236"/>
      <c r="X898" s="1236"/>
      <c r="Y898" s="1236"/>
      <c r="Z898" s="1237"/>
      <c r="AA898" s="1200"/>
      <c r="AB898" s="1201"/>
      <c r="AC898" s="1201"/>
      <c r="AD898" s="1201"/>
      <c r="AE898" s="1201"/>
      <c r="AF898" s="1202"/>
      <c r="AM898" s="61"/>
      <c r="AN898" s="61"/>
      <c r="AO898" s="61"/>
      <c r="AP898" s="61"/>
      <c r="AQ898" s="61"/>
      <c r="AR898" s="61"/>
      <c r="AS898" s="61"/>
      <c r="AT898" s="61"/>
      <c r="AU898" s="61"/>
      <c r="AV898" s="61"/>
      <c r="AW898" s="61"/>
      <c r="AX898" s="61"/>
      <c r="AY898" s="61"/>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61"/>
    </row>
    <row r="899" spans="6:96" ht="12.75" customHeight="1">
      <c r="F899" s="103" t="s">
        <v>870</v>
      </c>
      <c r="G899" s="77"/>
      <c r="H899" s="77"/>
      <c r="I899" s="77"/>
      <c r="J899" s="77"/>
      <c r="K899" s="77"/>
      <c r="L899" s="77"/>
      <c r="M899" s="77"/>
      <c r="N899" s="77"/>
      <c r="O899" s="77"/>
      <c r="P899" s="77"/>
      <c r="Q899" s="77"/>
      <c r="R899" s="77"/>
      <c r="S899" s="77"/>
      <c r="T899" s="78"/>
      <c r="U899" s="1238" t="s">
        <v>642</v>
      </c>
      <c r="V899" s="1236"/>
      <c r="W899" s="1236"/>
      <c r="X899" s="1236"/>
      <c r="Y899" s="1236"/>
      <c r="Z899" s="1237"/>
      <c r="AA899" s="1200"/>
      <c r="AB899" s="1201"/>
      <c r="AC899" s="1201"/>
      <c r="AD899" s="1201"/>
      <c r="AE899" s="1201"/>
      <c r="AF899" s="1202"/>
      <c r="AM899" s="61"/>
      <c r="AN899" s="61"/>
      <c r="AO899" s="61"/>
      <c r="AP899" s="61"/>
      <c r="AQ899" s="61"/>
      <c r="AR899" s="61"/>
      <c r="AS899" s="61"/>
      <c r="AT899" s="61"/>
      <c r="AU899" s="61"/>
      <c r="AV899" s="61"/>
      <c r="AW899" s="61"/>
      <c r="AX899" s="61"/>
      <c r="AY899" s="61"/>
      <c r="AZ899" s="61"/>
      <c r="BA899" s="61"/>
      <c r="BB899" s="61"/>
      <c r="BC899" s="61"/>
      <c r="BD899" s="61"/>
      <c r="BE899" s="61"/>
      <c r="BF899" s="61"/>
      <c r="BG899" s="61"/>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61"/>
    </row>
    <row r="900" spans="6:96" ht="12.75" customHeight="1">
      <c r="F900" s="76" t="s">
        <v>731</v>
      </c>
      <c r="G900" s="77"/>
      <c r="H900" s="77"/>
      <c r="I900" s="77"/>
      <c r="J900" s="77"/>
      <c r="K900" s="77"/>
      <c r="L900" s="77"/>
      <c r="M900" s="77"/>
      <c r="N900" s="77"/>
      <c r="O900" s="77"/>
      <c r="P900" s="77"/>
      <c r="Q900" s="77"/>
      <c r="R900" s="77"/>
      <c r="S900" s="77"/>
      <c r="T900" s="78"/>
      <c r="U900" s="1238" t="s">
        <v>642</v>
      </c>
      <c r="V900" s="1236"/>
      <c r="W900" s="1236"/>
      <c r="X900" s="1236"/>
      <c r="Y900" s="1236"/>
      <c r="Z900" s="1237"/>
      <c r="AA900" s="1200"/>
      <c r="AB900" s="1201"/>
      <c r="AC900" s="1201"/>
      <c r="AD900" s="1201"/>
      <c r="AE900" s="1201"/>
      <c r="AF900" s="1202"/>
      <c r="AM900" s="61"/>
      <c r="AN900" s="61"/>
      <c r="AO900" s="61"/>
      <c r="AP900" s="61"/>
      <c r="AQ900" s="61"/>
      <c r="AR900" s="61"/>
      <c r="AS900" s="61"/>
      <c r="AT900" s="61"/>
      <c r="AU900" s="61"/>
      <c r="AV900" s="61"/>
      <c r="AW900" s="61"/>
      <c r="AX900" s="61"/>
      <c r="AY900" s="61"/>
      <c r="AZ900" s="61"/>
      <c r="BA900" s="61"/>
      <c r="BB900" s="61"/>
      <c r="BC900" s="61"/>
      <c r="BD900" s="61"/>
      <c r="BE900" s="61"/>
      <c r="BF900" s="61"/>
      <c r="BG900" s="61"/>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61"/>
    </row>
    <row r="901" spans="6:96" ht="12.75" customHeight="1">
      <c r="F901" s="103" t="s">
        <v>733</v>
      </c>
      <c r="G901" s="77"/>
      <c r="H901" s="77"/>
      <c r="I901" s="77"/>
      <c r="J901" s="77"/>
      <c r="K901" s="77"/>
      <c r="L901" s="77"/>
      <c r="M901" s="77"/>
      <c r="N901" s="77"/>
      <c r="O901" s="77"/>
      <c r="P901" s="77"/>
      <c r="Q901" s="77"/>
      <c r="R901" s="77"/>
      <c r="S901" s="77"/>
      <c r="T901" s="78"/>
      <c r="U901" s="1238" t="s">
        <v>642</v>
      </c>
      <c r="V901" s="1236"/>
      <c r="W901" s="1236"/>
      <c r="X901" s="1236"/>
      <c r="Y901" s="1236"/>
      <c r="Z901" s="1237"/>
      <c r="AA901" s="1200"/>
      <c r="AB901" s="1201"/>
      <c r="AC901" s="1201"/>
      <c r="AD901" s="1201"/>
      <c r="AE901" s="1201"/>
      <c r="AF901" s="1202"/>
      <c r="AM901" s="61"/>
      <c r="AN901" s="61"/>
      <c r="AO901" s="61"/>
      <c r="AP901" s="61"/>
      <c r="AQ901" s="61"/>
      <c r="AR901" s="61"/>
      <c r="AS901" s="61"/>
      <c r="AT901" s="61"/>
      <c r="AU901" s="61"/>
      <c r="AV901" s="61"/>
      <c r="AW901" s="61"/>
      <c r="AX901" s="61"/>
      <c r="AY901" s="61"/>
      <c r="AZ901" s="61"/>
      <c r="BA901" s="61"/>
      <c r="BB901" s="61"/>
      <c r="BC901" s="61"/>
      <c r="BD901" s="61"/>
      <c r="BE901" s="61"/>
      <c r="BF901" s="61"/>
      <c r="BG901" s="61"/>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61"/>
    </row>
    <row r="902" spans="6:96" ht="12.75" customHeight="1">
      <c r="F902" s="294" t="s">
        <v>730</v>
      </c>
      <c r="G902" s="77"/>
      <c r="H902" s="77"/>
      <c r="I902" s="77"/>
      <c r="J902" s="77"/>
      <c r="K902" s="77"/>
      <c r="L902" s="77"/>
      <c r="M902" s="77"/>
      <c r="N902" s="77"/>
      <c r="O902" s="77"/>
      <c r="P902" s="77"/>
      <c r="Q902" s="77"/>
      <c r="R902" s="77"/>
      <c r="S902" s="77"/>
      <c r="T902" s="78"/>
      <c r="U902" s="1238" t="s">
        <v>642</v>
      </c>
      <c r="V902" s="1236"/>
      <c r="W902" s="1236"/>
      <c r="X902" s="1236"/>
      <c r="Y902" s="1236"/>
      <c r="Z902" s="1237"/>
      <c r="AA902" s="1200"/>
      <c r="AB902" s="1201"/>
      <c r="AC902" s="1201"/>
      <c r="AD902" s="1201"/>
      <c r="AE902" s="1201"/>
      <c r="AF902" s="1202"/>
      <c r="AM902" s="61"/>
      <c r="AN902" s="61"/>
      <c r="AO902" s="61"/>
      <c r="AP902" s="61"/>
      <c r="AQ902" s="61"/>
      <c r="AR902" s="61"/>
      <c r="AS902" s="61"/>
      <c r="AT902" s="61"/>
      <c r="AU902" s="61"/>
      <c r="AV902" s="61"/>
      <c r="AW902" s="61"/>
      <c r="AX902" s="61"/>
      <c r="AY902" s="61"/>
      <c r="AZ902" s="61"/>
      <c r="BA902" s="61"/>
      <c r="BB902" s="61"/>
      <c r="BC902" s="61"/>
      <c r="BD902" s="61"/>
      <c r="BE902" s="61"/>
      <c r="BF902" s="61"/>
      <c r="BG902" s="61"/>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61"/>
    </row>
    <row r="903" spans="6:96" ht="12.75" customHeight="1">
      <c r="F903" s="193" t="s">
        <v>1589</v>
      </c>
      <c r="G903" s="77"/>
      <c r="H903" s="77"/>
      <c r="I903" s="77"/>
      <c r="J903" s="77"/>
      <c r="K903" s="77"/>
      <c r="L903" s="77"/>
      <c r="M903" s="77"/>
      <c r="N903" s="77"/>
      <c r="O903" s="77"/>
      <c r="P903" s="77"/>
      <c r="Q903" s="77"/>
      <c r="R903" s="77"/>
      <c r="S903" s="77"/>
      <c r="T903" s="78"/>
      <c r="U903" s="1238" t="s">
        <v>642</v>
      </c>
      <c r="V903" s="1236"/>
      <c r="W903" s="1236"/>
      <c r="X903" s="1236"/>
      <c r="Y903" s="1236"/>
      <c r="Z903" s="1237"/>
      <c r="AA903" s="1200"/>
      <c r="AB903" s="1201"/>
      <c r="AC903" s="1201"/>
      <c r="AD903" s="1201"/>
      <c r="AE903" s="1201"/>
      <c r="AF903" s="1202"/>
      <c r="AM903" s="61"/>
      <c r="AN903" s="61"/>
      <c r="AO903" s="61"/>
      <c r="AP903" s="61"/>
      <c r="AQ903" s="61"/>
      <c r="AR903" s="61"/>
      <c r="AS903" s="61"/>
      <c r="AT903" s="61"/>
      <c r="AU903" s="61"/>
      <c r="AV903" s="61"/>
      <c r="AW903" s="61"/>
      <c r="AX903" s="61"/>
      <c r="AY903" s="61"/>
      <c r="AZ903" s="61"/>
      <c r="BA903" s="61"/>
      <c r="BB903" s="61"/>
      <c r="BC903" s="61"/>
      <c r="BD903" s="61"/>
      <c r="BE903" s="61"/>
      <c r="BF903" s="61"/>
      <c r="BG903" s="61"/>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61"/>
    </row>
    <row r="904" spans="6:96" ht="12.75" customHeight="1">
      <c r="F904" s="103" t="s">
        <v>884</v>
      </c>
      <c r="G904" s="77"/>
      <c r="H904" s="77"/>
      <c r="I904" s="77"/>
      <c r="J904" s="77"/>
      <c r="K904" s="77"/>
      <c r="L904" s="77"/>
      <c r="M904" s="77"/>
      <c r="N904" s="77"/>
      <c r="O904" s="77"/>
      <c r="P904" s="77"/>
      <c r="Q904" s="77"/>
      <c r="R904" s="77"/>
      <c r="S904" s="77"/>
      <c r="T904" s="78"/>
      <c r="U904" s="1238" t="s">
        <v>642</v>
      </c>
      <c r="V904" s="1236"/>
      <c r="W904" s="1236"/>
      <c r="X904" s="1236"/>
      <c r="Y904" s="1236"/>
      <c r="Z904" s="1237"/>
      <c r="AA904" s="1200"/>
      <c r="AB904" s="1201"/>
      <c r="AC904" s="1201"/>
      <c r="AD904" s="1201"/>
      <c r="AE904" s="1201"/>
      <c r="AF904" s="1202"/>
      <c r="AM904" s="52"/>
      <c r="AN904" s="52"/>
      <c r="AO904" s="61"/>
      <c r="AP904" s="61"/>
      <c r="AQ904" s="61"/>
      <c r="AR904" s="61"/>
      <c r="AS904" s="61"/>
      <c r="AT904" s="61"/>
      <c r="AU904" s="61"/>
      <c r="AV904" s="61"/>
      <c r="AW904" s="61"/>
      <c r="AX904" s="61"/>
      <c r="AY904" s="61"/>
      <c r="AZ904" s="61"/>
      <c r="BA904" s="61"/>
      <c r="BB904" s="61"/>
      <c r="BC904" s="61"/>
      <c r="BD904" s="61"/>
      <c r="BE904" s="61"/>
      <c r="BF904" s="61"/>
      <c r="BG904" s="61"/>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61"/>
    </row>
    <row r="905" spans="6:96" ht="12.75" customHeight="1">
      <c r="F905" s="103" t="s">
        <v>885</v>
      </c>
      <c r="G905" s="151"/>
      <c r="H905" s="151"/>
      <c r="I905" s="151"/>
      <c r="J905" s="151"/>
      <c r="K905" s="151"/>
      <c r="L905" s="151"/>
      <c r="M905" s="151"/>
      <c r="N905" s="151"/>
      <c r="O905" s="151"/>
      <c r="P905" s="151"/>
      <c r="Q905" s="151"/>
      <c r="R905" s="151"/>
      <c r="S905" s="151"/>
      <c r="T905" s="347"/>
      <c r="U905" s="1238" t="s">
        <v>642</v>
      </c>
      <c r="V905" s="1236"/>
      <c r="W905" s="1236"/>
      <c r="X905" s="1236"/>
      <c r="Y905" s="1236"/>
      <c r="Z905" s="1237"/>
      <c r="AA905" s="1200"/>
      <c r="AB905" s="1201"/>
      <c r="AC905" s="1201"/>
      <c r="AD905" s="1201"/>
      <c r="AE905" s="1201"/>
      <c r="AF905" s="1202"/>
      <c r="AM905" s="1422">
        <f>G734+O778</f>
        <v>111</v>
      </c>
      <c r="AN905" s="1423"/>
      <c r="AO905" s="21"/>
      <c r="AP905" s="21"/>
      <c r="AQ905" s="21"/>
      <c r="AR905" s="21"/>
      <c r="AS905" s="61"/>
      <c r="AT905" s="61"/>
      <c r="AU905" s="61"/>
      <c r="AV905" s="61"/>
      <c r="AW905" s="61"/>
      <c r="AX905" s="61"/>
      <c r="AY905" s="61"/>
      <c r="AZ905" s="61"/>
      <c r="BA905" s="61"/>
      <c r="BB905" s="61"/>
      <c r="BC905" s="61"/>
      <c r="BD905" s="61"/>
      <c r="BE905" s="61"/>
      <c r="BF905" s="61"/>
      <c r="BG905" s="61"/>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61"/>
    </row>
    <row r="906" spans="6:96" ht="12.75" customHeight="1">
      <c r="F906" s="925" t="s">
        <v>1550</v>
      </c>
      <c r="G906" s="151"/>
      <c r="H906" s="151"/>
      <c r="I906" s="151"/>
      <c r="J906" s="151"/>
      <c r="K906" s="151"/>
      <c r="L906" s="151"/>
      <c r="M906" s="151"/>
      <c r="N906" s="151"/>
      <c r="O906" s="151"/>
      <c r="P906" s="151"/>
      <c r="Q906" s="151"/>
      <c r="R906" s="151"/>
      <c r="S906" s="151"/>
      <c r="T906" s="347"/>
      <c r="U906" s="1238" t="s">
        <v>642</v>
      </c>
      <c r="V906" s="1236"/>
      <c r="W906" s="1236"/>
      <c r="X906" s="1236"/>
      <c r="Y906" s="1236"/>
      <c r="Z906" s="1237"/>
      <c r="AA906" s="1200"/>
      <c r="AB906" s="1201"/>
      <c r="AC906" s="1201"/>
      <c r="AD906" s="1201"/>
      <c r="AE906" s="1201"/>
      <c r="AF906" s="1202"/>
      <c r="AM906" s="52"/>
      <c r="AN906" s="21"/>
      <c r="AO906" s="1397">
        <f>ROUNDDOWN(X999/I999,2)</f>
        <v>0.79</v>
      </c>
      <c r="AP906" s="1398"/>
      <c r="AQ906" s="1398"/>
      <c r="AR906" s="1399"/>
      <c r="AS906" s="61"/>
      <c r="AT906" s="61"/>
      <c r="AU906" s="61"/>
      <c r="AV906" s="61"/>
      <c r="AW906" s="61"/>
      <c r="AX906" s="61"/>
      <c r="AY906" s="61"/>
      <c r="AZ906" s="61"/>
      <c r="BA906" s="61"/>
      <c r="BB906" s="61"/>
      <c r="BC906" s="61"/>
      <c r="BD906" s="61"/>
      <c r="BE906" s="61"/>
      <c r="BF906" s="61"/>
      <c r="BG906" s="61"/>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61"/>
    </row>
    <row r="907" spans="6:96" ht="12.75" customHeight="1">
      <c r="F907" s="925" t="s">
        <v>1551</v>
      </c>
      <c r="G907" s="77"/>
      <c r="H907" s="77"/>
      <c r="I907" s="77"/>
      <c r="J907" s="77"/>
      <c r="K907" s="77"/>
      <c r="L907" s="77"/>
      <c r="M907" s="77"/>
      <c r="N907" s="77"/>
      <c r="O907" s="77"/>
      <c r="P907" s="151"/>
      <c r="Q907" s="151"/>
      <c r="R907" s="151"/>
      <c r="S907" s="151"/>
      <c r="T907" s="347"/>
      <c r="U907" s="1238" t="s">
        <v>642</v>
      </c>
      <c r="V907" s="1236"/>
      <c r="W907" s="1236"/>
      <c r="X907" s="1236"/>
      <c r="Y907" s="1236"/>
      <c r="Z907" s="1237"/>
      <c r="AA907" s="1200"/>
      <c r="AB907" s="1201"/>
      <c r="AC907" s="1201"/>
      <c r="AD907" s="1201"/>
      <c r="AE907" s="1201"/>
      <c r="AF907" s="1202"/>
      <c r="AM907" s="52"/>
      <c r="AN907" s="52"/>
      <c r="AO907" s="1375">
        <f>ROUNDDOWN(X1003/I1003,2)</f>
        <v>0.11</v>
      </c>
      <c r="AP907" s="1376"/>
      <c r="AQ907" s="1376"/>
      <c r="AR907" s="1377"/>
      <c r="AS907" s="61"/>
      <c r="AT907" s="61"/>
      <c r="AU907" s="61"/>
      <c r="AV907" s="61"/>
      <c r="AW907" s="61"/>
      <c r="AX907" s="61"/>
      <c r="AY907" s="61"/>
      <c r="AZ907" s="61"/>
      <c r="BA907" s="61"/>
      <c r="BB907" s="61"/>
      <c r="BC907" s="61"/>
      <c r="BD907" s="61"/>
      <c r="BE907" s="61"/>
      <c r="BF907" s="61"/>
      <c r="BG907" s="61"/>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61"/>
    </row>
    <row r="908" spans="6:96" ht="12.75" customHeight="1">
      <c r="F908" s="76" t="s">
        <v>889</v>
      </c>
      <c r="G908" s="77"/>
      <c r="H908" s="77"/>
      <c r="I908" s="77"/>
      <c r="J908" s="77"/>
      <c r="K908" s="77"/>
      <c r="L908" s="77"/>
      <c r="M908" s="77"/>
      <c r="N908" s="77"/>
      <c r="O908" s="77"/>
      <c r="P908" s="1238" t="s">
        <v>723</v>
      </c>
      <c r="Q908" s="1236"/>
      <c r="R908" s="1236"/>
      <c r="S908" s="1236"/>
      <c r="T908" s="1237"/>
      <c r="U908" s="1238" t="s">
        <v>642</v>
      </c>
      <c r="V908" s="1236"/>
      <c r="W908" s="1236"/>
      <c r="X908" s="1236"/>
      <c r="Y908" s="1236"/>
      <c r="Z908" s="1237"/>
      <c r="AA908" s="1200"/>
      <c r="AB908" s="1201"/>
      <c r="AC908" s="1201"/>
      <c r="AD908" s="1201"/>
      <c r="AE908" s="1201"/>
      <c r="AF908" s="1202"/>
      <c r="AM908" s="61"/>
      <c r="AN908" s="61"/>
      <c r="AO908" s="21"/>
      <c r="AP908" s="21"/>
      <c r="AQ908" s="21"/>
      <c r="AR908" s="21"/>
      <c r="AS908" s="61"/>
      <c r="AT908" s="61"/>
      <c r="AU908" s="61"/>
      <c r="AV908" s="61"/>
      <c r="AW908" s="61"/>
      <c r="AX908" s="61"/>
      <c r="AY908" s="61"/>
      <c r="AZ908" s="61"/>
      <c r="BA908" s="61"/>
      <c r="BB908" s="61"/>
      <c r="BC908" s="61"/>
      <c r="BD908" s="61"/>
      <c r="BE908" s="61"/>
      <c r="BF908" s="61"/>
      <c r="BG908" s="61"/>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61"/>
    </row>
    <row r="909" spans="6:96" ht="12.75" customHeight="1">
      <c r="F909" s="76" t="s">
        <v>93</v>
      </c>
      <c r="G909" s="80"/>
      <c r="H909" s="80"/>
      <c r="I909" s="1158" t="s">
        <v>357</v>
      </c>
      <c r="J909" s="1404"/>
      <c r="K909" s="1404"/>
      <c r="L909" s="1404"/>
      <c r="M909" s="1404"/>
      <c r="N909" s="1404"/>
      <c r="O909" s="1404"/>
      <c r="P909" s="1404"/>
      <c r="Q909" s="1404"/>
      <c r="R909" s="1404"/>
      <c r="S909" s="1404"/>
      <c r="T909" s="1405"/>
      <c r="U909" s="1238" t="s">
        <v>642</v>
      </c>
      <c r="V909" s="1236"/>
      <c r="W909" s="1236"/>
      <c r="X909" s="1236"/>
      <c r="Y909" s="1236"/>
      <c r="Z909" s="1237"/>
      <c r="AA909" s="1200"/>
      <c r="AB909" s="1201"/>
      <c r="AC909" s="1201"/>
      <c r="AD909" s="1201"/>
      <c r="AE909" s="1201"/>
      <c r="AF909" s="1202"/>
      <c r="AM909" s="61"/>
      <c r="AN909" s="61"/>
      <c r="AO909" s="61"/>
      <c r="AP909" s="61"/>
      <c r="AQ909" s="61"/>
      <c r="AR909" s="61"/>
      <c r="AS909" s="61"/>
      <c r="AT909" s="61"/>
      <c r="AU909" s="61"/>
      <c r="AV909" s="61"/>
      <c r="AW909" s="61"/>
      <c r="AX909" s="61"/>
      <c r="AY909" s="61"/>
      <c r="AZ909" s="61"/>
      <c r="BA909" s="61"/>
      <c r="BB909" s="61"/>
      <c r="BC909" s="61"/>
      <c r="BD909" s="61"/>
      <c r="BE909" s="61"/>
      <c r="BF909" s="61"/>
      <c r="BG909" s="61"/>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61"/>
    </row>
    <row r="910" spans="6:96" ht="12.75" customHeight="1">
      <c r="F910" s="76" t="s">
        <v>10</v>
      </c>
      <c r="G910" s="80"/>
      <c r="H910" s="80"/>
      <c r="I910" s="1158" t="s">
        <v>1798</v>
      </c>
      <c r="J910" s="1159"/>
      <c r="K910" s="1159"/>
      <c r="L910" s="1159"/>
      <c r="M910" s="1159"/>
      <c r="N910" s="1159"/>
      <c r="O910" s="1159"/>
      <c r="P910" s="1159"/>
      <c r="Q910" s="1159"/>
      <c r="R910" s="1159"/>
      <c r="S910" s="1159"/>
      <c r="T910" s="1160"/>
      <c r="U910" s="1238" t="s">
        <v>592</v>
      </c>
      <c r="V910" s="1236"/>
      <c r="W910" s="1236"/>
      <c r="X910" s="1236"/>
      <c r="Y910" s="1236"/>
      <c r="Z910" s="1237"/>
      <c r="AA910" s="1200">
        <v>5730000</v>
      </c>
      <c r="AB910" s="1201"/>
      <c r="AC910" s="1201"/>
      <c r="AD910" s="1201"/>
      <c r="AE910" s="1201"/>
      <c r="AF910" s="1202"/>
      <c r="AM910" s="61"/>
      <c r="AN910" s="61"/>
      <c r="AO910" s="61"/>
      <c r="AP910" s="61"/>
      <c r="AQ910" s="61"/>
      <c r="AR910" s="61"/>
      <c r="AS910" s="61"/>
      <c r="AT910" s="61"/>
      <c r="AU910" s="61"/>
      <c r="AV910" s="61"/>
      <c r="AW910" s="61"/>
      <c r="AX910" s="61"/>
      <c r="AY910" s="61"/>
      <c r="AZ910" s="61"/>
      <c r="BA910" s="61"/>
      <c r="BB910" s="61"/>
      <c r="BC910" s="61"/>
      <c r="BD910" s="61"/>
      <c r="BE910" s="61"/>
      <c r="BF910" s="61"/>
      <c r="BG910" s="61"/>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61"/>
    </row>
    <row r="911" spans="6:96" ht="12.75" customHeight="1">
      <c r="F911" s="79" t="s">
        <v>177</v>
      </c>
      <c r="G911" s="80"/>
      <c r="H911" s="80"/>
      <c r="I911" s="1284" t="s">
        <v>357</v>
      </c>
      <c r="J911" s="1159"/>
      <c r="K911" s="1159"/>
      <c r="L911" s="1159"/>
      <c r="M911" s="1159"/>
      <c r="N911" s="1159"/>
      <c r="O911" s="1159"/>
      <c r="P911" s="1159"/>
      <c r="Q911" s="1159"/>
      <c r="R911" s="1159"/>
      <c r="S911" s="1159"/>
      <c r="T911" s="1160"/>
      <c r="U911" s="1238" t="s">
        <v>642</v>
      </c>
      <c r="V911" s="1236"/>
      <c r="W911" s="1236"/>
      <c r="X911" s="1236"/>
      <c r="Y911" s="1236"/>
      <c r="Z911" s="1237"/>
      <c r="AA911" s="1200"/>
      <c r="AB911" s="1201"/>
      <c r="AC911" s="1201"/>
      <c r="AD911" s="1201"/>
      <c r="AE911" s="1201"/>
      <c r="AF911" s="1202"/>
      <c r="AM911" s="61"/>
      <c r="AN911" s="61"/>
      <c r="AO911" s="61"/>
      <c r="AP911" s="61"/>
      <c r="AQ911" s="61"/>
      <c r="AR911" s="61"/>
      <c r="AS911" s="61"/>
      <c r="AT911" s="61"/>
      <c r="AU911" s="61"/>
      <c r="AV911" s="61"/>
      <c r="AW911" s="61"/>
      <c r="AX911" s="61"/>
      <c r="AY911" s="61"/>
      <c r="AZ911" s="61"/>
      <c r="BA911" s="61"/>
      <c r="BB911" s="61"/>
      <c r="BC911" s="61"/>
      <c r="BD911" s="61"/>
      <c r="BE911" s="61"/>
      <c r="BF911" s="61"/>
      <c r="BG911" s="61"/>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61"/>
    </row>
    <row r="912" spans="6:96" ht="12.75" customHeight="1">
      <c r="F912" s="79" t="s">
        <v>177</v>
      </c>
      <c r="G912" s="80"/>
      <c r="H912" s="80"/>
      <c r="I912" s="1284" t="s">
        <v>357</v>
      </c>
      <c r="J912" s="1159"/>
      <c r="K912" s="1159"/>
      <c r="L912" s="1159"/>
      <c r="M912" s="1159"/>
      <c r="N912" s="1159"/>
      <c r="O912" s="1159"/>
      <c r="P912" s="1159"/>
      <c r="Q912" s="1159"/>
      <c r="R912" s="1159"/>
      <c r="S912" s="1159"/>
      <c r="T912" s="1160"/>
      <c r="U912" s="1238" t="s">
        <v>642</v>
      </c>
      <c r="V912" s="1236"/>
      <c r="W912" s="1236"/>
      <c r="X912" s="1236"/>
      <c r="Y912" s="1236"/>
      <c r="Z912" s="1237"/>
      <c r="AA912" s="1200"/>
      <c r="AB912" s="1201"/>
      <c r="AC912" s="1201"/>
      <c r="AD912" s="1201"/>
      <c r="AE912" s="1201"/>
      <c r="AF912" s="1202"/>
      <c r="AM912" s="61"/>
      <c r="AN912" s="61"/>
      <c r="AO912" s="61"/>
      <c r="AP912" s="61"/>
      <c r="AQ912" s="61"/>
      <c r="AR912" s="61"/>
      <c r="AS912" s="61"/>
      <c r="AT912" s="61"/>
      <c r="AU912" s="61"/>
      <c r="AV912" s="61"/>
      <c r="AW912" s="61"/>
      <c r="AX912" s="61"/>
      <c r="AY912" s="61"/>
      <c r="AZ912" s="61"/>
      <c r="BA912" s="61"/>
      <c r="BB912" s="61"/>
      <c r="BC912" s="61"/>
      <c r="BD912" s="61"/>
      <c r="BE912" s="61"/>
      <c r="BF912" s="61"/>
      <c r="BG912" s="61"/>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61"/>
    </row>
    <row r="913" spans="1:96" ht="12.75" customHeight="1">
      <c r="AM913" s="61"/>
      <c r="AN913" s="61"/>
      <c r="AO913" s="61"/>
      <c r="AP913" s="61"/>
      <c r="AQ913" s="61"/>
      <c r="AR913" s="61"/>
      <c r="AS913" s="61"/>
      <c r="AT913" s="61"/>
      <c r="AU913" s="61"/>
      <c r="AV913" s="61"/>
      <c r="AW913" s="61"/>
      <c r="AX913" s="61"/>
      <c r="AY913" s="61"/>
      <c r="AZ913" s="61"/>
      <c r="BA913" s="61"/>
      <c r="BB913" s="61"/>
      <c r="BC913" s="61"/>
      <c r="BD913" s="61"/>
      <c r="BE913" s="61"/>
      <c r="BF913" s="61"/>
      <c r="BG913" s="61"/>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61"/>
    </row>
    <row r="914" spans="1:96" ht="12.75" customHeight="1">
      <c r="A914" s="50" t="s">
        <v>627</v>
      </c>
      <c r="C914" s="50" t="s">
        <v>813</v>
      </c>
      <c r="AM914" s="61"/>
      <c r="AN914" s="61"/>
      <c r="AO914" s="61"/>
      <c r="AP914" s="61"/>
      <c r="AQ914" s="61"/>
      <c r="AR914" s="61"/>
      <c r="AS914" s="61"/>
      <c r="AT914" s="61"/>
      <c r="AU914" s="61"/>
      <c r="AV914" s="61"/>
      <c r="AW914" s="61"/>
      <c r="AX914" s="61"/>
      <c r="AY914" s="61"/>
      <c r="AZ914" s="61"/>
      <c r="BA914" s="61"/>
      <c r="BB914" s="61"/>
      <c r="BC914" s="61"/>
      <c r="BD914" s="61"/>
      <c r="BE914" s="61"/>
      <c r="BF914" s="61"/>
      <c r="BG914" s="61"/>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61"/>
    </row>
    <row r="915" spans="1:96" ht="12.75" customHeight="1">
      <c r="B915" s="102"/>
      <c r="C915" s="34" t="s">
        <v>425</v>
      </c>
      <c r="D915" s="102"/>
      <c r="E915" s="102"/>
      <c r="F915" s="102"/>
      <c r="G915" s="102"/>
      <c r="H915" s="102"/>
      <c r="I915" s="102"/>
      <c r="J915" s="102"/>
      <c r="K915" s="102"/>
      <c r="L915" s="102"/>
      <c r="M915" s="102"/>
      <c r="N915" s="102"/>
      <c r="O915" s="102"/>
      <c r="P915" s="102"/>
      <c r="Q915" s="102"/>
      <c r="R915" s="102"/>
      <c r="S915" s="102"/>
      <c r="T915" s="102"/>
      <c r="U915" s="102"/>
      <c r="V915" s="102"/>
      <c r="W915" s="102"/>
      <c r="X915" s="102"/>
      <c r="Y915" s="102"/>
      <c r="Z915" s="102"/>
      <c r="AA915" s="102"/>
      <c r="AB915" s="102"/>
      <c r="AC915" s="102"/>
      <c r="AD915" s="102"/>
      <c r="AE915" s="102"/>
      <c r="AF915" s="102"/>
      <c r="AG915" s="102"/>
      <c r="AH915" s="102"/>
      <c r="AI915" s="102"/>
      <c r="AJ915" s="102"/>
      <c r="AK915" s="102"/>
      <c r="AL915" s="102"/>
      <c r="AM915" s="61"/>
      <c r="AN915" s="61"/>
      <c r="AO915" s="61"/>
      <c r="AP915" s="61"/>
      <c r="AQ915" s="61"/>
      <c r="AR915" s="61"/>
      <c r="AS915" s="61"/>
      <c r="AT915" s="61"/>
      <c r="AU915" s="61"/>
      <c r="AV915" s="61"/>
      <c r="AW915" s="61"/>
      <c r="AX915" s="61"/>
      <c r="AY915" s="61"/>
      <c r="AZ915" s="61"/>
      <c r="BA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61"/>
    </row>
    <row r="916" spans="1:96" ht="12.75" customHeight="1">
      <c r="AM916" s="61"/>
      <c r="AN916" s="61"/>
      <c r="AO916" s="61"/>
      <c r="AP916" s="61"/>
      <c r="AQ916" s="61"/>
      <c r="AR916" s="61"/>
      <c r="AS916" s="61"/>
      <c r="AT916" s="61"/>
      <c r="AU916" s="61"/>
      <c r="AV916" s="61"/>
      <c r="AW916" s="61"/>
      <c r="AX916" s="61"/>
      <c r="AY916" s="61"/>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61"/>
    </row>
    <row r="917" spans="1:96" ht="12.75" customHeight="1">
      <c r="C917" s="103" t="s">
        <v>11</v>
      </c>
      <c r="D917" s="77"/>
      <c r="E917" s="77"/>
      <c r="F917" s="77"/>
      <c r="G917" s="77"/>
      <c r="H917" s="77"/>
      <c r="I917" s="77"/>
      <c r="J917" s="77"/>
      <c r="K917" s="77"/>
      <c r="L917" s="78"/>
      <c r="M917" s="1285">
        <v>43774</v>
      </c>
      <c r="N917" s="1286"/>
      <c r="O917" s="1286"/>
      <c r="P917" s="1286"/>
      <c r="Q917" s="1286"/>
      <c r="R917" s="1286"/>
      <c r="S917" s="1287"/>
      <c r="U917" s="103" t="s">
        <v>11</v>
      </c>
      <c r="V917" s="77"/>
      <c r="W917" s="77"/>
      <c r="X917" s="77"/>
      <c r="Y917" s="77"/>
      <c r="Z917" s="77"/>
      <c r="AA917" s="77"/>
      <c r="AB917" s="77"/>
      <c r="AC917" s="77"/>
      <c r="AD917" s="78"/>
      <c r="AE917" s="1382"/>
      <c r="AF917" s="1286"/>
      <c r="AG917" s="1286"/>
      <c r="AH917" s="1286"/>
      <c r="AI917" s="1286"/>
      <c r="AJ917" s="1286"/>
      <c r="AK917" s="1287"/>
      <c r="AM917" s="61"/>
      <c r="AN917" s="61"/>
      <c r="AO917" s="61"/>
      <c r="AP917" s="61"/>
      <c r="AQ917" s="61"/>
      <c r="AR917" s="61"/>
      <c r="AS917" s="61"/>
      <c r="AT917" s="61"/>
      <c r="AU917" s="61"/>
      <c r="AV917" s="61"/>
      <c r="AW917" s="61"/>
      <c r="AX917" s="61"/>
      <c r="AY917" s="61"/>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61"/>
    </row>
    <row r="918" spans="1:96" ht="12.75" customHeight="1">
      <c r="C918" s="103" t="s">
        <v>12</v>
      </c>
      <c r="D918" s="77"/>
      <c r="E918" s="77"/>
      <c r="F918" s="77"/>
      <c r="G918" s="77"/>
      <c r="H918" s="77"/>
      <c r="I918" s="77"/>
      <c r="J918" s="77"/>
      <c r="K918" s="77"/>
      <c r="L918" s="78"/>
      <c r="M918" s="1366" t="s">
        <v>1797</v>
      </c>
      <c r="N918" s="1367"/>
      <c r="O918" s="1367"/>
      <c r="P918" s="1367"/>
      <c r="Q918" s="1367"/>
      <c r="R918" s="1367"/>
      <c r="S918" s="1368"/>
      <c r="U918" s="103" t="s">
        <v>12</v>
      </c>
      <c r="V918" s="77"/>
      <c r="W918" s="77"/>
      <c r="X918" s="77"/>
      <c r="Y918" s="77"/>
      <c r="Z918" s="77"/>
      <c r="AA918" s="77"/>
      <c r="AB918" s="77"/>
      <c r="AC918" s="77"/>
      <c r="AD918" s="78"/>
      <c r="AE918" s="1366"/>
      <c r="AF918" s="1367"/>
      <c r="AG918" s="1367"/>
      <c r="AH918" s="1367"/>
      <c r="AI918" s="1367"/>
      <c r="AJ918" s="1367"/>
      <c r="AK918" s="1368"/>
      <c r="AM918" s="61"/>
      <c r="AN918" s="61"/>
      <c r="AO918" s="61"/>
      <c r="AP918" s="61"/>
      <c r="AQ918" s="61"/>
      <c r="AR918" s="61"/>
      <c r="AS918" s="61"/>
      <c r="AT918" s="61"/>
      <c r="AU918" s="61"/>
      <c r="AV918" s="61"/>
      <c r="AW918" s="61"/>
      <c r="AX918" s="61"/>
      <c r="AY918" s="61"/>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61"/>
    </row>
    <row r="919" spans="1:96" ht="12.75" customHeight="1">
      <c r="C919" s="103" t="s">
        <v>975</v>
      </c>
      <c r="D919" s="77"/>
      <c r="E919" s="77"/>
      <c r="J919" s="1390" t="s">
        <v>1766</v>
      </c>
      <c r="K919" s="1391"/>
      <c r="L919" s="1391"/>
      <c r="M919" s="1391"/>
      <c r="N919" s="1391"/>
      <c r="O919" s="1391"/>
      <c r="P919" s="1391"/>
      <c r="Q919" s="1391"/>
      <c r="R919" s="1391"/>
      <c r="S919" s="1392"/>
      <c r="U919" s="103" t="s">
        <v>975</v>
      </c>
      <c r="V919" s="77"/>
      <c r="W919" s="77"/>
      <c r="AB919" s="1390" t="s">
        <v>329</v>
      </c>
      <c r="AC919" s="1391"/>
      <c r="AD919" s="1391"/>
      <c r="AE919" s="1391"/>
      <c r="AF919" s="1391"/>
      <c r="AG919" s="1391"/>
      <c r="AH919" s="1391"/>
      <c r="AI919" s="1391"/>
      <c r="AJ919" s="1391"/>
      <c r="AK919" s="1392"/>
      <c r="AM919" s="61"/>
      <c r="AN919" s="61"/>
      <c r="AO919" s="61"/>
      <c r="AP919" s="61"/>
      <c r="AQ919" s="61"/>
      <c r="AR919" s="61"/>
      <c r="AS919" s="61"/>
      <c r="AT919" s="61"/>
      <c r="AU919" s="61"/>
      <c r="AV919" s="61"/>
      <c r="AW919" s="61"/>
      <c r="AX919" s="61"/>
      <c r="AY919" s="61"/>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61"/>
    </row>
    <row r="920" spans="1:96" ht="12.75" customHeight="1">
      <c r="C920" s="103" t="s">
        <v>13</v>
      </c>
      <c r="D920" s="77"/>
      <c r="E920" s="77"/>
      <c r="F920" s="77"/>
      <c r="G920" s="77"/>
      <c r="H920" s="77"/>
      <c r="I920" s="77"/>
      <c r="J920" s="77"/>
      <c r="K920" s="77"/>
      <c r="L920" s="78"/>
      <c r="M920" s="1383">
        <f>30/111</f>
        <v>0.27027027027027029</v>
      </c>
      <c r="N920" s="1379"/>
      <c r="O920" s="1379"/>
      <c r="P920" s="1379"/>
      <c r="Q920" s="1379"/>
      <c r="R920" s="1379"/>
      <c r="S920" s="1380"/>
      <c r="U920" s="103" t="s">
        <v>13</v>
      </c>
      <c r="V920" s="77"/>
      <c r="W920" s="77"/>
      <c r="X920" s="77"/>
      <c r="Y920" s="77"/>
      <c r="Z920" s="77"/>
      <c r="AA920" s="77"/>
      <c r="AB920" s="77"/>
      <c r="AC920" s="77"/>
      <c r="AD920" s="78"/>
      <c r="AE920" s="1378"/>
      <c r="AF920" s="1379"/>
      <c r="AG920" s="1379"/>
      <c r="AH920" s="1379"/>
      <c r="AI920" s="1379"/>
      <c r="AJ920" s="1379"/>
      <c r="AK920" s="1380"/>
      <c r="AM920" s="61"/>
      <c r="AN920" s="61"/>
      <c r="AO920" s="61"/>
      <c r="AP920" s="61"/>
      <c r="AQ920" s="61"/>
      <c r="AR920" s="61"/>
      <c r="AS920" s="61"/>
      <c r="AT920" s="61"/>
      <c r="AU920" s="61"/>
      <c r="AV920" s="61"/>
      <c r="AW920" s="61"/>
      <c r="AX920" s="61"/>
      <c r="AY920" s="61"/>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61"/>
    </row>
    <row r="921" spans="1:96" ht="12.75" customHeight="1">
      <c r="C921" s="103" t="s">
        <v>14</v>
      </c>
      <c r="D921" s="77"/>
      <c r="E921" s="77"/>
      <c r="F921" s="77"/>
      <c r="G921" s="77"/>
      <c r="H921" s="77"/>
      <c r="I921" s="77"/>
      <c r="J921" s="77"/>
      <c r="K921" s="77"/>
      <c r="L921" s="78"/>
      <c r="M921" s="1150">
        <v>30</v>
      </c>
      <c r="N921" s="1151"/>
      <c r="O921" s="1151"/>
      <c r="P921" s="1151"/>
      <c r="Q921" s="1151"/>
      <c r="R921" s="1151"/>
      <c r="S921" s="1152"/>
      <c r="U921" s="103" t="s">
        <v>14</v>
      </c>
      <c r="V921" s="77"/>
      <c r="W921" s="77"/>
      <c r="X921" s="77"/>
      <c r="Y921" s="77"/>
      <c r="Z921" s="77"/>
      <c r="AA921" s="77"/>
      <c r="AB921" s="77"/>
      <c r="AC921" s="77"/>
      <c r="AD921" s="78"/>
      <c r="AE921" s="1150"/>
      <c r="AF921" s="1151"/>
      <c r="AG921" s="1151"/>
      <c r="AH921" s="1151"/>
      <c r="AI921" s="1151"/>
      <c r="AJ921" s="1151"/>
      <c r="AK921" s="1152"/>
      <c r="AM921" s="61"/>
      <c r="AN921" s="61"/>
      <c r="AO921" s="61"/>
      <c r="AP921" s="61"/>
      <c r="AQ921" s="61"/>
      <c r="AR921" s="61"/>
      <c r="AS921" s="61"/>
      <c r="AT921" s="61"/>
      <c r="AU921" s="61"/>
      <c r="AV921" s="61"/>
      <c r="AW921" s="61"/>
      <c r="AX921" s="61"/>
      <c r="AY921" s="61"/>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61"/>
    </row>
    <row r="922" spans="1:96" ht="12.75" customHeight="1">
      <c r="C922" s="103" t="s">
        <v>15</v>
      </c>
      <c r="D922" s="77"/>
      <c r="E922" s="77"/>
      <c r="F922" s="77"/>
      <c r="G922" s="77"/>
      <c r="H922" s="77"/>
      <c r="I922" s="77"/>
      <c r="J922" s="77"/>
      <c r="K922" s="77"/>
      <c r="L922" s="78"/>
      <c r="M922" s="1200">
        <f>Z789</f>
        <v>183120</v>
      </c>
      <c r="N922" s="1201"/>
      <c r="O922" s="1201"/>
      <c r="P922" s="1201"/>
      <c r="Q922" s="1201"/>
      <c r="R922" s="1201"/>
      <c r="S922" s="1202"/>
      <c r="U922" s="103" t="s">
        <v>15</v>
      </c>
      <c r="V922" s="77"/>
      <c r="W922" s="77"/>
      <c r="X922" s="77"/>
      <c r="Y922" s="77"/>
      <c r="Z922" s="77"/>
      <c r="AA922" s="77"/>
      <c r="AB922" s="77"/>
      <c r="AC922" s="77"/>
      <c r="AD922" s="78"/>
      <c r="AE922" s="1200"/>
      <c r="AF922" s="1201"/>
      <c r="AG922" s="1201"/>
      <c r="AH922" s="1201"/>
      <c r="AI922" s="1201"/>
      <c r="AJ922" s="1201"/>
      <c r="AK922" s="1202"/>
      <c r="AM922" s="61"/>
      <c r="AN922" s="61"/>
      <c r="AO922" s="61"/>
      <c r="AP922" s="61"/>
      <c r="AQ922" s="61"/>
      <c r="AR922" s="61"/>
      <c r="AS922" s="61"/>
      <c r="AT922" s="61"/>
      <c r="AU922" s="61"/>
      <c r="AV922" s="61"/>
      <c r="AW922" s="61"/>
      <c r="AX922" s="61"/>
      <c r="AY922" s="61"/>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61"/>
    </row>
    <row r="923" spans="1:96" ht="12.75" customHeight="1">
      <c r="C923" s="103" t="s">
        <v>16</v>
      </c>
      <c r="D923" s="77"/>
      <c r="E923" s="77"/>
      <c r="F923" s="77"/>
      <c r="G923" s="77"/>
      <c r="H923" s="77"/>
      <c r="I923" s="77"/>
      <c r="J923" s="77"/>
      <c r="K923" s="77"/>
      <c r="L923" s="78"/>
      <c r="M923" s="1200">
        <f>M922*M924</f>
        <v>2746800</v>
      </c>
      <c r="N923" s="1201"/>
      <c r="O923" s="1201"/>
      <c r="P923" s="1201"/>
      <c r="Q923" s="1201"/>
      <c r="R923" s="1201"/>
      <c r="S923" s="1202"/>
      <c r="U923" s="103" t="s">
        <v>16</v>
      </c>
      <c r="V923" s="77"/>
      <c r="W923" s="77"/>
      <c r="X923" s="77"/>
      <c r="Y923" s="77"/>
      <c r="Z923" s="77"/>
      <c r="AA923" s="77"/>
      <c r="AB923" s="77"/>
      <c r="AC923" s="77"/>
      <c r="AD923" s="78"/>
      <c r="AE923" s="1200"/>
      <c r="AF923" s="1201"/>
      <c r="AG923" s="1201"/>
      <c r="AH923" s="1201"/>
      <c r="AI923" s="1201"/>
      <c r="AJ923" s="1201"/>
      <c r="AK923" s="1202"/>
      <c r="AM923" s="61"/>
      <c r="AN923" s="61"/>
      <c r="AO923" s="61"/>
      <c r="AP923" s="61"/>
      <c r="AQ923" s="61"/>
      <c r="AR923" s="61"/>
      <c r="AS923" s="61"/>
      <c r="AT923" s="61"/>
      <c r="AU923" s="61"/>
      <c r="AV923" s="61"/>
      <c r="AW923" s="61"/>
      <c r="AX923" s="61"/>
      <c r="AY923" s="61"/>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61"/>
    </row>
    <row r="924" spans="1:96" ht="12.75" customHeight="1">
      <c r="C924" s="103" t="s">
        <v>621</v>
      </c>
      <c r="D924" s="77"/>
      <c r="E924" s="77"/>
      <c r="F924" s="77"/>
      <c r="G924" s="77"/>
      <c r="H924" s="77"/>
      <c r="I924" s="77"/>
      <c r="J924" s="77"/>
      <c r="K924" s="77"/>
      <c r="L924" s="78"/>
      <c r="M924" s="1361">
        <v>15</v>
      </c>
      <c r="N924" s="1362"/>
      <c r="O924" s="1362"/>
      <c r="P924" s="1362"/>
      <c r="Q924" s="1362"/>
      <c r="R924" s="1362"/>
      <c r="S924" s="1363"/>
      <c r="U924" s="103" t="s">
        <v>621</v>
      </c>
      <c r="V924" s="77"/>
      <c r="W924" s="77"/>
      <c r="X924" s="77"/>
      <c r="Y924" s="77"/>
      <c r="Z924" s="77"/>
      <c r="AA924" s="77"/>
      <c r="AB924" s="77"/>
      <c r="AC924" s="77"/>
      <c r="AD924" s="78"/>
      <c r="AE924" s="1361"/>
      <c r="AF924" s="1362"/>
      <c r="AG924" s="1362"/>
      <c r="AH924" s="1362"/>
      <c r="AI924" s="1362"/>
      <c r="AJ924" s="1362"/>
      <c r="AK924" s="1363"/>
      <c r="AM924" s="61"/>
      <c r="AN924" s="61"/>
      <c r="AO924" s="61"/>
      <c r="AP924" s="61"/>
      <c r="AQ924" s="61"/>
      <c r="AR924" s="61"/>
      <c r="AS924" s="61"/>
      <c r="AT924" s="61"/>
      <c r="AU924" s="61"/>
      <c r="AV924" s="61"/>
      <c r="AW924" s="61"/>
      <c r="AX924" s="61"/>
      <c r="AY924" s="61"/>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61"/>
    </row>
    <row r="925" spans="1:96" ht="12.75" customHeight="1">
      <c r="AM925" s="61"/>
      <c r="AN925" s="61"/>
      <c r="AO925" s="61"/>
      <c r="AP925" s="61"/>
      <c r="AQ925" s="61"/>
      <c r="AR925" s="61"/>
      <c r="AS925" s="61"/>
      <c r="AT925" s="61"/>
      <c r="AU925" s="61"/>
      <c r="AV925" s="61"/>
      <c r="AW925" s="61"/>
      <c r="AX925" s="61"/>
      <c r="AY925" s="61"/>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61"/>
    </row>
    <row r="926" spans="1:96" ht="12.75" customHeight="1">
      <c r="A926" s="50" t="s">
        <v>637</v>
      </c>
      <c r="C926" s="102" t="s">
        <v>702</v>
      </c>
      <c r="D926" s="102"/>
      <c r="E926" s="102"/>
      <c r="F926" s="102"/>
      <c r="G926" s="102"/>
      <c r="H926" s="102"/>
      <c r="I926" s="102"/>
      <c r="J926" s="102"/>
      <c r="K926" s="102"/>
      <c r="L926" s="102"/>
      <c r="M926" s="102"/>
      <c r="N926" s="102"/>
      <c r="O926" s="102"/>
      <c r="P926" s="102"/>
      <c r="Q926" s="102"/>
      <c r="R926" s="102"/>
      <c r="S926" s="102"/>
      <c r="T926" s="102"/>
      <c r="U926" s="102"/>
      <c r="V926" s="102"/>
      <c r="W926" s="102"/>
      <c r="X926" s="102"/>
      <c r="Y926" s="102"/>
      <c r="Z926" s="102"/>
      <c r="AA926" s="102"/>
      <c r="AB926" s="102"/>
      <c r="AC926" s="102"/>
      <c r="AD926" s="102"/>
      <c r="AE926" s="102"/>
      <c r="AF926" s="102"/>
      <c r="AG926" s="102"/>
      <c r="AH926" s="102"/>
      <c r="AI926" s="102"/>
      <c r="AJ926" s="102"/>
      <c r="AK926" s="102"/>
      <c r="AL926" s="102"/>
      <c r="AM926" s="61"/>
      <c r="AN926" s="330">
        <f>IF(A1019="Yes",0.05,0)</f>
        <v>0</v>
      </c>
      <c r="AO926" s="61"/>
      <c r="AP926" s="61"/>
      <c r="AQ926" s="61"/>
      <c r="AR926" s="61"/>
      <c r="AS926" s="61"/>
      <c r="AT926" s="61"/>
      <c r="AU926" s="61"/>
      <c r="AV926" s="61"/>
      <c r="AW926" s="61"/>
      <c r="AX926" s="61"/>
      <c r="AY926" s="61"/>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61"/>
    </row>
    <row r="927" spans="1:96" ht="12.75" customHeight="1">
      <c r="B927" s="102"/>
      <c r="C927" s="34" t="s">
        <v>193</v>
      </c>
      <c r="D927" s="102"/>
      <c r="E927" s="102"/>
      <c r="F927" s="102"/>
      <c r="G927" s="102"/>
      <c r="H927" s="102"/>
      <c r="I927" s="102"/>
      <c r="J927" s="102"/>
      <c r="K927" s="102"/>
      <c r="L927" s="102"/>
      <c r="M927" s="102"/>
      <c r="N927" s="102"/>
      <c r="O927" s="102"/>
      <c r="P927" s="102"/>
      <c r="Q927" s="102"/>
      <c r="R927" s="102"/>
      <c r="S927" s="102"/>
      <c r="T927" s="102"/>
      <c r="U927" s="102"/>
      <c r="V927" s="102"/>
      <c r="W927" s="102"/>
      <c r="X927" s="102"/>
      <c r="Y927" s="102"/>
      <c r="Z927" s="102"/>
      <c r="AA927" s="102"/>
      <c r="AB927" s="102"/>
      <c r="AC927" s="102"/>
      <c r="AD927" s="102"/>
      <c r="AE927" s="102"/>
      <c r="AF927" s="102"/>
      <c r="AG927" s="102"/>
      <c r="AH927" s="102"/>
      <c r="AI927" s="102"/>
      <c r="AJ927" s="102"/>
      <c r="AK927" s="102"/>
      <c r="AL927" s="102"/>
      <c r="AM927" s="61"/>
      <c r="AN927" s="330">
        <f>IF(A1025="Yes",0.02,0)</f>
        <v>0</v>
      </c>
      <c r="AO927" s="61"/>
      <c r="AP927" s="61"/>
      <c r="AQ927" s="61"/>
      <c r="AR927" s="61"/>
      <c r="AS927" s="61"/>
      <c r="AT927" s="61"/>
      <c r="AU927" s="61"/>
      <c r="AV927" s="61"/>
      <c r="AW927" s="61"/>
      <c r="AX927" s="61"/>
      <c r="AY927" s="61"/>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61"/>
    </row>
    <row r="928" spans="1:96" ht="12.75" customHeight="1">
      <c r="B928" s="102"/>
      <c r="C928" s="34"/>
      <c r="D928" s="102"/>
      <c r="E928" s="102"/>
      <c r="F928" s="102"/>
      <c r="G928" s="102"/>
      <c r="H928" s="102"/>
      <c r="I928" s="102"/>
      <c r="J928" s="102"/>
      <c r="K928" s="102"/>
      <c r="L928" s="102"/>
      <c r="M928" s="102"/>
      <c r="N928" s="102"/>
      <c r="O928" s="102"/>
      <c r="P928" s="102"/>
      <c r="Q928" s="102"/>
      <c r="R928" s="102"/>
      <c r="S928" s="102"/>
      <c r="T928" s="102"/>
      <c r="U928" s="102"/>
      <c r="V928" s="102"/>
      <c r="W928" s="102"/>
      <c r="X928" s="102"/>
      <c r="Y928" s="102"/>
      <c r="Z928" s="102"/>
      <c r="AA928" s="102"/>
      <c r="AB928" s="102"/>
      <c r="AC928" s="102"/>
      <c r="AD928" s="102"/>
      <c r="AE928" s="102"/>
      <c r="AF928" s="102"/>
      <c r="AG928" s="102"/>
      <c r="AH928" s="102"/>
      <c r="AI928" s="102"/>
      <c r="AJ928" s="102"/>
      <c r="AK928" s="102"/>
      <c r="AL928" s="102"/>
      <c r="AM928" s="61"/>
      <c r="AN928" s="330">
        <f>IF(A1031="Yes",0.04,0)</f>
        <v>0</v>
      </c>
      <c r="AO928" s="61"/>
      <c r="AP928" s="61"/>
      <c r="AQ928" s="61"/>
      <c r="AR928" s="61"/>
      <c r="AS928" s="61"/>
      <c r="AT928" s="61"/>
      <c r="AU928" s="61"/>
      <c r="AV928" s="61"/>
      <c r="AW928" s="61"/>
      <c r="AX928" s="61"/>
      <c r="AY928" s="61"/>
      <c r="AZ928" s="61"/>
      <c r="BA928" s="61"/>
      <c r="BB928" s="61"/>
      <c r="BC928" s="61"/>
      <c r="BD928" s="61"/>
      <c r="BE928" s="61"/>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61"/>
    </row>
    <row r="929" spans="1:96" ht="12.75" customHeight="1">
      <c r="F929" s="76" t="s">
        <v>622</v>
      </c>
      <c r="G929" s="77"/>
      <c r="H929" s="77"/>
      <c r="I929" s="77"/>
      <c r="J929" s="77"/>
      <c r="K929" s="77"/>
      <c r="L929" s="78"/>
      <c r="M929" s="1220"/>
      <c r="N929" s="1221"/>
      <c r="O929" s="1221"/>
      <c r="P929" s="1221"/>
      <c r="Q929" s="1221"/>
      <c r="R929" s="1221"/>
      <c r="S929" s="1222"/>
      <c r="T929" s="103" t="s">
        <v>872</v>
      </c>
      <c r="U929" s="77"/>
      <c r="V929" s="77"/>
      <c r="W929" s="77"/>
      <c r="X929" s="77"/>
      <c r="Y929" s="77"/>
      <c r="Z929" s="78"/>
      <c r="AA929" s="1220"/>
      <c r="AB929" s="1221"/>
      <c r="AC929" s="1221"/>
      <c r="AD929" s="1221"/>
      <c r="AE929" s="1221"/>
      <c r="AF929" s="1221"/>
      <c r="AG929" s="1222"/>
      <c r="AM929" s="61"/>
      <c r="AN929" s="330">
        <f>IF(A1038="Yes",0.04,0)</f>
        <v>0</v>
      </c>
      <c r="AO929" s="61"/>
      <c r="AP929" s="61"/>
      <c r="AQ929" s="61"/>
      <c r="AR929" s="61"/>
      <c r="AS929" s="61"/>
      <c r="AT929" s="61"/>
      <c r="AU929" s="61"/>
      <c r="AV929" s="61"/>
      <c r="AW929" s="61"/>
      <c r="AX929" s="61"/>
      <c r="AY929" s="61"/>
      <c r="AZ929" s="61"/>
      <c r="BA929" s="61"/>
      <c r="BB929" s="61"/>
      <c r="BC929" s="61"/>
      <c r="BD929" s="61"/>
      <c r="BE929" s="61"/>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61"/>
    </row>
    <row r="930" spans="1:96" ht="12.75" customHeight="1">
      <c r="F930" s="76" t="s">
        <v>623</v>
      </c>
      <c r="G930" s="77"/>
      <c r="H930" s="77"/>
      <c r="I930" s="77"/>
      <c r="J930" s="77"/>
      <c r="K930" s="77"/>
      <c r="L930" s="78"/>
      <c r="M930" s="1220"/>
      <c r="N930" s="1221"/>
      <c r="O930" s="1221"/>
      <c r="P930" s="1221"/>
      <c r="Q930" s="1221"/>
      <c r="R930" s="1221"/>
      <c r="S930" s="1222"/>
      <c r="T930" s="103" t="s">
        <v>871</v>
      </c>
      <c r="U930" s="77"/>
      <c r="V930" s="77"/>
      <c r="W930" s="77"/>
      <c r="X930" s="77"/>
      <c r="Y930" s="77"/>
      <c r="Z930" s="78"/>
      <c r="AA930" s="1220"/>
      <c r="AB930" s="1221"/>
      <c r="AC930" s="1221"/>
      <c r="AD930" s="1221"/>
      <c r="AE930" s="1221"/>
      <c r="AF930" s="1221"/>
      <c r="AG930" s="1222"/>
      <c r="AM930" s="61"/>
      <c r="AN930" s="330">
        <f>IF(A1041="Yes",0.01,0)</f>
        <v>0</v>
      </c>
      <c r="AO930" s="61"/>
      <c r="AP930" s="61"/>
      <c r="AQ930" s="61"/>
      <c r="AR930" s="61"/>
      <c r="AS930" s="61"/>
      <c r="AT930" s="61"/>
      <c r="AU930" s="61"/>
      <c r="AV930" s="61"/>
      <c r="AW930" s="61"/>
      <c r="AX930" s="61"/>
      <c r="AY930" s="61"/>
      <c r="AZ930" s="61"/>
      <c r="BA930" s="61"/>
      <c r="BB930" s="61"/>
      <c r="BC930" s="61"/>
      <c r="BD930" s="61"/>
      <c r="BE930" s="6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61"/>
    </row>
    <row r="931" spans="1:96" ht="12.75" customHeight="1">
      <c r="F931" s="76" t="s">
        <v>1000</v>
      </c>
      <c r="G931" s="77"/>
      <c r="H931" s="77"/>
      <c r="I931" s="77"/>
      <c r="J931" s="77"/>
      <c r="K931" s="77"/>
      <c r="L931" s="78"/>
      <c r="M931" s="1384" t="s">
        <v>642</v>
      </c>
      <c r="N931" s="1385"/>
      <c r="O931" s="1385"/>
      <c r="P931" s="1385"/>
      <c r="Q931" s="1385"/>
      <c r="R931" s="1385"/>
      <c r="S931" s="1386"/>
      <c r="T931" s="76" t="s">
        <v>360</v>
      </c>
      <c r="U931" s="77"/>
      <c r="V931" s="77"/>
      <c r="W931" s="77"/>
      <c r="X931" s="77"/>
      <c r="Y931" s="77"/>
      <c r="Z931" s="78"/>
      <c r="AA931" s="1220"/>
      <c r="AB931" s="1221"/>
      <c r="AC931" s="1221"/>
      <c r="AD931" s="1221"/>
      <c r="AE931" s="1221"/>
      <c r="AF931" s="1221"/>
      <c r="AG931" s="1222"/>
      <c r="AM931" s="61"/>
      <c r="AN931" s="330">
        <f>IF(A1046="Yes",0.01,0)</f>
        <v>0</v>
      </c>
      <c r="AO931" s="61"/>
      <c r="AP931" s="61"/>
      <c r="AQ931" s="61"/>
      <c r="AR931" s="61"/>
      <c r="AS931" s="61"/>
      <c r="AT931" s="61"/>
      <c r="AU931" s="61"/>
      <c r="AV931" s="61"/>
      <c r="AW931" s="61"/>
      <c r="AX931" s="61"/>
      <c r="AY931" s="61"/>
      <c r="AZ931" s="61"/>
      <c r="BA931" s="61"/>
      <c r="BB931" s="61"/>
      <c r="BC931" s="61"/>
      <c r="BD931" s="61"/>
      <c r="BE931" s="61"/>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61"/>
    </row>
    <row r="932" spans="1:96" ht="12.75" customHeight="1">
      <c r="F932" s="76" t="s">
        <v>624</v>
      </c>
      <c r="G932" s="77"/>
      <c r="H932" s="77"/>
      <c r="I932" s="77"/>
      <c r="J932" s="77"/>
      <c r="K932" s="77"/>
      <c r="L932" s="78"/>
      <c r="M932" s="1220"/>
      <c r="N932" s="1221"/>
      <c r="O932" s="1221"/>
      <c r="P932" s="1221"/>
      <c r="Q932" s="1221"/>
      <c r="R932" s="1221"/>
      <c r="S932" s="1222"/>
      <c r="T932" s="76" t="s">
        <v>361</v>
      </c>
      <c r="U932" s="77"/>
      <c r="V932" s="77"/>
      <c r="W932" s="77"/>
      <c r="X932" s="77"/>
      <c r="Y932" s="77"/>
      <c r="Z932" s="78"/>
      <c r="AA932" s="1220"/>
      <c r="AB932" s="1221"/>
      <c r="AC932" s="1221"/>
      <c r="AD932" s="1221"/>
      <c r="AE932" s="1221"/>
      <c r="AF932" s="1221"/>
      <c r="AG932" s="1222"/>
      <c r="AM932" s="61"/>
      <c r="AN932" s="330">
        <f>IF(A1049="Yes",0.01,0)</f>
        <v>0</v>
      </c>
      <c r="AO932" s="61"/>
      <c r="AP932" s="61"/>
      <c r="AQ932" s="61"/>
      <c r="AR932" s="61"/>
      <c r="AS932" s="61"/>
      <c r="AT932" s="61"/>
      <c r="AU932" s="61"/>
      <c r="AV932" s="61"/>
      <c r="AW932" s="61"/>
      <c r="AX932" s="61"/>
      <c r="AY932" s="61"/>
      <c r="AZ932" s="61"/>
      <c r="BA932" s="61"/>
      <c r="BB932" s="61"/>
      <c r="BC932" s="61"/>
      <c r="BD932" s="61"/>
      <c r="BE932" s="6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61"/>
    </row>
    <row r="933" spans="1:96" ht="12.75" customHeight="1">
      <c r="F933" s="76" t="s">
        <v>511</v>
      </c>
      <c r="G933" s="77"/>
      <c r="H933" s="77"/>
      <c r="I933" s="77"/>
      <c r="J933" s="77"/>
      <c r="K933" s="77"/>
      <c r="L933" s="78"/>
      <c r="M933" s="1220"/>
      <c r="N933" s="1221"/>
      <c r="O933" s="1221"/>
      <c r="P933" s="1221"/>
      <c r="Q933" s="1221"/>
      <c r="R933" s="1221"/>
      <c r="S933" s="1222"/>
      <c r="T933" s="76" t="s">
        <v>408</v>
      </c>
      <c r="U933" s="77"/>
      <c r="V933" s="77"/>
      <c r="W933" s="77"/>
      <c r="X933" s="77"/>
      <c r="Y933" s="77"/>
      <c r="Z933" s="78"/>
      <c r="AA933" s="1220"/>
      <c r="AB933" s="1221"/>
      <c r="AC933" s="1221"/>
      <c r="AD933" s="1221"/>
      <c r="AE933" s="1221"/>
      <c r="AF933" s="1221"/>
      <c r="AG933" s="1222"/>
      <c r="AM933" s="61"/>
      <c r="AN933" s="330">
        <f>IF(A1053="Yes",0.02,0)</f>
        <v>0</v>
      </c>
      <c r="AO933" s="61"/>
      <c r="AP933" s="61"/>
      <c r="AQ933" s="61"/>
      <c r="AR933" s="61"/>
      <c r="AS933" s="61"/>
      <c r="AT933" s="61"/>
      <c r="AU933" s="61"/>
      <c r="AV933" s="61"/>
      <c r="AW933" s="61"/>
      <c r="AX933" s="61"/>
      <c r="AY933" s="61"/>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61"/>
    </row>
    <row r="934" spans="1:96" ht="12.75" customHeight="1">
      <c r="F934" s="408" t="s">
        <v>975</v>
      </c>
      <c r="G934" s="72"/>
      <c r="H934" s="72"/>
      <c r="I934" s="72"/>
      <c r="J934" s="72"/>
      <c r="K934" s="72"/>
      <c r="L934" s="94"/>
      <c r="M934" s="1372" t="s">
        <v>1799</v>
      </c>
      <c r="N934" s="1373"/>
      <c r="O934" s="1373"/>
      <c r="P934" s="1373"/>
      <c r="Q934" s="1373"/>
      <c r="R934" s="1373"/>
      <c r="S934" s="1374"/>
      <c r="T934" s="1344"/>
      <c r="U934" s="1345"/>
      <c r="V934" s="1345"/>
      <c r="W934" s="1345"/>
      <c r="X934" s="1345"/>
      <c r="Y934" s="1345"/>
      <c r="Z934" s="1346"/>
      <c r="AA934" s="1220"/>
      <c r="AB934" s="1221"/>
      <c r="AC934" s="1221"/>
      <c r="AD934" s="1221"/>
      <c r="AE934" s="1221"/>
      <c r="AF934" s="1221"/>
      <c r="AG934" s="1222"/>
      <c r="AM934" s="61"/>
      <c r="AN934" s="331">
        <f>IF(A1057="Yes",0.02,0)</f>
        <v>0</v>
      </c>
      <c r="AO934" s="61"/>
      <c r="AP934" s="61"/>
      <c r="AQ934" s="61"/>
      <c r="AR934" s="61"/>
      <c r="AS934" s="61"/>
      <c r="AT934" s="61"/>
      <c r="AU934" s="61"/>
      <c r="AV934" s="61"/>
      <c r="AW934" s="61"/>
      <c r="AX934" s="61"/>
      <c r="AY934" s="61"/>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61"/>
    </row>
    <row r="935" spans="1:96" ht="12.75" customHeight="1">
      <c r="F935" s="71" t="s">
        <v>512</v>
      </c>
      <c r="G935" s="72"/>
      <c r="H935" s="72"/>
      <c r="I935" s="72"/>
      <c r="J935" s="72"/>
      <c r="K935" s="72"/>
      <c r="L935" s="94"/>
      <c r="M935" s="1220"/>
      <c r="N935" s="1221"/>
      <c r="O935" s="1221"/>
      <c r="P935" s="1221"/>
      <c r="Q935" s="1221"/>
      <c r="R935" s="1221"/>
      <c r="S935" s="1222"/>
      <c r="T935" s="1344"/>
      <c r="U935" s="1345"/>
      <c r="V935" s="1345"/>
      <c r="W935" s="1345"/>
      <c r="X935" s="1345"/>
      <c r="Y935" s="1345"/>
      <c r="Z935" s="1346"/>
      <c r="AA935" s="1220"/>
      <c r="AB935" s="1221"/>
      <c r="AC935" s="1221"/>
      <c r="AD935" s="1221"/>
      <c r="AE935" s="1221"/>
      <c r="AF935" s="1221"/>
      <c r="AG935" s="1222"/>
      <c r="AM935" s="61"/>
      <c r="AN935" s="61"/>
      <c r="AO935" s="61"/>
      <c r="AP935" s="61"/>
      <c r="AQ935" s="61"/>
      <c r="AR935" s="61"/>
      <c r="AS935" s="61"/>
      <c r="AT935" s="61"/>
      <c r="AU935" s="61"/>
      <c r="AV935" s="61"/>
      <c r="AW935" s="61"/>
      <c r="AX935" s="61"/>
      <c r="AY935" s="6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61"/>
    </row>
    <row r="936" spans="1:96" ht="12.75" customHeight="1">
      <c r="F936" s="71" t="s">
        <v>359</v>
      </c>
      <c r="G936" s="72"/>
      <c r="H936" s="72"/>
      <c r="I936" s="72"/>
      <c r="J936" s="72"/>
      <c r="K936" s="72"/>
      <c r="L936" s="72"/>
      <c r="M936" s="72"/>
      <c r="N936" s="72"/>
      <c r="O936" s="1314" t="s">
        <v>592</v>
      </c>
      <c r="P936" s="1315"/>
      <c r="Q936" s="142"/>
      <c r="R936" s="142"/>
      <c r="S936" s="143"/>
      <c r="T936" s="71" t="s">
        <v>177</v>
      </c>
      <c r="U936" s="72"/>
      <c r="V936" s="72"/>
      <c r="W936" s="1424" t="s">
        <v>357</v>
      </c>
      <c r="X936" s="1170"/>
      <c r="Y936" s="1170"/>
      <c r="Z936" s="1170"/>
      <c r="AA936" s="1170"/>
      <c r="AB936" s="1170"/>
      <c r="AC936" s="1170"/>
      <c r="AD936" s="1170"/>
      <c r="AE936" s="1170"/>
      <c r="AF936" s="1170"/>
      <c r="AG936" s="1171"/>
      <c r="AM936" s="61"/>
      <c r="AN936" s="61"/>
      <c r="AO936" s="61"/>
      <c r="AP936" s="61"/>
      <c r="AQ936" s="61"/>
      <c r="AR936" s="61"/>
      <c r="AS936" s="61"/>
      <c r="AT936" s="61"/>
      <c r="AU936" s="61"/>
      <c r="AV936" s="61"/>
      <c r="AW936" s="61"/>
      <c r="AX936" s="61"/>
      <c r="AY936" s="61"/>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61"/>
    </row>
    <row r="937" spans="1:96" ht="12.75" customHeight="1">
      <c r="F937" s="1316" t="s">
        <v>36</v>
      </c>
      <c r="G937" s="1317"/>
      <c r="H937" s="1317"/>
      <c r="I937" s="1317"/>
      <c r="J937" s="1317"/>
      <c r="K937" s="1317"/>
      <c r="L937" s="1317"/>
      <c r="M937" s="1220">
        <f>M922</f>
        <v>183120</v>
      </c>
      <c r="N937" s="1221"/>
      <c r="O937" s="1221"/>
      <c r="P937" s="1221"/>
      <c r="Q937" s="1221"/>
      <c r="R937" s="1221"/>
      <c r="S937" s="1222"/>
      <c r="T937" s="79"/>
      <c r="U937" s="80"/>
      <c r="V937" s="80"/>
      <c r="W937" s="80"/>
      <c r="X937" s="80"/>
      <c r="Y937" s="80"/>
      <c r="Z937" s="196" t="s">
        <v>141</v>
      </c>
      <c r="AA937" s="1418"/>
      <c r="AB937" s="1419"/>
      <c r="AC937" s="1419"/>
      <c r="AD937" s="1419"/>
      <c r="AE937" s="1419"/>
      <c r="AF937" s="1419"/>
      <c r="AG937" s="1420"/>
      <c r="AM937" s="61"/>
      <c r="AN937" s="61"/>
      <c r="AO937" s="61"/>
      <c r="AP937" s="61"/>
      <c r="AQ937" s="61"/>
      <c r="AR937" s="61"/>
      <c r="AS937" s="61"/>
      <c r="AT937" s="61"/>
      <c r="AU937" s="61"/>
      <c r="AV937" s="61"/>
      <c r="AW937" s="61"/>
      <c r="AX937" s="61"/>
      <c r="AY937" s="61"/>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61"/>
    </row>
    <row r="938" spans="1:96" ht="12.75" customHeight="1">
      <c r="AM938" s="61"/>
      <c r="AN938" s="61"/>
      <c r="AO938" s="61"/>
      <c r="AP938" s="61"/>
      <c r="AQ938" s="61"/>
      <c r="AR938" s="61"/>
      <c r="AS938" s="61"/>
      <c r="AT938" s="61"/>
      <c r="AU938" s="61"/>
      <c r="AV938" s="61"/>
      <c r="AW938" s="61"/>
      <c r="AX938" s="61"/>
      <c r="AY938" s="61"/>
      <c r="AZ938" s="61"/>
      <c r="BA938" s="61"/>
      <c r="BB938" s="61"/>
      <c r="BC938" s="61"/>
      <c r="BD938" s="61"/>
      <c r="BE938" s="61"/>
      <c r="BF938" s="61"/>
      <c r="BG938" s="61"/>
      <c r="BH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61"/>
    </row>
    <row r="939" spans="1:96" ht="12.75" customHeight="1">
      <c r="AM939" s="61"/>
      <c r="AN939" s="61"/>
      <c r="AO939" s="61"/>
      <c r="AP939" s="61"/>
      <c r="AQ939" s="61"/>
      <c r="AR939" s="61"/>
      <c r="AS939" s="61"/>
      <c r="AT939" s="61"/>
      <c r="AU939" s="61"/>
      <c r="AV939" s="61"/>
      <c r="AW939" s="61"/>
      <c r="AX939" s="61"/>
      <c r="AY939" s="61"/>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61"/>
    </row>
    <row r="940" spans="1:96" s="51" customFormat="1" ht="12.75" customHeight="1">
      <c r="A940" s="12"/>
      <c r="B940" s="12"/>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c r="AB940" s="12"/>
      <c r="AC940" s="12"/>
      <c r="AD940" s="12"/>
      <c r="AE940" s="12"/>
      <c r="AF940" s="12"/>
      <c r="AG940" s="12"/>
      <c r="AH940" s="12"/>
      <c r="AI940" s="12"/>
      <c r="AJ940" s="12"/>
      <c r="AK940" s="12"/>
      <c r="AL940" s="12"/>
      <c r="AM940" s="52"/>
      <c r="AN940" s="52"/>
      <c r="AO940" s="61"/>
      <c r="AP940" s="61"/>
      <c r="AQ940" s="61"/>
      <c r="AR940" s="61"/>
      <c r="AS940" s="61"/>
      <c r="AT940" s="56"/>
      <c r="AU940" s="56"/>
      <c r="AV940" s="56"/>
      <c r="AW940" s="56"/>
      <c r="AX940" s="56"/>
      <c r="AY940" s="56"/>
      <c r="AZ940" s="56"/>
      <c r="BA940" s="56"/>
      <c r="BO940" s="107"/>
      <c r="BP940" s="107"/>
      <c r="BQ940" s="107"/>
      <c r="BR940" s="107"/>
      <c r="BS940" s="107"/>
      <c r="BT940" s="107"/>
      <c r="BU940" s="107"/>
      <c r="BV940" s="107"/>
      <c r="BW940" s="107"/>
      <c r="BX940" s="107"/>
      <c r="BY940" s="107"/>
      <c r="BZ940" s="107"/>
      <c r="CA940" s="107"/>
      <c r="CB940" s="107"/>
      <c r="CC940" s="107"/>
      <c r="CD940" s="107"/>
      <c r="CE940" s="107"/>
      <c r="CF940" s="107"/>
      <c r="CG940" s="107"/>
      <c r="CH940" s="107"/>
      <c r="CI940" s="107"/>
      <c r="CJ940" s="107"/>
      <c r="CK940" s="107"/>
      <c r="CL940" s="107"/>
      <c r="CM940" s="107"/>
      <c r="CN940" s="107"/>
      <c r="CO940" s="107"/>
      <c r="CP940" s="107"/>
      <c r="CQ940" s="107"/>
      <c r="CR940" s="107"/>
    </row>
    <row r="941" spans="1:96" s="51" customFormat="1" ht="12.75">
      <c r="A941" s="1276" t="s">
        <v>595</v>
      </c>
      <c r="B941" s="1276"/>
      <c r="C941" s="1276"/>
      <c r="D941" s="1276"/>
      <c r="E941" s="1276"/>
      <c r="F941" s="1276"/>
      <c r="G941" s="1276"/>
      <c r="H941" s="1276"/>
      <c r="I941" s="1276"/>
      <c r="J941" s="1276"/>
      <c r="K941" s="1276"/>
      <c r="L941" s="1276"/>
      <c r="M941" s="1276"/>
      <c r="N941" s="1276"/>
      <c r="O941" s="1276"/>
      <c r="P941" s="1276"/>
      <c r="Q941" s="1276"/>
      <c r="R941" s="1276"/>
      <c r="S941" s="1276"/>
      <c r="T941" s="1276"/>
      <c r="U941" s="1276"/>
      <c r="V941" s="1276"/>
      <c r="W941" s="1276"/>
      <c r="X941" s="1276"/>
      <c r="Y941" s="1276"/>
      <c r="Z941" s="1276"/>
      <c r="AA941" s="1276"/>
      <c r="AB941" s="1276"/>
      <c r="AC941" s="1276"/>
      <c r="AD941" s="1276"/>
      <c r="AE941" s="1276"/>
      <c r="AF941" s="1276"/>
      <c r="AG941" s="1276"/>
      <c r="AH941" s="1276"/>
      <c r="AI941" s="1276"/>
      <c r="AJ941" s="1276"/>
      <c r="AK941" s="1276"/>
      <c r="AL941" s="1276"/>
      <c r="AM941" s="52"/>
      <c r="AN941" s="52"/>
      <c r="AO941" s="21"/>
      <c r="AP941" s="21"/>
      <c r="AQ941" s="21"/>
      <c r="AR941" s="21"/>
      <c r="AS941" s="21"/>
      <c r="AT941" s="1154"/>
      <c r="AU941" s="1154"/>
      <c r="AV941" s="1154"/>
      <c r="AW941" s="1154"/>
      <c r="AX941" s="1154"/>
      <c r="AY941" s="1154"/>
      <c r="AZ941" s="56"/>
      <c r="BA941" s="56"/>
      <c r="BO941" s="107"/>
      <c r="BP941" s="107"/>
      <c r="BQ941" s="107"/>
      <c r="BR941" s="107"/>
      <c r="BS941" s="107"/>
      <c r="BT941" s="107"/>
      <c r="BU941" s="107"/>
      <c r="BV941" s="107"/>
      <c r="BW941" s="107"/>
      <c r="BX941" s="107"/>
      <c r="BY941" s="107"/>
      <c r="BZ941" s="107"/>
      <c r="CA941" s="107"/>
      <c r="CB941" s="107"/>
      <c r="CC941" s="107"/>
      <c r="CD941" s="107"/>
      <c r="CE941" s="107"/>
      <c r="CF941" s="107"/>
      <c r="CG941" s="107"/>
      <c r="CH941" s="107"/>
      <c r="CI941" s="107"/>
      <c r="CJ941" s="107"/>
      <c r="CK941" s="107"/>
      <c r="CL941" s="107"/>
      <c r="CM941" s="107"/>
      <c r="CN941" s="107"/>
      <c r="CO941" s="107"/>
      <c r="CP941" s="107"/>
      <c r="CQ941" s="107"/>
      <c r="CR941" s="107"/>
    </row>
    <row r="942" spans="1:96" s="51" customFormat="1" ht="13.5" thickBot="1">
      <c r="A942" s="1277"/>
      <c r="B942" s="1277"/>
      <c r="C942" s="1277"/>
      <c r="D942" s="1277"/>
      <c r="E942" s="1277"/>
      <c r="F942" s="1277"/>
      <c r="G942" s="1277"/>
      <c r="H942" s="1277"/>
      <c r="I942" s="1277"/>
      <c r="J942" s="1277"/>
      <c r="K942" s="1277"/>
      <c r="L942" s="1277"/>
      <c r="M942" s="1277"/>
      <c r="N942" s="1277"/>
      <c r="O942" s="1277"/>
      <c r="P942" s="1277"/>
      <c r="Q942" s="1277"/>
      <c r="R942" s="1277"/>
      <c r="S942" s="1277"/>
      <c r="T942" s="1277"/>
      <c r="U942" s="1277"/>
      <c r="V942" s="1277"/>
      <c r="W942" s="1277"/>
      <c r="X942" s="1277"/>
      <c r="Y942" s="1277"/>
      <c r="Z942" s="1277"/>
      <c r="AA942" s="1277"/>
      <c r="AB942" s="1277"/>
      <c r="AC942" s="1277"/>
      <c r="AD942" s="1277"/>
      <c r="AE942" s="1277"/>
      <c r="AF942" s="1277"/>
      <c r="AG942" s="1277"/>
      <c r="AH942" s="1277"/>
      <c r="AI942" s="1277"/>
      <c r="AJ942" s="1277"/>
      <c r="AK942" s="1277"/>
      <c r="AL942" s="1277"/>
      <c r="AM942" s="52"/>
      <c r="AN942" s="52"/>
      <c r="AO942" s="21"/>
      <c r="AP942" s="21"/>
      <c r="AQ942" s="21"/>
      <c r="AR942" s="21"/>
      <c r="AS942" s="21"/>
      <c r="AZ942" s="56"/>
      <c r="BA942" s="56"/>
      <c r="BO942" s="107"/>
      <c r="BP942" s="107"/>
      <c r="BQ942" s="107"/>
      <c r="BR942" s="107"/>
      <c r="BS942" s="107"/>
      <c r="BT942" s="107"/>
      <c r="BU942" s="107"/>
      <c r="BV942" s="107"/>
      <c r="BW942" s="107"/>
      <c r="BX942" s="107"/>
      <c r="BY942" s="107"/>
      <c r="BZ942" s="107"/>
      <c r="CA942" s="107"/>
      <c r="CB942" s="107"/>
      <c r="CC942" s="107"/>
      <c r="CD942" s="107"/>
      <c r="CE942" s="107"/>
      <c r="CF942" s="107"/>
      <c r="CG942" s="107"/>
      <c r="CH942" s="107"/>
      <c r="CI942" s="107"/>
      <c r="CJ942" s="107"/>
      <c r="CK942" s="107"/>
      <c r="CL942" s="107"/>
      <c r="CM942" s="107"/>
      <c r="CN942" s="107"/>
      <c r="CO942" s="107"/>
      <c r="CP942" s="107"/>
      <c r="CQ942" s="107"/>
      <c r="CR942" s="107"/>
    </row>
    <row r="943" spans="1:96" s="51" customFormat="1" ht="13.5" thickTop="1">
      <c r="D943" s="25"/>
      <c r="E943" s="25"/>
      <c r="F943" s="25"/>
      <c r="G943" s="3"/>
      <c r="H943" s="25"/>
      <c r="AL943" s="105"/>
      <c r="AM943" s="129"/>
      <c r="AN943" s="129"/>
      <c r="AO943" s="21"/>
      <c r="AP943" s="21"/>
      <c r="AQ943" s="21"/>
      <c r="AR943" s="21"/>
      <c r="AS943" s="21"/>
      <c r="AZ943" s="56"/>
      <c r="BA943" s="56"/>
      <c r="BO943" s="107"/>
      <c r="BP943" s="107"/>
      <c r="BQ943" s="107"/>
      <c r="BR943" s="107"/>
      <c r="BS943" s="107"/>
      <c r="BT943" s="107"/>
      <c r="BU943" s="107"/>
      <c r="BV943" s="107"/>
      <c r="BW943" s="107"/>
      <c r="BX943" s="107"/>
      <c r="BY943" s="107"/>
      <c r="BZ943" s="107"/>
      <c r="CA943" s="107"/>
      <c r="CB943" s="107"/>
      <c r="CC943" s="107"/>
      <c r="CD943" s="107"/>
      <c r="CE943" s="107"/>
      <c r="CF943" s="107"/>
      <c r="CG943" s="107"/>
      <c r="CH943" s="107"/>
      <c r="CI943" s="107"/>
      <c r="CJ943" s="107"/>
      <c r="CK943" s="107"/>
      <c r="CL943" s="107"/>
      <c r="CM943" s="107"/>
      <c r="CN943" s="107"/>
      <c r="CO943" s="107"/>
      <c r="CP943" s="107"/>
      <c r="CQ943" s="107"/>
      <c r="CR943" s="107"/>
    </row>
    <row r="944" spans="1:96" s="51" customFormat="1" ht="12.75">
      <c r="A944" s="49" t="s">
        <v>341</v>
      </c>
      <c r="B944" s="25"/>
      <c r="C944" s="49" t="s">
        <v>666</v>
      </c>
      <c r="D944" s="25"/>
      <c r="E944" s="25"/>
      <c r="F944" s="25"/>
      <c r="G944" s="3"/>
      <c r="H944" s="25"/>
      <c r="AL944" s="105"/>
      <c r="AM944" s="129"/>
      <c r="AN944" s="129"/>
      <c r="AT944" s="56"/>
      <c r="AU944" s="56"/>
      <c r="AV944" s="56"/>
      <c r="AW944" s="56"/>
      <c r="AX944" s="56"/>
      <c r="AY944" s="56"/>
      <c r="AZ944" s="56"/>
      <c r="BA944" s="56"/>
      <c r="BO944" s="107"/>
      <c r="BP944" s="107"/>
      <c r="BQ944" s="107"/>
      <c r="BR944" s="107"/>
      <c r="BS944" s="107"/>
      <c r="BT944" s="107"/>
      <c r="BU944" s="107"/>
      <c r="BV944" s="107"/>
      <c r="BW944" s="107"/>
      <c r="BX944" s="107"/>
      <c r="BY944" s="107"/>
      <c r="BZ944" s="107"/>
      <c r="CA944" s="107"/>
      <c r="CB944" s="107"/>
      <c r="CC944" s="107"/>
      <c r="CD944" s="107"/>
      <c r="CE944" s="107"/>
      <c r="CF944" s="107"/>
      <c r="CG944" s="107"/>
      <c r="CH944" s="107"/>
      <c r="CI944" s="107"/>
      <c r="CJ944" s="107"/>
      <c r="CK944" s="107"/>
      <c r="CL944" s="107"/>
      <c r="CM944" s="107"/>
      <c r="CN944" s="107"/>
      <c r="CO944" s="107"/>
      <c r="CP944" s="107"/>
      <c r="CQ944" s="107"/>
      <c r="CR944" s="107"/>
    </row>
    <row r="945" spans="1:96" s="51" customFormat="1" ht="12.75">
      <c r="A945" s="49"/>
      <c r="B945" s="25"/>
      <c r="C945" s="49"/>
      <c r="D945" s="25"/>
      <c r="E945" s="25"/>
      <c r="F945" s="25"/>
      <c r="G945" s="3"/>
      <c r="H945" s="25"/>
      <c r="AL945" s="105"/>
      <c r="AM945" s="129"/>
      <c r="AN945" s="129"/>
      <c r="AT945" s="56"/>
      <c r="AU945" s="56"/>
      <c r="AV945" s="56"/>
      <c r="AW945" s="56"/>
      <c r="AX945" s="56"/>
      <c r="AY945" s="56"/>
      <c r="AZ945" s="56"/>
      <c r="BA945" s="56"/>
      <c r="BO945" s="107"/>
      <c r="BP945" s="107"/>
      <c r="BQ945" s="107"/>
      <c r="BR945" s="107"/>
      <c r="BS945" s="107"/>
      <c r="BT945" s="107"/>
      <c r="BU945" s="107"/>
      <c r="BV945" s="107"/>
      <c r="BW945" s="107"/>
      <c r="BX945" s="107"/>
      <c r="BY945" s="107"/>
      <c r="BZ945" s="107"/>
      <c r="CA945" s="107"/>
      <c r="CB945" s="107"/>
      <c r="CC945" s="107"/>
      <c r="CD945" s="107"/>
      <c r="CE945" s="107"/>
      <c r="CF945" s="107"/>
      <c r="CG945" s="107"/>
      <c r="CH945" s="107"/>
      <c r="CI945" s="107"/>
      <c r="CJ945" s="107"/>
      <c r="CK945" s="107"/>
      <c r="CL945" s="107"/>
      <c r="CM945" s="107"/>
      <c r="CN945" s="107"/>
      <c r="CO945" s="107"/>
      <c r="CP945" s="107"/>
      <c r="CQ945" s="107"/>
      <c r="CR945" s="107"/>
    </row>
    <row r="946" spans="1:96" s="51" customFormat="1" ht="12.75">
      <c r="A946" s="104"/>
      <c r="B946" s="1381" t="s">
        <v>689</v>
      </c>
      <c r="C946" s="1381"/>
      <c r="D946" s="1381"/>
      <c r="E946" s="1381"/>
      <c r="F946" s="1381"/>
      <c r="G946" s="1381"/>
      <c r="H946" s="1381"/>
      <c r="I946" s="1381"/>
      <c r="J946" s="1381"/>
      <c r="K946" s="1381"/>
      <c r="L946" s="1381" t="s">
        <v>690</v>
      </c>
      <c r="M946" s="1381"/>
      <c r="N946" s="1381"/>
      <c r="O946" s="1381"/>
      <c r="P946" s="1381"/>
      <c r="Q946" s="1381"/>
      <c r="R946" s="1381"/>
      <c r="S946" s="1381"/>
      <c r="T946" s="1381"/>
      <c r="U946" s="1381"/>
      <c r="V946" s="1381" t="s">
        <v>691</v>
      </c>
      <c r="W946" s="1381"/>
      <c r="X946" s="1381"/>
      <c r="Y946" s="1381"/>
      <c r="Z946" s="1381"/>
      <c r="AA946" s="1381"/>
      <c r="AB946" s="1381"/>
      <c r="AC946" s="1381"/>
      <c r="AD946" s="1393" t="s">
        <v>692</v>
      </c>
      <c r="AE946" s="1394"/>
      <c r="AF946" s="1394"/>
      <c r="AG946" s="1394"/>
      <c r="AH946" s="1394"/>
      <c r="AI946" s="1394"/>
      <c r="AJ946" s="1394"/>
      <c r="AK946" s="1395"/>
      <c r="AL946" s="105"/>
      <c r="AT946" s="56"/>
      <c r="AU946" s="56"/>
      <c r="AV946" s="56"/>
      <c r="AW946" s="56"/>
      <c r="AX946" s="56"/>
      <c r="AY946" s="56"/>
      <c r="AZ946" s="56"/>
      <c r="BA946" s="56"/>
      <c r="BO946" s="107"/>
      <c r="BP946" s="107"/>
      <c r="BQ946" s="107"/>
      <c r="BR946" s="107"/>
      <c r="BS946" s="107"/>
      <c r="BT946" s="107"/>
      <c r="BU946" s="107"/>
      <c r="BV946" s="107"/>
      <c r="BW946" s="107"/>
      <c r="BX946" s="107"/>
      <c r="BY946" s="107"/>
      <c r="BZ946" s="107"/>
      <c r="CA946" s="107"/>
      <c r="CB946" s="107"/>
      <c r="CC946" s="107"/>
      <c r="CD946" s="107"/>
      <c r="CE946" s="107"/>
      <c r="CF946" s="107"/>
      <c r="CG946" s="107"/>
      <c r="CH946" s="107"/>
      <c r="CI946" s="107"/>
      <c r="CJ946" s="107"/>
      <c r="CK946" s="107"/>
      <c r="CL946" s="107"/>
      <c r="CM946" s="107"/>
      <c r="CN946" s="107"/>
      <c r="CO946" s="107"/>
      <c r="CP946" s="107"/>
      <c r="CQ946" s="107"/>
      <c r="CR946" s="107"/>
    </row>
    <row r="947" spans="1:96" s="51" customFormat="1" ht="12.75" customHeight="1">
      <c r="B947" s="1218" t="s">
        <v>684</v>
      </c>
      <c r="C947" s="1219"/>
      <c r="D947" s="1219"/>
      <c r="E947" s="1219"/>
      <c r="F947" s="1219"/>
      <c r="G947" s="1219"/>
      <c r="H947" s="1219"/>
      <c r="I947" s="1219"/>
      <c r="J947" s="1219"/>
      <c r="K947" s="1219"/>
      <c r="L947" s="1358">
        <f>IF(ISNA(IF($BA$779="4%",(INDEX($BC$789:$BG$846,MATCH($BO$779,$BB$789:$BB$846,0),MATCH(B947,$BC$788:$BG$788,0))),(INDEX($BJ$789:$BN$846,MATCH($BO$779,$BI$789:$BI$846,0),MATCH(B947,$BJ$788:$BN$788,0))))),0,IF($BA$779="4%",(INDEX($BC$789:$BG$846,MATCH($BO$779,$BB$789:$BB$846,0),MATCH(B947,$BC$788:$BG$788,0))),(INDEX($BJ$789:$BN$846,MATCH($BO$779,$BI$789:$BI$846,0),MATCH(B947,$BJ$788:$BN$788,0)))))</f>
        <v>261141</v>
      </c>
      <c r="M947" s="1359"/>
      <c r="N947" s="1359"/>
      <c r="O947" s="1359"/>
      <c r="P947" s="1359"/>
      <c r="Q947" s="1359"/>
      <c r="R947" s="1359"/>
      <c r="S947" s="1359"/>
      <c r="T947" s="1359"/>
      <c r="U947" s="1360"/>
      <c r="V947" s="1389">
        <f>BA635</f>
        <v>0</v>
      </c>
      <c r="W947" s="1389"/>
      <c r="X947" s="1389"/>
      <c r="Y947" s="1389"/>
      <c r="Z947" s="1389"/>
      <c r="AA947" s="1389"/>
      <c r="AB947" s="1389"/>
      <c r="AC947" s="1389"/>
      <c r="AD947" s="1302">
        <f>IF(ISERROR((L947*V947)),0,(L947*V947))</f>
        <v>0</v>
      </c>
      <c r="AE947" s="1303"/>
      <c r="AF947" s="1303"/>
      <c r="AG947" s="1303"/>
      <c r="AH947" s="1303"/>
      <c r="AI947" s="1303"/>
      <c r="AJ947" s="1303"/>
      <c r="AK947" s="1304"/>
      <c r="AL947" s="105"/>
      <c r="AT947" s="56"/>
      <c r="AU947" s="56"/>
      <c r="AV947" s="56"/>
      <c r="AW947" s="56"/>
      <c r="AX947" s="56"/>
      <c r="AY947" s="56"/>
      <c r="AZ947" s="56"/>
      <c r="BA947" s="56"/>
      <c r="BO947" s="107"/>
      <c r="BP947" s="107"/>
      <c r="BQ947" s="107"/>
      <c r="BR947" s="107"/>
      <c r="BS947" s="107"/>
      <c r="BT947" s="107"/>
      <c r="BU947" s="107"/>
      <c r="BV947" s="107"/>
      <c r="BW947" s="107"/>
      <c r="BX947" s="107"/>
      <c r="BY947" s="107"/>
      <c r="BZ947" s="107"/>
      <c r="CA947" s="107"/>
      <c r="CB947" s="107"/>
      <c r="CC947" s="107"/>
      <c r="CD947" s="107"/>
      <c r="CE947" s="107"/>
      <c r="CF947" s="107"/>
      <c r="CG947" s="107"/>
      <c r="CH947" s="107"/>
      <c r="CI947" s="107"/>
      <c r="CJ947" s="107"/>
      <c r="CK947" s="107"/>
      <c r="CL947" s="107"/>
      <c r="CM947" s="107"/>
      <c r="CN947" s="107"/>
      <c r="CO947" s="107"/>
      <c r="CP947" s="107"/>
      <c r="CQ947" s="107"/>
      <c r="CR947" s="107"/>
    </row>
    <row r="948" spans="1:96" s="51" customFormat="1" ht="12.75">
      <c r="B948" s="1218" t="s">
        <v>348</v>
      </c>
      <c r="C948" s="1218"/>
      <c r="D948" s="1218"/>
      <c r="E948" s="1218"/>
      <c r="F948" s="1218"/>
      <c r="G948" s="1218"/>
      <c r="H948" s="1218"/>
      <c r="I948" s="1218"/>
      <c r="J948" s="1218"/>
      <c r="K948" s="1218"/>
      <c r="L948" s="1358">
        <f>IF(ISNA(IF($BA$779="4%",(INDEX($BC$789:$BG$846,MATCH($BO$779,$BB$789:$BB$846,0),MATCH(B948,$BC$788:$BG$788,0))),(INDEX($BJ$789:$BN$846,MATCH($BO$779,$BI$789:$BI$846,0),MATCH(B948,$BJ$788:$BN$788,0))))),0,IF($BA$779="4%",(INDEX($BC$789:$BG$846,MATCH($BO$779,$BB$789:$BB$846,0),MATCH(B948,$BC$788:$BG$788,0))),(INDEX($BJ$789:$BN$846,MATCH($BO$779,$BI$789:$BI$846,0),MATCH(B948,$BJ$788:$BN$788,0)))))</f>
        <v>301093</v>
      </c>
      <c r="M948" s="1359"/>
      <c r="N948" s="1359"/>
      <c r="O948" s="1359"/>
      <c r="P948" s="1359"/>
      <c r="Q948" s="1359"/>
      <c r="R948" s="1359"/>
      <c r="S948" s="1359"/>
      <c r="T948" s="1359"/>
      <c r="U948" s="1360"/>
      <c r="V948" s="1389">
        <f>BF635</f>
        <v>14</v>
      </c>
      <c r="W948" s="1389"/>
      <c r="X948" s="1389"/>
      <c r="Y948" s="1389"/>
      <c r="Z948" s="1389"/>
      <c r="AA948" s="1389"/>
      <c r="AB948" s="1389"/>
      <c r="AC948" s="1389"/>
      <c r="AD948" s="1302">
        <f>IF(ISERROR((L948*V948)),0,(L948*V948))</f>
        <v>4215302</v>
      </c>
      <c r="AE948" s="1303"/>
      <c r="AF948" s="1303"/>
      <c r="AG948" s="1303"/>
      <c r="AH948" s="1303"/>
      <c r="AI948" s="1303"/>
      <c r="AJ948" s="1303"/>
      <c r="AK948" s="1304"/>
      <c r="AL948" s="105"/>
      <c r="AT948" s="56"/>
      <c r="AU948" s="56"/>
      <c r="AV948" s="56"/>
      <c r="AW948" s="56"/>
      <c r="AX948" s="56"/>
      <c r="AY948" s="56"/>
      <c r="AZ948" s="56"/>
      <c r="BA948" s="56"/>
      <c r="BO948" s="107"/>
      <c r="BP948" s="107"/>
      <c r="BQ948" s="107"/>
      <c r="BR948" s="107"/>
      <c r="BS948" s="107"/>
      <c r="BT948" s="107"/>
      <c r="BU948" s="107"/>
      <c r="BV948" s="107"/>
      <c r="BW948" s="107"/>
      <c r="BX948" s="107"/>
      <c r="BY948" s="107"/>
      <c r="BZ948" s="107"/>
      <c r="CA948" s="107"/>
      <c r="CB948" s="107"/>
      <c r="CC948" s="107"/>
      <c r="CD948" s="107"/>
      <c r="CE948" s="107"/>
      <c r="CF948" s="107"/>
      <c r="CG948" s="107"/>
      <c r="CH948" s="107"/>
      <c r="CI948" s="107"/>
      <c r="CJ948" s="107"/>
      <c r="CK948" s="107"/>
      <c r="CL948" s="107"/>
      <c r="CM948" s="107"/>
      <c r="CN948" s="107"/>
      <c r="CO948" s="107"/>
      <c r="CP948" s="107"/>
      <c r="CQ948" s="107"/>
      <c r="CR948" s="107"/>
    </row>
    <row r="949" spans="1:96" ht="12.75" customHeight="1">
      <c r="A949" s="51"/>
      <c r="B949" s="1218" t="s">
        <v>170</v>
      </c>
      <c r="C949" s="1218"/>
      <c r="D949" s="1218"/>
      <c r="E949" s="1218"/>
      <c r="F949" s="1218"/>
      <c r="G949" s="1218"/>
      <c r="H949" s="1218"/>
      <c r="I949" s="1218"/>
      <c r="J949" s="1218"/>
      <c r="K949" s="1218"/>
      <c r="L949" s="1358">
        <f>IF(ISNA(IF($BA$779="4%",(INDEX($BC$789:$BG$846,MATCH($BO$779,$BB$789:$BB$846,0),MATCH(B949,$BC$788:$BG$788,0))),(INDEX($BJ$789:$BN$846,MATCH($BO$779,$BI$789:$BI$846,0),MATCH(B949,$BJ$788:$BN$788,0))))),0,IF($BA$779="4%",(INDEX($BC$789:$BG$846,MATCH($BO$779,$BB$789:$BB$846,0),MATCH(B949,$BC$788:$BG$788,0))),(INDEX($BJ$789:$BN$846,MATCH($BO$779,$BI$789:$BI$846,0),MATCH(B949,$BJ$788:$BN$788,0)))))</f>
        <v>363200</v>
      </c>
      <c r="M949" s="1359"/>
      <c r="N949" s="1359"/>
      <c r="O949" s="1359"/>
      <c r="P949" s="1359"/>
      <c r="Q949" s="1359"/>
      <c r="R949" s="1359"/>
      <c r="S949" s="1359"/>
      <c r="T949" s="1359"/>
      <c r="U949" s="1360"/>
      <c r="V949" s="1389">
        <f>BK635</f>
        <v>55</v>
      </c>
      <c r="W949" s="1389"/>
      <c r="X949" s="1389"/>
      <c r="Y949" s="1389"/>
      <c r="Z949" s="1389"/>
      <c r="AA949" s="1389"/>
      <c r="AB949" s="1389"/>
      <c r="AC949" s="1389"/>
      <c r="AD949" s="1302">
        <f>IF(ISERROR((L949*V949)),0,(L949*V949))</f>
        <v>19976000</v>
      </c>
      <c r="AE949" s="1303"/>
      <c r="AF949" s="1303"/>
      <c r="AG949" s="1303"/>
      <c r="AH949" s="1303"/>
      <c r="AI949" s="1303"/>
      <c r="AJ949" s="1303"/>
      <c r="AK949" s="1304"/>
      <c r="AL949" s="105"/>
      <c r="AM949" s="52"/>
      <c r="AN949" s="52"/>
      <c r="AO949" s="51"/>
      <c r="AP949" s="51"/>
      <c r="AQ949" s="51"/>
      <c r="AR949" s="21"/>
      <c r="AS949" s="21"/>
      <c r="AT949" s="56"/>
      <c r="AU949" s="56"/>
      <c r="AV949" s="56"/>
      <c r="AW949" s="56"/>
      <c r="AX949" s="56"/>
      <c r="AY949" s="56"/>
      <c r="AZ949" s="56"/>
      <c r="BA949" s="56"/>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61"/>
    </row>
    <row r="950" spans="1:96" ht="12.75" customHeight="1">
      <c r="A950" s="51"/>
      <c r="B950" s="1218" t="s">
        <v>171</v>
      </c>
      <c r="C950" s="1218"/>
      <c r="D950" s="1218"/>
      <c r="E950" s="1218"/>
      <c r="F950" s="1218"/>
      <c r="G950" s="1218"/>
      <c r="H950" s="1218"/>
      <c r="I950" s="1218"/>
      <c r="J950" s="1218"/>
      <c r="K950" s="1218"/>
      <c r="L950" s="1358">
        <f>IF(ISNA(IF($BA$779="4%",(INDEX($BC$789:$BG$846,MATCH($BO$779,$BB$789:$BB$846,0),MATCH(B950,$BC$788:$BG$788,0))),(INDEX($BJ$789:$BN$846,MATCH($BO$779,$BI$789:$BI$846,0),MATCH(B950,$BJ$788:$BN$788,0))))),0,IF($BA$779="4%",(INDEX($BC$789:$BG$846,MATCH($BO$779,$BB$789:$BB$846,0),MATCH(B950,$BC$788:$BG$788,0))),(INDEX($BJ$789:$BN$846,MATCH($BO$779,$BI$789:$BI$846,0),MATCH(B950,$BJ$788:$BN$788,0)))))</f>
        <v>464896</v>
      </c>
      <c r="M950" s="1359"/>
      <c r="N950" s="1359"/>
      <c r="O950" s="1359"/>
      <c r="P950" s="1359"/>
      <c r="Q950" s="1359"/>
      <c r="R950" s="1359"/>
      <c r="S950" s="1359"/>
      <c r="T950" s="1359"/>
      <c r="U950" s="1360"/>
      <c r="V950" s="1389">
        <f>BP635</f>
        <v>43</v>
      </c>
      <c r="W950" s="1389"/>
      <c r="X950" s="1389"/>
      <c r="Y950" s="1389"/>
      <c r="Z950" s="1389"/>
      <c r="AA950" s="1389"/>
      <c r="AB950" s="1389"/>
      <c r="AC950" s="1389"/>
      <c r="AD950" s="1302">
        <f>IF(ISERROR((L950*V950)),0,(L950*V950))</f>
        <v>19990528</v>
      </c>
      <c r="AE950" s="1303"/>
      <c r="AF950" s="1303"/>
      <c r="AG950" s="1303"/>
      <c r="AH950" s="1303"/>
      <c r="AI950" s="1303"/>
      <c r="AJ950" s="1303"/>
      <c r="AK950" s="1304"/>
      <c r="AL950" s="105"/>
      <c r="AM950" s="52"/>
      <c r="AN950" s="52"/>
      <c r="AO950" s="21"/>
      <c r="AP950" s="21"/>
      <c r="AQ950" s="21"/>
      <c r="AR950" s="21"/>
      <c r="AS950" s="21"/>
      <c r="AT950" s="56"/>
      <c r="AU950" s="56"/>
      <c r="AV950" s="56"/>
      <c r="AW950" s="56"/>
      <c r="AX950" s="56"/>
      <c r="AY950" s="56"/>
      <c r="AZ950" s="56"/>
      <c r="BA950" s="56"/>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61"/>
    </row>
    <row r="951" spans="1:96" ht="12.4" customHeight="1">
      <c r="A951" s="51"/>
      <c r="B951" s="1218" t="s">
        <v>507</v>
      </c>
      <c r="C951" s="1218"/>
      <c r="D951" s="1218"/>
      <c r="E951" s="1218"/>
      <c r="F951" s="1218"/>
      <c r="G951" s="1218"/>
      <c r="H951" s="1218"/>
      <c r="I951" s="1218"/>
      <c r="J951" s="1218"/>
      <c r="K951" s="1218"/>
      <c r="L951" s="1358">
        <f>IF(ISNA(IF($BA$779="4%",(INDEX($BC$789:$BG$846,MATCH($BO$779,$BB$789:$BB$846,0),MATCH(B951,$BC$788:$BG$788,0))),(INDEX($BJ$789:$BN$846,MATCH($BO$779,$BI$789:$BI$846,0),MATCH(B951,$BJ$788:$BN$788,0))))),0,IF($BA$779="4%",(INDEX($BC$789:$BG$846,MATCH($BO$779,$BB$789:$BB$846,0),MATCH(B951,$BC$788:$BG$788,0))),(INDEX($BJ$789:$BN$846,MATCH($BO$779,$BI$789:$BI$846,0),MATCH(B951,$BJ$788:$BN$788,0)))))</f>
        <v>517923</v>
      </c>
      <c r="M951" s="1359"/>
      <c r="N951" s="1359"/>
      <c r="O951" s="1359"/>
      <c r="P951" s="1359"/>
      <c r="Q951" s="1359"/>
      <c r="R951" s="1359"/>
      <c r="S951" s="1359"/>
      <c r="T951" s="1359"/>
      <c r="U951" s="1360"/>
      <c r="V951" s="1389">
        <f>BZ635+BU635</f>
        <v>0</v>
      </c>
      <c r="W951" s="1389"/>
      <c r="X951" s="1389"/>
      <c r="Y951" s="1389"/>
      <c r="Z951" s="1389"/>
      <c r="AA951" s="1389"/>
      <c r="AB951" s="1389"/>
      <c r="AC951" s="1389"/>
      <c r="AD951" s="1302">
        <f>IF(ISERROR((L951*V951)),0,(L951*V951))</f>
        <v>0</v>
      </c>
      <c r="AE951" s="1303"/>
      <c r="AF951" s="1303"/>
      <c r="AG951" s="1303"/>
      <c r="AH951" s="1303"/>
      <c r="AI951" s="1303"/>
      <c r="AJ951" s="1303"/>
      <c r="AK951" s="1304"/>
      <c r="AL951" s="105"/>
      <c r="AM951" s="52"/>
      <c r="AN951" s="52"/>
      <c r="AO951" s="21"/>
      <c r="AP951" s="21"/>
      <c r="AQ951" s="21"/>
      <c r="AR951" s="21"/>
      <c r="AS951" s="21"/>
      <c r="AT951" s="56"/>
      <c r="AU951" s="56"/>
      <c r="AV951" s="56"/>
      <c r="AW951" s="56"/>
      <c r="AX951" s="56"/>
      <c r="AY951" s="56"/>
      <c r="AZ951" s="56"/>
      <c r="BA951" s="56"/>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61"/>
    </row>
    <row r="952" spans="1:96" ht="12.75" customHeight="1">
      <c r="A952" s="51"/>
      <c r="B952" s="1163" t="s">
        <v>873</v>
      </c>
      <c r="C952" s="1164"/>
      <c r="D952" s="1164"/>
      <c r="E952" s="1164"/>
      <c r="F952" s="1164"/>
      <c r="G952" s="1164"/>
      <c r="H952" s="1164"/>
      <c r="I952" s="1164"/>
      <c r="J952" s="1164"/>
      <c r="K952" s="1164"/>
      <c r="L952" s="1164"/>
      <c r="M952" s="1164"/>
      <c r="N952" s="1164"/>
      <c r="O952" s="1164"/>
      <c r="P952" s="1164"/>
      <c r="Q952" s="1164"/>
      <c r="R952" s="1164"/>
      <c r="S952" s="1164"/>
      <c r="T952" s="1164"/>
      <c r="U952" s="1165"/>
      <c r="V952" s="1415">
        <f>SUM(V947:AC951)</f>
        <v>112</v>
      </c>
      <c r="W952" s="1416"/>
      <c r="X952" s="1416"/>
      <c r="Y952" s="1416"/>
      <c r="Z952" s="1416"/>
      <c r="AA952" s="1416"/>
      <c r="AB952" s="1416"/>
      <c r="AC952" s="1417"/>
      <c r="AD952" s="1302"/>
      <c r="AE952" s="1303"/>
      <c r="AF952" s="1303"/>
      <c r="AG952" s="1303"/>
      <c r="AH952" s="1303"/>
      <c r="AI952" s="1303"/>
      <c r="AJ952" s="1303"/>
      <c r="AK952" s="1304"/>
      <c r="AL952" s="105"/>
      <c r="AM952" s="52"/>
      <c r="AN952" s="52"/>
      <c r="AO952" s="21"/>
      <c r="AP952" s="21"/>
      <c r="AQ952" s="21"/>
      <c r="AR952" s="21"/>
      <c r="AS952" s="21"/>
      <c r="AT952" s="56"/>
      <c r="AU952" s="56"/>
      <c r="AV952" s="56"/>
      <c r="AW952" s="56"/>
      <c r="AX952" s="56"/>
      <c r="AY952" s="56"/>
      <c r="AZ952" s="56"/>
      <c r="BA952" s="56"/>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61"/>
    </row>
    <row r="953" spans="1:96" ht="12.75" customHeight="1">
      <c r="A953" s="51"/>
      <c r="B953" s="1355" t="s">
        <v>559</v>
      </c>
      <c r="C953" s="1356"/>
      <c r="D953" s="1356"/>
      <c r="E953" s="1356"/>
      <c r="F953" s="1356"/>
      <c r="G953" s="1356"/>
      <c r="H953" s="1356"/>
      <c r="I953" s="1356"/>
      <c r="J953" s="1356"/>
      <c r="K953" s="1356"/>
      <c r="L953" s="1356"/>
      <c r="M953" s="1356"/>
      <c r="N953" s="1356"/>
      <c r="O953" s="1356"/>
      <c r="P953" s="1356"/>
      <c r="Q953" s="1356"/>
      <c r="R953" s="1356"/>
      <c r="S953" s="1356"/>
      <c r="T953" s="1356"/>
      <c r="U953" s="1356"/>
      <c r="V953" s="1356"/>
      <c r="W953" s="1356"/>
      <c r="X953" s="1356"/>
      <c r="Y953" s="1356"/>
      <c r="Z953" s="1356"/>
      <c r="AA953" s="1356"/>
      <c r="AB953" s="1356"/>
      <c r="AC953" s="1357"/>
      <c r="AD953" s="1281">
        <f>SUM(AD947:AK951)</f>
        <v>44181830</v>
      </c>
      <c r="AE953" s="1282"/>
      <c r="AF953" s="1282"/>
      <c r="AG953" s="1282"/>
      <c r="AH953" s="1282"/>
      <c r="AI953" s="1282"/>
      <c r="AJ953" s="1282"/>
      <c r="AK953" s="1283"/>
      <c r="AL953" s="105"/>
      <c r="AM953" s="52"/>
      <c r="AN953" s="52"/>
      <c r="AO953" s="21"/>
      <c r="AP953" s="21"/>
      <c r="AQ953" s="21"/>
      <c r="AR953" s="21"/>
      <c r="AS953" s="21"/>
      <c r="AT953" s="56"/>
      <c r="AU953" s="56"/>
      <c r="AV953" s="56"/>
      <c r="AW953" s="56"/>
      <c r="AX953" s="56"/>
      <c r="AY953" s="56"/>
      <c r="AZ953" s="56"/>
      <c r="BA953" s="56"/>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61"/>
    </row>
    <row r="954" spans="1:96" ht="12.75" customHeight="1">
      <c r="A954" s="51"/>
      <c r="B954" s="110"/>
      <c r="C954" s="111"/>
      <c r="D954" s="111"/>
      <c r="E954" s="111"/>
      <c r="F954" s="111"/>
      <c r="G954" s="111"/>
      <c r="H954" s="111"/>
      <c r="I954" s="111"/>
      <c r="J954" s="111"/>
      <c r="K954" s="111"/>
      <c r="L954" s="111"/>
      <c r="M954" s="111"/>
      <c r="N954" s="111"/>
      <c r="O954" s="111"/>
      <c r="P954" s="111"/>
      <c r="Q954" s="111"/>
      <c r="R954" s="111"/>
      <c r="S954" s="111"/>
      <c r="T954" s="111"/>
      <c r="U954" s="111"/>
      <c r="V954" s="111"/>
      <c r="W954" s="111"/>
      <c r="X954" s="111"/>
      <c r="Y954" s="112"/>
      <c r="Z954" s="1569" t="s">
        <v>720</v>
      </c>
      <c r="AA954" s="1570"/>
      <c r="AB954" s="1570"/>
      <c r="AC954" s="1571"/>
      <c r="AD954" s="110"/>
      <c r="AE954" s="111"/>
      <c r="AF954" s="111"/>
      <c r="AG954" s="111"/>
      <c r="AH954" s="111"/>
      <c r="AI954" s="111"/>
      <c r="AJ954" s="111"/>
      <c r="AK954" s="112"/>
      <c r="AL954" s="105"/>
      <c r="AM954" s="52"/>
      <c r="AN954" s="52"/>
      <c r="AO954" s="21"/>
      <c r="AP954" s="21"/>
      <c r="AQ954" s="21"/>
      <c r="AR954" s="21"/>
      <c r="AS954" s="21"/>
      <c r="AT954" s="56"/>
      <c r="AU954" s="56"/>
      <c r="AV954" s="56"/>
      <c r="AW954" s="56"/>
      <c r="AX954" s="56"/>
      <c r="AY954" s="56"/>
      <c r="AZ954" s="56"/>
      <c r="BA954" s="56"/>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61"/>
    </row>
    <row r="955" spans="1:96" ht="12.4" customHeight="1">
      <c r="A955" s="51"/>
      <c r="B955" s="120"/>
      <c r="C955" s="524" t="s">
        <v>722</v>
      </c>
      <c r="D955" s="1265" t="s">
        <v>1483</v>
      </c>
      <c r="E955" s="1266"/>
      <c r="F955" s="1266"/>
      <c r="G955" s="1266"/>
      <c r="H955" s="1266"/>
      <c r="I955" s="1266"/>
      <c r="J955" s="1266"/>
      <c r="K955" s="1266"/>
      <c r="L955" s="1266"/>
      <c r="M955" s="1266"/>
      <c r="N955" s="1266"/>
      <c r="O955" s="1266"/>
      <c r="P955" s="1266"/>
      <c r="Q955" s="1266"/>
      <c r="R955" s="1266"/>
      <c r="S955" s="1266"/>
      <c r="T955" s="1266"/>
      <c r="U955" s="1266"/>
      <c r="V955" s="1266"/>
      <c r="W955" s="1266"/>
      <c r="X955" s="1266"/>
      <c r="Y955" s="1267"/>
      <c r="Z955" s="115"/>
      <c r="AA955" s="1387" t="s">
        <v>723</v>
      </c>
      <c r="AB955" s="1388"/>
      <c r="AC955" s="128"/>
      <c r="AD955" s="1184">
        <f>ROUND(IF(AND(AA955="yes",D957&gt;0),AD953*0.2,0),0)</f>
        <v>0</v>
      </c>
      <c r="AE955" s="1184"/>
      <c r="AF955" s="1184"/>
      <c r="AG955" s="1184"/>
      <c r="AH955" s="1184"/>
      <c r="AI955" s="1184"/>
      <c r="AJ955" s="1184"/>
      <c r="AK955" s="1185"/>
      <c r="AL955" s="105"/>
      <c r="AM955" s="61"/>
      <c r="AN955" s="61"/>
      <c r="AO955" s="21"/>
      <c r="AP955" s="21"/>
      <c r="AQ955" s="21"/>
      <c r="AR955" s="21"/>
      <c r="AS955" s="21"/>
      <c r="AT955" s="61"/>
      <c r="AU955" s="61"/>
      <c r="AV955" s="61"/>
      <c r="AW955" s="61"/>
      <c r="AX955" s="61"/>
      <c r="AY955" s="61"/>
      <c r="AZ955" s="61"/>
      <c r="BA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61"/>
    </row>
    <row r="956" spans="1:96" ht="77.849999999999994" customHeight="1">
      <c r="A956" s="51"/>
      <c r="B956" s="429"/>
      <c r="C956" s="428"/>
      <c r="D956" s="1600" t="s">
        <v>1484</v>
      </c>
      <c r="E956" s="1601"/>
      <c r="F956" s="1601"/>
      <c r="G956" s="1601"/>
      <c r="H956" s="1601"/>
      <c r="I956" s="1601"/>
      <c r="J956" s="1601"/>
      <c r="K956" s="1601"/>
      <c r="L956" s="1601"/>
      <c r="M956" s="1601"/>
      <c r="N956" s="1601"/>
      <c r="O956" s="1601"/>
      <c r="P956" s="1601"/>
      <c r="Q956" s="1601"/>
      <c r="R956" s="1601"/>
      <c r="S956" s="1601"/>
      <c r="T956" s="1601"/>
      <c r="U956" s="1601"/>
      <c r="V956" s="1601"/>
      <c r="W956" s="1601"/>
      <c r="X956" s="1601"/>
      <c r="Y956" s="1602"/>
      <c r="Z956" s="115"/>
      <c r="AA956" s="115"/>
      <c r="AB956" s="115"/>
      <c r="AC956" s="124"/>
      <c r="AD956" s="1187"/>
      <c r="AE956" s="1187"/>
      <c r="AF956" s="1187"/>
      <c r="AG956" s="1187"/>
      <c r="AH956" s="1187"/>
      <c r="AI956" s="1187"/>
      <c r="AJ956" s="1187"/>
      <c r="AK956" s="1188"/>
      <c r="AL956" s="105"/>
      <c r="AM956" s="61"/>
      <c r="AN956" s="7" t="s">
        <v>266</v>
      </c>
      <c r="AO956" s="61"/>
      <c r="AP956" s="61"/>
      <c r="AQ956" s="61"/>
      <c r="AR956" s="61"/>
      <c r="AS956" s="61"/>
      <c r="AT956" s="61"/>
      <c r="AU956" s="61"/>
      <c r="AV956" s="61"/>
      <c r="AW956" s="61"/>
      <c r="AX956" s="61"/>
      <c r="AY956" s="61"/>
      <c r="AZ956" s="61"/>
      <c r="BA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61"/>
    </row>
    <row r="957" spans="1:96" ht="12.4" customHeight="1">
      <c r="A957" s="51"/>
      <c r="B957" s="429"/>
      <c r="C957" s="428"/>
      <c r="D957" s="1369"/>
      <c r="E957" s="1370"/>
      <c r="F957" s="1370"/>
      <c r="G957" s="1370"/>
      <c r="H957" s="1370"/>
      <c r="I957" s="1370"/>
      <c r="J957" s="1370"/>
      <c r="K957" s="1370"/>
      <c r="L957" s="1370"/>
      <c r="M957" s="1370"/>
      <c r="N957" s="1370"/>
      <c r="O957" s="1370"/>
      <c r="P957" s="1370"/>
      <c r="Q957" s="1370"/>
      <c r="R957" s="1370"/>
      <c r="S957" s="1370"/>
      <c r="T957" s="1370"/>
      <c r="U957" s="1370"/>
      <c r="V957" s="1370"/>
      <c r="W957" s="1370"/>
      <c r="X957" s="1370"/>
      <c r="Y957" s="1371"/>
      <c r="Z957" s="115"/>
      <c r="AA957" s="115"/>
      <c r="AB957" s="115"/>
      <c r="AC957" s="124"/>
      <c r="AD957" s="1187"/>
      <c r="AE957" s="1187"/>
      <c r="AF957" s="1187"/>
      <c r="AG957" s="1187"/>
      <c r="AH957" s="1187"/>
      <c r="AI957" s="1187"/>
      <c r="AJ957" s="1187"/>
      <c r="AK957" s="1188"/>
      <c r="AL957" s="105"/>
      <c r="AM957" s="61"/>
      <c r="AN957" s="61"/>
      <c r="AO957" s="61"/>
      <c r="AP957" s="61"/>
      <c r="AQ957" s="61"/>
      <c r="AR957" s="61"/>
      <c r="AS957" s="61"/>
      <c r="AT957" s="61"/>
      <c r="AU957" s="61"/>
      <c r="AV957" s="61"/>
      <c r="AW957" s="61"/>
      <c r="AX957" s="61"/>
      <c r="AY957" s="61"/>
      <c r="AZ957" s="61"/>
      <c r="BA957" s="61"/>
      <c r="BB957" s="61"/>
      <c r="BC957" s="61"/>
      <c r="BD957" s="61"/>
      <c r="BE957" s="61"/>
      <c r="BF957" s="61"/>
      <c r="BG957" s="61"/>
      <c r="BH957" s="61"/>
      <c r="BI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61"/>
    </row>
    <row r="958" spans="1:96" ht="12.75" customHeight="1">
      <c r="A958" s="51"/>
      <c r="B958" s="427"/>
      <c r="C958" s="521"/>
      <c r="D958" s="1265" t="s">
        <v>1610</v>
      </c>
      <c r="E958" s="1266"/>
      <c r="F958" s="1266"/>
      <c r="G958" s="1266"/>
      <c r="H958" s="1266"/>
      <c r="I958" s="1266"/>
      <c r="J958" s="1266"/>
      <c r="K958" s="1266"/>
      <c r="L958" s="1266"/>
      <c r="M958" s="1266"/>
      <c r="N958" s="1266"/>
      <c r="O958" s="1266"/>
      <c r="P958" s="1266"/>
      <c r="Q958" s="1266"/>
      <c r="R958" s="1266"/>
      <c r="S958" s="1266"/>
      <c r="T958" s="1266"/>
      <c r="U958" s="1266"/>
      <c r="V958" s="1266"/>
      <c r="W958" s="1266"/>
      <c r="X958" s="1266"/>
      <c r="Y958" s="1267"/>
      <c r="Z958" s="127"/>
      <c r="AA958" s="1181" t="s">
        <v>723</v>
      </c>
      <c r="AB958" s="1182"/>
      <c r="AC958" s="128"/>
      <c r="AD958" s="1183">
        <f>ROUND(IF(AA958="yes",AD953*0.05,0),0)</f>
        <v>0</v>
      </c>
      <c r="AE958" s="1184"/>
      <c r="AF958" s="1184"/>
      <c r="AG958" s="1184"/>
      <c r="AH958" s="1184"/>
      <c r="AI958" s="1184"/>
      <c r="AJ958" s="1184"/>
      <c r="AK958" s="1185"/>
      <c r="AL958" s="105"/>
      <c r="AM958" s="61"/>
      <c r="AN958" s="61"/>
      <c r="AO958" s="61"/>
      <c r="AP958" s="61"/>
      <c r="AQ958" s="61"/>
      <c r="AR958" s="61"/>
      <c r="AS958" s="61"/>
      <c r="AT958" s="61"/>
      <c r="AU958" s="61"/>
      <c r="AV958" s="61"/>
      <c r="AW958" s="61"/>
      <c r="AX958" s="61"/>
      <c r="AY958" s="61"/>
      <c r="AZ958" s="61"/>
      <c r="BA958" s="61"/>
      <c r="BB958" s="61"/>
      <c r="BC958" s="61"/>
      <c r="BD958" s="61"/>
      <c r="BE958" s="61"/>
      <c r="BF958" s="61"/>
      <c r="BG958" s="61"/>
      <c r="BH958" s="61"/>
      <c r="BI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61"/>
    </row>
    <row r="959" spans="1:96" ht="12.75" customHeight="1">
      <c r="A959" s="51"/>
      <c r="B959" s="429"/>
      <c r="C959" s="123"/>
      <c r="D959" s="1605" t="s">
        <v>1607</v>
      </c>
      <c r="E959" s="1606"/>
      <c r="F959" s="1606"/>
      <c r="G959" s="1606"/>
      <c r="H959" s="1606"/>
      <c r="I959" s="1606"/>
      <c r="J959" s="1606"/>
      <c r="K959" s="1606"/>
      <c r="L959" s="1606"/>
      <c r="M959" s="1606"/>
      <c r="N959" s="1606"/>
      <c r="O959" s="1606"/>
      <c r="P959" s="1606"/>
      <c r="Q959" s="1606"/>
      <c r="R959" s="1606"/>
      <c r="S959" s="1606"/>
      <c r="T959" s="1606"/>
      <c r="U959" s="1606"/>
      <c r="V959" s="1606"/>
      <c r="W959" s="1606"/>
      <c r="X959" s="1606"/>
      <c r="Y959" s="1607"/>
      <c r="Z959" s="115"/>
      <c r="AA959" s="115"/>
      <c r="AB959" s="115"/>
      <c r="AC959" s="124"/>
      <c r="AD959" s="1186"/>
      <c r="AE959" s="1187"/>
      <c r="AF959" s="1187"/>
      <c r="AG959" s="1187"/>
      <c r="AH959" s="1187"/>
      <c r="AI959" s="1187"/>
      <c r="AJ959" s="1187"/>
      <c r="AK959" s="1188"/>
      <c r="AL959" s="105"/>
      <c r="AM959" s="61"/>
      <c r="AN959" s="61"/>
      <c r="AO959" s="61"/>
      <c r="AP959" s="61"/>
      <c r="AQ959" s="61"/>
      <c r="AR959" s="61"/>
      <c r="AS959" s="61"/>
      <c r="AT959" s="61"/>
      <c r="AU959" s="61"/>
      <c r="AV959" s="61"/>
      <c r="AW959" s="61"/>
      <c r="AX959" s="61"/>
      <c r="AY959" s="61"/>
      <c r="AZ959" s="61"/>
      <c r="BA959" s="61"/>
      <c r="BB959" s="61"/>
      <c r="BC959" s="61"/>
      <c r="BD959" s="61"/>
      <c r="BE959" s="61"/>
      <c r="BF959" s="61"/>
      <c r="BG959" s="61"/>
      <c r="BH959" s="61"/>
      <c r="BI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61"/>
    </row>
    <row r="960" spans="1:96" s="743" customFormat="1" ht="12.75" customHeight="1">
      <c r="A960" s="51"/>
      <c r="B960" s="429"/>
      <c r="C960" s="123"/>
      <c r="D960" s="1605"/>
      <c r="E960" s="1606"/>
      <c r="F960" s="1606"/>
      <c r="G960" s="1606"/>
      <c r="H960" s="1606"/>
      <c r="I960" s="1606"/>
      <c r="J960" s="1606"/>
      <c r="K960" s="1606"/>
      <c r="L960" s="1606"/>
      <c r="M960" s="1606"/>
      <c r="N960" s="1606"/>
      <c r="O960" s="1606"/>
      <c r="P960" s="1606"/>
      <c r="Q960" s="1606"/>
      <c r="R960" s="1606"/>
      <c r="S960" s="1606"/>
      <c r="T960" s="1606"/>
      <c r="U960" s="1606"/>
      <c r="V960" s="1606"/>
      <c r="W960" s="1606"/>
      <c r="X960" s="1606"/>
      <c r="Y960" s="1607"/>
      <c r="Z960" s="115"/>
      <c r="AA960" s="115"/>
      <c r="AB960" s="115"/>
      <c r="AC960" s="124"/>
      <c r="AD960" s="1186"/>
      <c r="AE960" s="1187"/>
      <c r="AF960" s="1187"/>
      <c r="AG960" s="1187"/>
      <c r="AH960" s="1187"/>
      <c r="AI960" s="1187"/>
      <c r="AJ960" s="1187"/>
      <c r="AK960" s="1188"/>
      <c r="AL960" s="105"/>
      <c r="AM960" s="61"/>
      <c r="AN960" s="61"/>
      <c r="AO960" s="61"/>
      <c r="AP960" s="61"/>
      <c r="AQ960" s="61"/>
      <c r="AR960" s="61"/>
      <c r="AS960" s="61"/>
      <c r="AT960" s="61"/>
      <c r="AU960" s="61"/>
      <c r="AV960" s="61"/>
      <c r="AW960" s="61"/>
      <c r="AX960" s="61"/>
      <c r="AY960" s="61"/>
      <c r="AZ960" s="61"/>
      <c r="BA960" s="61"/>
      <c r="BB960" s="61"/>
      <c r="BC960" s="61"/>
      <c r="BD960" s="61"/>
      <c r="BE960" s="61"/>
      <c r="BF960" s="61"/>
      <c r="BG960" s="61"/>
      <c r="BH960" s="61"/>
      <c r="BI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61"/>
    </row>
    <row r="961" spans="1:96" s="743" customFormat="1" ht="12.75" customHeight="1">
      <c r="A961" s="51"/>
      <c r="B961" s="429"/>
      <c r="C961" s="123"/>
      <c r="D961" s="1605"/>
      <c r="E961" s="1606"/>
      <c r="F961" s="1606"/>
      <c r="G961" s="1606"/>
      <c r="H961" s="1606"/>
      <c r="I961" s="1606"/>
      <c r="J961" s="1606"/>
      <c r="K961" s="1606"/>
      <c r="L961" s="1606"/>
      <c r="M961" s="1606"/>
      <c r="N961" s="1606"/>
      <c r="O961" s="1606"/>
      <c r="P961" s="1606"/>
      <c r="Q961" s="1606"/>
      <c r="R961" s="1606"/>
      <c r="S961" s="1606"/>
      <c r="T961" s="1606"/>
      <c r="U961" s="1606"/>
      <c r="V961" s="1606"/>
      <c r="W961" s="1606"/>
      <c r="X961" s="1606"/>
      <c r="Y961" s="1607"/>
      <c r="Z961" s="115"/>
      <c r="AA961" s="115"/>
      <c r="AB961" s="115"/>
      <c r="AC961" s="124"/>
      <c r="AD961" s="1186"/>
      <c r="AE961" s="1187"/>
      <c r="AF961" s="1187"/>
      <c r="AG961" s="1187"/>
      <c r="AH961" s="1187"/>
      <c r="AI961" s="1187"/>
      <c r="AJ961" s="1187"/>
      <c r="AK961" s="1188"/>
      <c r="AL961" s="105"/>
      <c r="AM961" s="61"/>
      <c r="AN961" s="61"/>
      <c r="AO961" s="61"/>
      <c r="AP961" s="61"/>
      <c r="AQ961" s="61"/>
      <c r="AR961" s="61"/>
      <c r="AS961" s="61"/>
      <c r="AT961" s="61"/>
      <c r="AU961" s="61"/>
      <c r="AV961" s="61"/>
      <c r="AW961" s="61"/>
      <c r="AX961" s="61"/>
      <c r="AY961" s="6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61"/>
    </row>
    <row r="962" spans="1:96" s="743" customFormat="1" ht="12.75" customHeight="1">
      <c r="A962" s="51"/>
      <c r="B962" s="429"/>
      <c r="C962" s="123"/>
      <c r="D962" s="1605"/>
      <c r="E962" s="1606"/>
      <c r="F962" s="1606"/>
      <c r="G962" s="1606"/>
      <c r="H962" s="1606"/>
      <c r="I962" s="1606"/>
      <c r="J962" s="1606"/>
      <c r="K962" s="1606"/>
      <c r="L962" s="1606"/>
      <c r="M962" s="1606"/>
      <c r="N962" s="1606"/>
      <c r="O962" s="1606"/>
      <c r="P962" s="1606"/>
      <c r="Q962" s="1606"/>
      <c r="R962" s="1606"/>
      <c r="S962" s="1606"/>
      <c r="T962" s="1606"/>
      <c r="U962" s="1606"/>
      <c r="V962" s="1606"/>
      <c r="W962" s="1606"/>
      <c r="X962" s="1606"/>
      <c r="Y962" s="1607"/>
      <c r="Z962" s="115"/>
      <c r="AA962" s="115"/>
      <c r="AB962" s="115"/>
      <c r="AC962" s="124"/>
      <c r="AD962" s="1186"/>
      <c r="AE962" s="1187"/>
      <c r="AF962" s="1187"/>
      <c r="AG962" s="1187"/>
      <c r="AH962" s="1187"/>
      <c r="AI962" s="1187"/>
      <c r="AJ962" s="1187"/>
      <c r="AK962" s="1188"/>
      <c r="AL962" s="105"/>
      <c r="AM962" s="61"/>
      <c r="AN962" s="61"/>
      <c r="AO962" s="61"/>
      <c r="AP962" s="61"/>
      <c r="AQ962" s="61"/>
      <c r="AR962" s="61"/>
      <c r="AS962" s="61"/>
      <c r="AT962" s="61"/>
      <c r="AU962" s="61"/>
      <c r="AV962" s="61"/>
      <c r="AW962" s="61"/>
      <c r="AX962" s="61"/>
      <c r="AY962" s="6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61"/>
    </row>
    <row r="963" spans="1:96" ht="12.75" customHeight="1">
      <c r="A963" s="51"/>
      <c r="B963" s="429"/>
      <c r="C963" s="123"/>
      <c r="D963" s="1605"/>
      <c r="E963" s="1606"/>
      <c r="F963" s="1606"/>
      <c r="G963" s="1606"/>
      <c r="H963" s="1606"/>
      <c r="I963" s="1606"/>
      <c r="J963" s="1606"/>
      <c r="K963" s="1606"/>
      <c r="L963" s="1606"/>
      <c r="M963" s="1606"/>
      <c r="N963" s="1606"/>
      <c r="O963" s="1606"/>
      <c r="P963" s="1606"/>
      <c r="Q963" s="1606"/>
      <c r="R963" s="1606"/>
      <c r="S963" s="1606"/>
      <c r="T963" s="1606"/>
      <c r="U963" s="1606"/>
      <c r="V963" s="1606"/>
      <c r="W963" s="1606"/>
      <c r="X963" s="1606"/>
      <c r="Y963" s="1607"/>
      <c r="Z963" s="115"/>
      <c r="AA963" s="115"/>
      <c r="AB963" s="115"/>
      <c r="AC963" s="124"/>
      <c r="AD963" s="1186"/>
      <c r="AE963" s="1187"/>
      <c r="AF963" s="1187"/>
      <c r="AG963" s="1187"/>
      <c r="AH963" s="1187"/>
      <c r="AI963" s="1187"/>
      <c r="AJ963" s="1187"/>
      <c r="AK963" s="1188"/>
      <c r="AL963" s="105"/>
      <c r="AM963" s="61"/>
      <c r="AN963" s="61"/>
      <c r="AO963" s="61"/>
      <c r="AP963" s="61"/>
      <c r="AQ963" s="61"/>
      <c r="AR963" s="61"/>
      <c r="AS963" s="61"/>
      <c r="AT963" s="61"/>
      <c r="AU963" s="61"/>
      <c r="AV963" s="61"/>
      <c r="AW963" s="61"/>
      <c r="AX963" s="61"/>
      <c r="AY963" s="61"/>
      <c r="AZ963" s="61"/>
      <c r="BA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61"/>
    </row>
    <row r="964" spans="1:96" ht="12.75" customHeight="1">
      <c r="A964" s="51"/>
      <c r="B964" s="116"/>
      <c r="C964" s="117"/>
      <c r="D964" s="1600"/>
      <c r="E964" s="1608"/>
      <c r="F964" s="1608"/>
      <c r="G964" s="1608"/>
      <c r="H964" s="1608"/>
      <c r="I964" s="1608"/>
      <c r="J964" s="1608"/>
      <c r="K964" s="1608"/>
      <c r="L964" s="1608"/>
      <c r="M964" s="1608"/>
      <c r="N964" s="1608"/>
      <c r="O964" s="1608"/>
      <c r="P964" s="1608"/>
      <c r="Q964" s="1608"/>
      <c r="R964" s="1608"/>
      <c r="S964" s="1608"/>
      <c r="T964" s="1608"/>
      <c r="U964" s="1608"/>
      <c r="V964" s="1608"/>
      <c r="W964" s="1608"/>
      <c r="X964" s="1608"/>
      <c r="Y964" s="1609"/>
      <c r="Z964" s="11"/>
      <c r="AA964" s="11"/>
      <c r="AB964" s="11"/>
      <c r="AC964" s="119"/>
      <c r="AD964" s="1259"/>
      <c r="AE964" s="1260"/>
      <c r="AF964" s="1260"/>
      <c r="AG964" s="1260"/>
      <c r="AH964" s="1260"/>
      <c r="AI964" s="1260"/>
      <c r="AJ964" s="1260"/>
      <c r="AK964" s="1261"/>
      <c r="AL964" s="105"/>
      <c r="AM964" s="61"/>
      <c r="AN964" s="61"/>
      <c r="AO964" s="61"/>
      <c r="AP964" s="61"/>
      <c r="AQ964" s="61"/>
      <c r="AR964" s="61"/>
      <c r="AS964" s="61"/>
      <c r="AT964" s="61"/>
      <c r="AU964" s="61"/>
      <c r="AV964" s="61"/>
      <c r="AW964" s="61"/>
      <c r="AX964" s="61"/>
      <c r="AY964" s="61"/>
      <c r="AZ964" s="61"/>
      <c r="BA964" s="61"/>
      <c r="BB964" s="61"/>
      <c r="BC964" s="61"/>
      <c r="BD964" s="61"/>
      <c r="BE964" s="61"/>
      <c r="BF964" s="61"/>
      <c r="BG964" s="61"/>
      <c r="BH964" s="61"/>
      <c r="BI964" s="61"/>
      <c r="BJ964" s="61"/>
      <c r="BK964" s="61"/>
      <c r="BL964" s="61"/>
      <c r="BM964" s="61"/>
      <c r="BN964" s="61"/>
      <c r="BO964" s="61"/>
      <c r="BP964" s="61"/>
      <c r="BQ964" s="61"/>
      <c r="BR964" s="61"/>
      <c r="BS964" s="61"/>
      <c r="BT964" s="61"/>
      <c r="BU964" s="61"/>
      <c r="BV964" s="61"/>
      <c r="BW964" s="61"/>
      <c r="BX964" s="61"/>
      <c r="BY964" s="61"/>
      <c r="BZ964" s="61"/>
      <c r="CA964" s="61"/>
      <c r="CB964" s="61"/>
      <c r="CC964" s="61"/>
      <c r="CD964" s="61"/>
      <c r="CE964" s="61"/>
      <c r="CF964" s="61"/>
      <c r="CG964" s="61"/>
      <c r="CH964" s="61"/>
      <c r="CI964" s="61"/>
      <c r="CJ964" s="61"/>
      <c r="CK964" s="61"/>
      <c r="CL964" s="61"/>
      <c r="CM964" s="61"/>
      <c r="CN964" s="61"/>
      <c r="CO964" s="61"/>
      <c r="CP964" s="61"/>
      <c r="CQ964" s="61"/>
      <c r="CR964" s="61"/>
    </row>
    <row r="965" spans="1:96" ht="12.75" customHeight="1">
      <c r="A965" s="51"/>
      <c r="B965" s="427"/>
      <c r="C965" s="121" t="s">
        <v>726</v>
      </c>
      <c r="D965" s="1265" t="s">
        <v>1609</v>
      </c>
      <c r="E965" s="1266"/>
      <c r="F965" s="1266"/>
      <c r="G965" s="1266"/>
      <c r="H965" s="1266"/>
      <c r="I965" s="1266"/>
      <c r="J965" s="1266"/>
      <c r="K965" s="1266"/>
      <c r="L965" s="1266"/>
      <c r="M965" s="1266"/>
      <c r="N965" s="1266"/>
      <c r="O965" s="1266"/>
      <c r="P965" s="1266"/>
      <c r="Q965" s="1266"/>
      <c r="R965" s="1266"/>
      <c r="S965" s="1266"/>
      <c r="T965" s="1266"/>
      <c r="U965" s="1266"/>
      <c r="V965" s="1266"/>
      <c r="W965" s="1266"/>
      <c r="X965" s="1266"/>
      <c r="Y965" s="1267"/>
      <c r="Z965" s="127"/>
      <c r="AA965" s="1181" t="s">
        <v>723</v>
      </c>
      <c r="AB965" s="1182"/>
      <c r="AC965" s="128"/>
      <c r="AD965" s="1184">
        <f>ROUND(IF(AA965="yes",AD953*0.07,0),0)</f>
        <v>0</v>
      </c>
      <c r="AE965" s="1184"/>
      <c r="AF965" s="1184"/>
      <c r="AG965" s="1184"/>
      <c r="AH965" s="1184"/>
      <c r="AI965" s="1184"/>
      <c r="AJ965" s="1184"/>
      <c r="AK965" s="1185"/>
      <c r="AL965" s="105"/>
      <c r="AM965" s="61"/>
      <c r="AN965" s="61"/>
      <c r="AO965" s="61"/>
      <c r="AP965" s="61"/>
      <c r="AQ965" s="61"/>
      <c r="AR965" s="61"/>
      <c r="AS965" s="61"/>
      <c r="AT965" s="61"/>
      <c r="AU965" s="61"/>
      <c r="AV965" s="61"/>
      <c r="AW965" s="61"/>
      <c r="AX965" s="61"/>
      <c r="AY965" s="61"/>
      <c r="AZ965" s="61"/>
      <c r="BA965" s="61"/>
      <c r="BB965" s="61"/>
      <c r="BC965" s="61"/>
      <c r="BD965" s="61"/>
      <c r="BE965" s="61"/>
      <c r="BF965" s="61"/>
      <c r="BG965" s="61"/>
      <c r="BH965" s="61"/>
      <c r="BI965" s="61"/>
      <c r="BJ965" s="61"/>
      <c r="BK965" s="61"/>
      <c r="BL965" s="61"/>
      <c r="BM965" s="61"/>
      <c r="BN965" s="61"/>
      <c r="BO965" s="61"/>
      <c r="BP965" s="61"/>
      <c r="BQ965" s="61"/>
      <c r="BR965" s="61"/>
      <c r="BS965" s="61"/>
      <c r="BT965" s="61"/>
      <c r="BU965" s="61"/>
      <c r="BV965" s="61"/>
      <c r="BW965" s="61"/>
      <c r="BX965" s="61"/>
      <c r="BY965" s="61"/>
      <c r="BZ965" s="61"/>
      <c r="CA965" s="61"/>
      <c r="CB965" s="61"/>
      <c r="CC965" s="61"/>
      <c r="CD965" s="61"/>
      <c r="CE965" s="61"/>
      <c r="CF965" s="61"/>
      <c r="CG965" s="61"/>
      <c r="CH965" s="61"/>
      <c r="CI965" s="61"/>
      <c r="CJ965" s="61"/>
      <c r="CK965" s="61"/>
      <c r="CL965" s="61"/>
      <c r="CM965" s="61"/>
      <c r="CN965" s="61"/>
      <c r="CO965" s="61"/>
      <c r="CP965" s="61"/>
      <c r="CQ965" s="61"/>
      <c r="CR965" s="61"/>
    </row>
    <row r="966" spans="1:96" ht="12.75" customHeight="1">
      <c r="A966" s="51"/>
      <c r="B966" s="113"/>
      <c r="C966" s="114"/>
      <c r="D966" s="1262" t="s">
        <v>1608</v>
      </c>
      <c r="E966" s="1263"/>
      <c r="F966" s="1263"/>
      <c r="G966" s="1263"/>
      <c r="H966" s="1263"/>
      <c r="I966" s="1263"/>
      <c r="J966" s="1263"/>
      <c r="K966" s="1263"/>
      <c r="L966" s="1263"/>
      <c r="M966" s="1263"/>
      <c r="N966" s="1263"/>
      <c r="O966" s="1263"/>
      <c r="P966" s="1263"/>
      <c r="Q966" s="1263"/>
      <c r="R966" s="1263"/>
      <c r="S966" s="1263"/>
      <c r="T966" s="1263"/>
      <c r="U966" s="1263"/>
      <c r="V966" s="1263"/>
      <c r="W966" s="1263"/>
      <c r="X966" s="1263"/>
      <c r="Y966" s="1264"/>
      <c r="Z966" s="115"/>
      <c r="AA966" s="25"/>
      <c r="AB966" s="25"/>
      <c r="AC966" s="124"/>
      <c r="AD966" s="1187"/>
      <c r="AE966" s="1187"/>
      <c r="AF966" s="1187"/>
      <c r="AG966" s="1187"/>
      <c r="AH966" s="1187"/>
      <c r="AI966" s="1187"/>
      <c r="AJ966" s="1187"/>
      <c r="AK966" s="1188"/>
      <c r="AL966" s="105"/>
      <c r="AM966" s="61"/>
      <c r="AN966" s="61"/>
      <c r="AO966" s="61"/>
      <c r="AP966" s="61"/>
      <c r="AQ966" s="61"/>
      <c r="AR966" s="61"/>
      <c r="AS966" s="61"/>
      <c r="AT966" s="61"/>
      <c r="AU966" s="61"/>
      <c r="AV966" s="61"/>
      <c r="AW966" s="61"/>
      <c r="AX966" s="61"/>
      <c r="AY966" s="61"/>
      <c r="AZ966" s="61"/>
      <c r="BA966" s="61"/>
      <c r="BB966" s="61"/>
      <c r="BC966" s="61"/>
      <c r="BD966" s="61"/>
      <c r="BE966" s="61"/>
      <c r="BF966" s="61"/>
      <c r="BG966" s="61"/>
      <c r="BH966" s="61"/>
      <c r="BI966" s="61"/>
      <c r="BJ966" s="61"/>
      <c r="BK966" s="61"/>
      <c r="BL966" s="61"/>
      <c r="BM966" s="61"/>
      <c r="BN966" s="61"/>
      <c r="BO966" s="61"/>
      <c r="BP966" s="61"/>
      <c r="BQ966" s="61"/>
      <c r="BR966" s="61"/>
      <c r="BS966" s="61"/>
      <c r="BT966" s="61"/>
      <c r="BU966" s="61"/>
      <c r="BV966" s="61"/>
      <c r="BW966" s="61"/>
      <c r="BX966" s="61"/>
      <c r="BY966" s="61"/>
      <c r="BZ966" s="61"/>
      <c r="CA966" s="61"/>
      <c r="CB966" s="61"/>
      <c r="CC966" s="61"/>
      <c r="CD966" s="61"/>
      <c r="CE966" s="61"/>
      <c r="CF966" s="61"/>
      <c r="CG966" s="61"/>
      <c r="CH966" s="61"/>
      <c r="CI966" s="61"/>
      <c r="CJ966" s="61"/>
      <c r="CK966" s="61"/>
      <c r="CL966" s="61"/>
      <c r="CM966" s="61"/>
      <c r="CN966" s="61"/>
      <c r="CO966" s="61"/>
      <c r="CP966" s="61"/>
      <c r="CQ966" s="61"/>
      <c r="CR966" s="61"/>
    </row>
    <row r="967" spans="1:96" ht="12.75" customHeight="1">
      <c r="A967" s="51"/>
      <c r="B967" s="113"/>
      <c r="C967" s="114"/>
      <c r="D967" s="1262"/>
      <c r="E967" s="1263"/>
      <c r="F967" s="1263"/>
      <c r="G967" s="1263"/>
      <c r="H967" s="1263"/>
      <c r="I967" s="1263"/>
      <c r="J967" s="1263"/>
      <c r="K967" s="1263"/>
      <c r="L967" s="1263"/>
      <c r="M967" s="1263"/>
      <c r="N967" s="1263"/>
      <c r="O967" s="1263"/>
      <c r="P967" s="1263"/>
      <c r="Q967" s="1263"/>
      <c r="R967" s="1263"/>
      <c r="S967" s="1263"/>
      <c r="T967" s="1263"/>
      <c r="U967" s="1263"/>
      <c r="V967" s="1263"/>
      <c r="W967" s="1263"/>
      <c r="X967" s="1263"/>
      <c r="Y967" s="1264"/>
      <c r="Z967" s="115"/>
      <c r="AA967" s="115"/>
      <c r="AB967" s="115"/>
      <c r="AC967" s="124"/>
      <c r="AD967" s="1187"/>
      <c r="AE967" s="1187"/>
      <c r="AF967" s="1187"/>
      <c r="AG967" s="1187"/>
      <c r="AH967" s="1187"/>
      <c r="AI967" s="1187"/>
      <c r="AJ967" s="1187"/>
      <c r="AK967" s="1188"/>
      <c r="AL967" s="105"/>
      <c r="AM967" s="61"/>
      <c r="AN967" s="61"/>
      <c r="AO967" s="61"/>
      <c r="AP967" s="61"/>
      <c r="AQ967" s="61"/>
      <c r="AR967" s="61"/>
      <c r="AS967" s="61"/>
      <c r="AT967" s="61"/>
      <c r="AU967" s="61"/>
      <c r="AV967" s="61"/>
      <c r="AW967" s="61"/>
      <c r="AX967" s="61"/>
      <c r="AY967" s="61"/>
      <c r="AZ967" s="61"/>
      <c r="BA967" s="61"/>
      <c r="BB967" s="61"/>
      <c r="BC967" s="61"/>
      <c r="BD967" s="61"/>
      <c r="BE967" s="61"/>
      <c r="BF967" s="61"/>
      <c r="BG967" s="61"/>
      <c r="BH967" s="61"/>
      <c r="BI967" s="61"/>
      <c r="BJ967" s="61"/>
      <c r="BK967" s="61"/>
      <c r="BL967" s="61"/>
      <c r="BM967" s="61"/>
      <c r="BN967" s="61"/>
      <c r="BO967" s="61"/>
      <c r="BP967" s="61"/>
      <c r="BQ967" s="61"/>
      <c r="BR967" s="61"/>
      <c r="BS967" s="61"/>
      <c r="BT967" s="61"/>
      <c r="BU967" s="61"/>
      <c r="BV967" s="61"/>
      <c r="BW967" s="61"/>
      <c r="BX967" s="61"/>
      <c r="BY967" s="61"/>
      <c r="BZ967" s="61"/>
      <c r="CA967" s="61"/>
      <c r="CB967" s="61"/>
      <c r="CC967" s="61"/>
      <c r="CD967" s="61"/>
      <c r="CE967" s="61"/>
      <c r="CF967" s="61"/>
      <c r="CG967" s="61"/>
      <c r="CH967" s="61"/>
      <c r="CI967" s="61"/>
      <c r="CJ967" s="61"/>
      <c r="CK967" s="61"/>
      <c r="CL967" s="61"/>
      <c r="CM967" s="61"/>
      <c r="CN967" s="61"/>
      <c r="CO967" s="61"/>
      <c r="CP967" s="61"/>
      <c r="CQ967" s="61"/>
      <c r="CR967" s="61"/>
    </row>
    <row r="968" spans="1:96" s="32" customFormat="1" ht="12.75" customHeight="1">
      <c r="A968" s="51"/>
      <c r="B968" s="126"/>
      <c r="C968" s="117"/>
      <c r="D968" s="1268"/>
      <c r="E968" s="1269"/>
      <c r="F968" s="1269"/>
      <c r="G968" s="1269"/>
      <c r="H968" s="1269"/>
      <c r="I968" s="1269"/>
      <c r="J968" s="1269"/>
      <c r="K968" s="1269"/>
      <c r="L968" s="1269"/>
      <c r="M968" s="1269"/>
      <c r="N968" s="1269"/>
      <c r="O968" s="1269"/>
      <c r="P968" s="1269"/>
      <c r="Q968" s="1269"/>
      <c r="R968" s="1269"/>
      <c r="S968" s="1269"/>
      <c r="T968" s="1269"/>
      <c r="U968" s="1269"/>
      <c r="V968" s="1269"/>
      <c r="W968" s="1269"/>
      <c r="X968" s="1269"/>
      <c r="Y968" s="1270"/>
      <c r="Z968" s="11"/>
      <c r="AA968" s="11"/>
      <c r="AB968" s="11"/>
      <c r="AC968" s="119"/>
      <c r="AD968" s="1260"/>
      <c r="AE968" s="1260"/>
      <c r="AF968" s="1260"/>
      <c r="AG968" s="1260"/>
      <c r="AH968" s="1260"/>
      <c r="AI968" s="1260"/>
      <c r="AJ968" s="1260"/>
      <c r="AK968" s="1261"/>
      <c r="AL968" s="105"/>
      <c r="AO968" s="61"/>
      <c r="AP968" s="61"/>
      <c r="AQ968" s="61"/>
      <c r="AR968" s="61"/>
      <c r="AS968" s="61"/>
    </row>
    <row r="969" spans="1:96" ht="12.75" customHeight="1">
      <c r="A969" s="51"/>
      <c r="B969" s="120"/>
      <c r="C969" s="121" t="s">
        <v>227</v>
      </c>
      <c r="D969" s="1265" t="s">
        <v>1611</v>
      </c>
      <c r="E969" s="1266"/>
      <c r="F969" s="1266"/>
      <c r="G969" s="1266"/>
      <c r="H969" s="1266"/>
      <c r="I969" s="1266"/>
      <c r="J969" s="1266"/>
      <c r="K969" s="1266"/>
      <c r="L969" s="1266"/>
      <c r="M969" s="1266"/>
      <c r="N969" s="1266"/>
      <c r="O969" s="1266"/>
      <c r="P969" s="1266"/>
      <c r="Q969" s="1266"/>
      <c r="R969" s="1266"/>
      <c r="S969" s="1266"/>
      <c r="T969" s="1266"/>
      <c r="U969" s="1266"/>
      <c r="V969" s="1266"/>
      <c r="W969" s="1266"/>
      <c r="X969" s="1266"/>
      <c r="Y969" s="1267"/>
      <c r="Z969" s="113"/>
      <c r="AA969" s="1257" t="s">
        <v>723</v>
      </c>
      <c r="AB969" s="1258"/>
      <c r="AC969" s="51"/>
      <c r="AD969" s="1183">
        <f>ROUND(IF(AA969="yes",AD953*0.02,0),0)</f>
        <v>0</v>
      </c>
      <c r="AE969" s="1184"/>
      <c r="AF969" s="1184"/>
      <c r="AG969" s="1184"/>
      <c r="AH969" s="1184"/>
      <c r="AI969" s="1184"/>
      <c r="AJ969" s="1184"/>
      <c r="AK969" s="1185"/>
      <c r="AL969" s="105"/>
      <c r="AO969" s="32"/>
      <c r="AP969" s="32"/>
      <c r="AQ969" s="32"/>
      <c r="AR969" s="32"/>
      <c r="AS969" s="32"/>
    </row>
    <row r="970" spans="1:96" s="743" customFormat="1" ht="12.75" customHeight="1">
      <c r="A970" s="51"/>
      <c r="B970" s="113"/>
      <c r="C970" s="114"/>
      <c r="D970" s="1268" t="s">
        <v>1612</v>
      </c>
      <c r="E970" s="1269"/>
      <c r="F970" s="1269"/>
      <c r="G970" s="1269"/>
      <c r="H970" s="1269"/>
      <c r="I970" s="1269"/>
      <c r="J970" s="1269"/>
      <c r="K970" s="1269"/>
      <c r="L970" s="1269"/>
      <c r="M970" s="1269"/>
      <c r="N970" s="1269"/>
      <c r="O970" s="1269"/>
      <c r="P970" s="1269"/>
      <c r="Q970" s="1269"/>
      <c r="R970" s="1269"/>
      <c r="S970" s="1269"/>
      <c r="T970" s="1269"/>
      <c r="U970" s="1269"/>
      <c r="V970" s="1269"/>
      <c r="W970" s="1269"/>
      <c r="X970" s="1269"/>
      <c r="Y970" s="1270"/>
      <c r="Z970" s="113"/>
      <c r="AA970" s="51"/>
      <c r="AB970" s="51"/>
      <c r="AC970" s="51"/>
      <c r="AD970" s="1186"/>
      <c r="AE970" s="1187"/>
      <c r="AF970" s="1187"/>
      <c r="AG970" s="1187"/>
      <c r="AH970" s="1187"/>
      <c r="AI970" s="1187"/>
      <c r="AJ970" s="1187"/>
      <c r="AK970" s="1188"/>
      <c r="AL970" s="105"/>
      <c r="AO970" s="945"/>
      <c r="AP970" s="945"/>
      <c r="AQ970" s="945"/>
      <c r="AR970" s="945"/>
      <c r="AS970" s="945"/>
    </row>
    <row r="971" spans="1:96" ht="12.75" customHeight="1">
      <c r="A971" s="51"/>
      <c r="B971" s="120"/>
      <c r="C971" s="121" t="s">
        <v>230</v>
      </c>
      <c r="D971" s="1265" t="s">
        <v>1613</v>
      </c>
      <c r="E971" s="1266"/>
      <c r="F971" s="1266"/>
      <c r="G971" s="1266"/>
      <c r="H971" s="1266"/>
      <c r="I971" s="1266"/>
      <c r="J971" s="1266"/>
      <c r="K971" s="1266"/>
      <c r="L971" s="1266"/>
      <c r="M971" s="1266"/>
      <c r="N971" s="1266"/>
      <c r="O971" s="1266"/>
      <c r="P971" s="1266"/>
      <c r="Q971" s="1266"/>
      <c r="R971" s="1266"/>
      <c r="S971" s="1266"/>
      <c r="T971" s="1266"/>
      <c r="U971" s="1266"/>
      <c r="V971" s="1266"/>
      <c r="W971" s="1266"/>
      <c r="X971" s="1266"/>
      <c r="Y971" s="1267"/>
      <c r="Z971" s="120"/>
      <c r="AA971" s="1181" t="s">
        <v>723</v>
      </c>
      <c r="AB971" s="1182"/>
      <c r="AC971" s="120"/>
      <c r="AD971" s="1183">
        <f>ROUND(IF(AA971="yes",AD953*0.02,0),0)</f>
        <v>0</v>
      </c>
      <c r="AE971" s="1184"/>
      <c r="AF971" s="1184"/>
      <c r="AG971" s="1184"/>
      <c r="AH971" s="1184"/>
      <c r="AI971" s="1184"/>
      <c r="AJ971" s="1184"/>
      <c r="AK971" s="1185"/>
      <c r="AL971" s="105"/>
    </row>
    <row r="972" spans="1:96" s="743" customFormat="1" ht="12.75" customHeight="1">
      <c r="A972" s="51"/>
      <c r="B972" s="113"/>
      <c r="C972" s="114"/>
      <c r="D972" s="1262" t="s">
        <v>1614</v>
      </c>
      <c r="E972" s="1263"/>
      <c r="F972" s="1263"/>
      <c r="G972" s="1263"/>
      <c r="H972" s="1263"/>
      <c r="I972" s="1263"/>
      <c r="J972" s="1263"/>
      <c r="K972" s="1263"/>
      <c r="L972" s="1263"/>
      <c r="M972" s="1263"/>
      <c r="N972" s="1263"/>
      <c r="O972" s="1263"/>
      <c r="P972" s="1263"/>
      <c r="Q972" s="1263"/>
      <c r="R972" s="1263"/>
      <c r="S972" s="1263"/>
      <c r="T972" s="1263"/>
      <c r="U972" s="1263"/>
      <c r="V972" s="1263"/>
      <c r="W972" s="1263"/>
      <c r="X972" s="1263"/>
      <c r="Y972" s="1264"/>
      <c r="Z972" s="113"/>
      <c r="AA972" s="25"/>
      <c r="AB972" s="25"/>
      <c r="AC972" s="115"/>
      <c r="AD972" s="1186"/>
      <c r="AE972" s="1187"/>
      <c r="AF972" s="1187"/>
      <c r="AG972" s="1187"/>
      <c r="AH972" s="1187"/>
      <c r="AI972" s="1187"/>
      <c r="AJ972" s="1187"/>
      <c r="AK972" s="1188"/>
      <c r="AL972" s="105"/>
    </row>
    <row r="973" spans="1:96" ht="12.75" customHeight="1">
      <c r="A973" s="51"/>
      <c r="B973" s="116"/>
      <c r="C973" s="117"/>
      <c r="D973" s="1268"/>
      <c r="E973" s="1269"/>
      <c r="F973" s="1269"/>
      <c r="G973" s="1269"/>
      <c r="H973" s="1269"/>
      <c r="I973" s="1269"/>
      <c r="J973" s="1269"/>
      <c r="K973" s="1269"/>
      <c r="L973" s="1269"/>
      <c r="M973" s="1269"/>
      <c r="N973" s="1269"/>
      <c r="O973" s="1269"/>
      <c r="P973" s="1269"/>
      <c r="Q973" s="1269"/>
      <c r="R973" s="1269"/>
      <c r="S973" s="1269"/>
      <c r="T973" s="1269"/>
      <c r="U973" s="1269"/>
      <c r="V973" s="1269"/>
      <c r="W973" s="1269"/>
      <c r="X973" s="1269"/>
      <c r="Y973" s="1270"/>
      <c r="Z973" s="118"/>
      <c r="AA973" s="11"/>
      <c r="AB973" s="11"/>
      <c r="AC973" s="119"/>
      <c r="AD973" s="1259"/>
      <c r="AE973" s="1260"/>
      <c r="AF973" s="1260"/>
      <c r="AG973" s="1260"/>
      <c r="AH973" s="1260"/>
      <c r="AI973" s="1260"/>
      <c r="AJ973" s="1260"/>
      <c r="AK973" s="1261"/>
      <c r="AL973" s="105"/>
    </row>
    <row r="974" spans="1:96" ht="12.75" customHeight="1">
      <c r="A974" s="51"/>
      <c r="B974" s="120"/>
      <c r="C974" s="121" t="s">
        <v>233</v>
      </c>
      <c r="D974" s="1265" t="s">
        <v>1615</v>
      </c>
      <c r="E974" s="1266"/>
      <c r="F974" s="1266"/>
      <c r="G974" s="1266"/>
      <c r="H974" s="1266"/>
      <c r="I974" s="1266"/>
      <c r="J974" s="1266"/>
      <c r="K974" s="1266"/>
      <c r="L974" s="1266"/>
      <c r="M974" s="1266"/>
      <c r="N974" s="1266"/>
      <c r="O974" s="1266"/>
      <c r="P974" s="1266"/>
      <c r="Q974" s="1266"/>
      <c r="R974" s="1266"/>
      <c r="S974" s="1266"/>
      <c r="T974" s="1266"/>
      <c r="U974" s="1266"/>
      <c r="V974" s="1266"/>
      <c r="W974" s="1266"/>
      <c r="X974" s="1266"/>
      <c r="Y974" s="1267"/>
      <c r="Z974" s="120"/>
      <c r="AA974" s="1181" t="s">
        <v>723</v>
      </c>
      <c r="AB974" s="1182"/>
      <c r="AC974" s="128"/>
      <c r="AD974" s="1183">
        <f>IF(AA974="yes",AD953*AN891,0)</f>
        <v>0</v>
      </c>
      <c r="AE974" s="1184"/>
      <c r="AF974" s="1184"/>
      <c r="AG974" s="1184"/>
      <c r="AH974" s="1184"/>
      <c r="AI974" s="1184"/>
      <c r="AJ974" s="1184"/>
      <c r="AK974" s="1185"/>
      <c r="AL974" s="105"/>
    </row>
    <row r="975" spans="1:96" ht="15" customHeight="1">
      <c r="A975" s="51"/>
      <c r="B975" s="113"/>
      <c r="C975" s="114"/>
      <c r="D975" s="1262" t="s">
        <v>1616</v>
      </c>
      <c r="E975" s="1263"/>
      <c r="F975" s="1263"/>
      <c r="G975" s="1263"/>
      <c r="H975" s="1263"/>
      <c r="I975" s="1263"/>
      <c r="J975" s="1263"/>
      <c r="K975" s="1263"/>
      <c r="L975" s="1263"/>
      <c r="M975" s="1263"/>
      <c r="N975" s="1263"/>
      <c r="O975" s="1263"/>
      <c r="P975" s="1263"/>
      <c r="Q975" s="1263"/>
      <c r="R975" s="1263"/>
      <c r="S975" s="1263"/>
      <c r="T975" s="1263"/>
      <c r="U975" s="1263"/>
      <c r="V975" s="1263"/>
      <c r="W975" s="1263"/>
      <c r="X975" s="1263"/>
      <c r="Y975" s="1264"/>
      <c r="Z975" s="113"/>
      <c r="AA975" s="115"/>
      <c r="AB975" s="115"/>
      <c r="AC975" s="124"/>
      <c r="AD975" s="1186"/>
      <c r="AE975" s="1187"/>
      <c r="AF975" s="1187"/>
      <c r="AG975" s="1187"/>
      <c r="AH975" s="1187"/>
      <c r="AI975" s="1187"/>
      <c r="AJ975" s="1187"/>
      <c r="AK975" s="1188"/>
      <c r="AL975" s="105"/>
    </row>
    <row r="976" spans="1:96" s="743" customFormat="1" ht="15" customHeight="1">
      <c r="A976" s="51"/>
      <c r="B976" s="113"/>
      <c r="C976" s="114"/>
      <c r="D976" s="1262"/>
      <c r="E976" s="1263"/>
      <c r="F976" s="1263"/>
      <c r="G976" s="1263"/>
      <c r="H976" s="1263"/>
      <c r="I976" s="1263"/>
      <c r="J976" s="1263"/>
      <c r="K976" s="1263"/>
      <c r="L976" s="1263"/>
      <c r="M976" s="1263"/>
      <c r="N976" s="1263"/>
      <c r="O976" s="1263"/>
      <c r="P976" s="1263"/>
      <c r="Q976" s="1263"/>
      <c r="R976" s="1263"/>
      <c r="S976" s="1263"/>
      <c r="T976" s="1263"/>
      <c r="U976" s="1263"/>
      <c r="V976" s="1263"/>
      <c r="W976" s="1263"/>
      <c r="X976" s="1263"/>
      <c r="Y976" s="1264"/>
      <c r="Z976" s="113"/>
      <c r="AA976" s="115"/>
      <c r="AB976" s="115"/>
      <c r="AC976" s="124"/>
      <c r="AD976" s="1186"/>
      <c r="AE976" s="1187"/>
      <c r="AF976" s="1187"/>
      <c r="AG976" s="1187"/>
      <c r="AH976" s="1187"/>
      <c r="AI976" s="1187"/>
      <c r="AJ976" s="1187"/>
      <c r="AK976" s="1188"/>
      <c r="AL976" s="105"/>
    </row>
    <row r="977" spans="1:38" ht="12.75">
      <c r="A977" s="51"/>
      <c r="B977" s="122"/>
      <c r="C977" s="123"/>
      <c r="D977" s="1262"/>
      <c r="E977" s="1263"/>
      <c r="F977" s="1263"/>
      <c r="G977" s="1263"/>
      <c r="H977" s="1263"/>
      <c r="I977" s="1263"/>
      <c r="J977" s="1263"/>
      <c r="K977" s="1263"/>
      <c r="L977" s="1263"/>
      <c r="M977" s="1263"/>
      <c r="N977" s="1263"/>
      <c r="O977" s="1263"/>
      <c r="P977" s="1263"/>
      <c r="Q977" s="1263"/>
      <c r="R977" s="1263"/>
      <c r="S977" s="1263"/>
      <c r="T977" s="1263"/>
      <c r="U977" s="1263"/>
      <c r="V977" s="1263"/>
      <c r="W977" s="1263"/>
      <c r="X977" s="1263"/>
      <c r="Y977" s="1264"/>
      <c r="Z977" s="118"/>
      <c r="AA977" s="11"/>
      <c r="AB977" s="11"/>
      <c r="AC977" s="119"/>
      <c r="AD977" s="1259"/>
      <c r="AE977" s="1260"/>
      <c r="AF977" s="1260"/>
      <c r="AG977" s="1260"/>
      <c r="AH977" s="1260"/>
      <c r="AI977" s="1260"/>
      <c r="AJ977" s="1260"/>
      <c r="AK977" s="1261"/>
      <c r="AL977" s="105"/>
    </row>
    <row r="978" spans="1:38" ht="12.75" customHeight="1">
      <c r="A978" s="51"/>
      <c r="B978" s="120"/>
      <c r="C978" s="121" t="s">
        <v>238</v>
      </c>
      <c r="D978" s="1610" t="s">
        <v>1617</v>
      </c>
      <c r="E978" s="1611"/>
      <c r="F978" s="1611"/>
      <c r="G978" s="1611"/>
      <c r="H978" s="1611"/>
      <c r="I978" s="1611"/>
      <c r="J978" s="1611"/>
      <c r="K978" s="1611"/>
      <c r="L978" s="1611"/>
      <c r="M978" s="1611"/>
      <c r="N978" s="1611"/>
      <c r="O978" s="1611"/>
      <c r="P978" s="1611"/>
      <c r="Q978" s="1611"/>
      <c r="R978" s="1611"/>
      <c r="S978" s="1611"/>
      <c r="T978" s="1611"/>
      <c r="U978" s="1611"/>
      <c r="V978" s="1611"/>
      <c r="W978" s="1611"/>
      <c r="X978" s="1611"/>
      <c r="Y978" s="1612"/>
      <c r="Z978" s="115"/>
      <c r="AA978" s="1257" t="s">
        <v>723</v>
      </c>
      <c r="AB978" s="1258"/>
      <c r="AC978" s="51"/>
      <c r="AD978" s="1305"/>
      <c r="AE978" s="1306"/>
      <c r="AF978" s="1306"/>
      <c r="AG978" s="1306"/>
      <c r="AH978" s="1306"/>
      <c r="AI978" s="1306"/>
      <c r="AJ978" s="1306"/>
      <c r="AK978" s="1307"/>
      <c r="AL978" s="105"/>
    </row>
    <row r="979" spans="1:38" ht="12.75" customHeight="1">
      <c r="A979" s="51"/>
      <c r="B979" s="122"/>
      <c r="C979" s="125"/>
      <c r="D979" s="1613"/>
      <c r="E979" s="1614"/>
      <c r="F979" s="1614"/>
      <c r="G979" s="1614"/>
      <c r="H979" s="1614"/>
      <c r="I979" s="1614"/>
      <c r="J979" s="1614"/>
      <c r="K979" s="1614"/>
      <c r="L979" s="1614"/>
      <c r="M979" s="1614"/>
      <c r="N979" s="1614"/>
      <c r="O979" s="1614"/>
      <c r="P979" s="1614"/>
      <c r="Q979" s="1614"/>
      <c r="R979" s="1614"/>
      <c r="S979" s="1614"/>
      <c r="T979" s="1614"/>
      <c r="U979" s="1614"/>
      <c r="V979" s="1614"/>
      <c r="W979" s="1614"/>
      <c r="X979" s="1614"/>
      <c r="Y979" s="1615"/>
      <c r="Z979" s="1327">
        <f>IF(AA978="yes","Please Select Type and Enter Amount:",0)</f>
        <v>0</v>
      </c>
      <c r="AA979" s="1327"/>
      <c r="AB979" s="1327"/>
      <c r="AC979" s="1328"/>
      <c r="AD979" s="1308"/>
      <c r="AE979" s="1309"/>
      <c r="AF979" s="1309"/>
      <c r="AG979" s="1309"/>
      <c r="AH979" s="1309"/>
      <c r="AI979" s="1309"/>
      <c r="AJ979" s="1309"/>
      <c r="AK979" s="1310"/>
      <c r="AL979" s="105"/>
    </row>
    <row r="980" spans="1:38" ht="12.75" customHeight="1">
      <c r="A980" s="51"/>
      <c r="B980" s="122"/>
      <c r="C980" s="125"/>
      <c r="D980" s="1262" t="s">
        <v>1618</v>
      </c>
      <c r="E980" s="1263"/>
      <c r="F980" s="1263"/>
      <c r="G980" s="1263"/>
      <c r="H980" s="1263"/>
      <c r="I980" s="1263"/>
      <c r="J980" s="1263"/>
      <c r="K980" s="1263"/>
      <c r="L980" s="1263"/>
      <c r="M980" s="1263"/>
      <c r="N980" s="1263"/>
      <c r="O980" s="1263"/>
      <c r="P980" s="1263"/>
      <c r="Q980" s="1263"/>
      <c r="R980" s="1263"/>
      <c r="S980" s="1263"/>
      <c r="T980" s="1263"/>
      <c r="U980" s="1263"/>
      <c r="V980" s="1263"/>
      <c r="W980" s="1263"/>
      <c r="X980" s="1263"/>
      <c r="Y980" s="1264"/>
      <c r="Z980" s="1329"/>
      <c r="AA980" s="1327"/>
      <c r="AB980" s="1327"/>
      <c r="AC980" s="1328"/>
      <c r="AD980" s="1308"/>
      <c r="AE980" s="1309"/>
      <c r="AF980" s="1309"/>
      <c r="AG980" s="1309"/>
      <c r="AH980" s="1309"/>
      <c r="AI980" s="1309"/>
      <c r="AJ980" s="1309"/>
      <c r="AK980" s="1310"/>
      <c r="AL980" s="105"/>
    </row>
    <row r="981" spans="1:38" s="743" customFormat="1" ht="12.75">
      <c r="A981" s="51"/>
      <c r="B981" s="122"/>
      <c r="C981" s="125"/>
      <c r="D981" s="1262"/>
      <c r="E981" s="1263"/>
      <c r="F981" s="1263"/>
      <c r="G981" s="1263"/>
      <c r="H981" s="1263"/>
      <c r="I981" s="1263"/>
      <c r="J981" s="1263"/>
      <c r="K981" s="1263"/>
      <c r="L981" s="1263"/>
      <c r="M981" s="1263"/>
      <c r="N981" s="1263"/>
      <c r="O981" s="1263"/>
      <c r="P981" s="1263"/>
      <c r="Q981" s="1263"/>
      <c r="R981" s="1263"/>
      <c r="S981" s="1263"/>
      <c r="T981" s="1263"/>
      <c r="U981" s="1263"/>
      <c r="V981" s="1263"/>
      <c r="W981" s="1263"/>
      <c r="X981" s="1263"/>
      <c r="Y981" s="1264"/>
      <c r="Z981" s="1329"/>
      <c r="AA981" s="1327"/>
      <c r="AB981" s="1327"/>
      <c r="AC981" s="1328"/>
      <c r="AD981" s="1308"/>
      <c r="AE981" s="1309"/>
      <c r="AF981" s="1309"/>
      <c r="AG981" s="1309"/>
      <c r="AH981" s="1309"/>
      <c r="AI981" s="1309"/>
      <c r="AJ981" s="1309"/>
      <c r="AK981" s="1310"/>
      <c r="AL981" s="105"/>
    </row>
    <row r="982" spans="1:38" ht="12.75" customHeight="1">
      <c r="A982" s="51"/>
      <c r="B982" s="122"/>
      <c r="C982" s="125"/>
      <c r="D982" s="1262"/>
      <c r="E982" s="1263"/>
      <c r="F982" s="1263"/>
      <c r="G982" s="1263"/>
      <c r="H982" s="1263"/>
      <c r="I982" s="1263"/>
      <c r="J982" s="1263"/>
      <c r="K982" s="1263"/>
      <c r="L982" s="1263"/>
      <c r="M982" s="1263"/>
      <c r="N982" s="1263"/>
      <c r="O982" s="1263"/>
      <c r="P982" s="1263"/>
      <c r="Q982" s="1263"/>
      <c r="R982" s="1263"/>
      <c r="S982" s="1263"/>
      <c r="T982" s="1263"/>
      <c r="U982" s="1263"/>
      <c r="V982" s="1263"/>
      <c r="W982" s="1263"/>
      <c r="X982" s="1263"/>
      <c r="Y982" s="1264"/>
      <c r="Z982" s="1329"/>
      <c r="AA982" s="1327"/>
      <c r="AB982" s="1327"/>
      <c r="AC982" s="1328"/>
      <c r="AD982" s="1308"/>
      <c r="AE982" s="1309"/>
      <c r="AF982" s="1309"/>
      <c r="AG982" s="1309"/>
      <c r="AH982" s="1309"/>
      <c r="AI982" s="1309"/>
      <c r="AJ982" s="1309"/>
      <c r="AK982" s="1310"/>
      <c r="AL982" s="105"/>
    </row>
    <row r="983" spans="1:38" ht="12.75" customHeight="1">
      <c r="A983" s="51"/>
      <c r="B983" s="122"/>
      <c r="C983" s="125"/>
      <c r="D983" s="949" t="s">
        <v>383</v>
      </c>
      <c r="E983" s="136"/>
      <c r="F983" s="136"/>
      <c r="G983" s="163"/>
      <c r="H983" s="7"/>
      <c r="J983" s="1324" t="s">
        <v>642</v>
      </c>
      <c r="K983" s="1325"/>
      <c r="L983" s="1325"/>
      <c r="M983" s="1325"/>
      <c r="N983" s="1325"/>
      <c r="O983" s="1325"/>
      <c r="P983" s="1325"/>
      <c r="Q983" s="1326"/>
      <c r="R983" s="7"/>
      <c r="S983" s="7"/>
      <c r="T983" s="164"/>
      <c r="U983" s="7"/>
      <c r="V983" s="1364" t="str">
        <f>IF(AA978="yes",(AD953*0.15),"")</f>
        <v/>
      </c>
      <c r="W983" s="1364"/>
      <c r="X983" s="1364"/>
      <c r="Y983" s="1365"/>
      <c r="Z983" s="1299"/>
      <c r="AA983" s="1300"/>
      <c r="AB983" s="1300"/>
      <c r="AC983" s="1301"/>
      <c r="AD983" s="1311"/>
      <c r="AE983" s="1312"/>
      <c r="AF983" s="1312"/>
      <c r="AG983" s="1312"/>
      <c r="AH983" s="1312"/>
      <c r="AI983" s="1312"/>
      <c r="AJ983" s="1312"/>
      <c r="AK983" s="1313"/>
      <c r="AL983" s="105"/>
    </row>
    <row r="984" spans="1:38" ht="12.75" customHeight="1">
      <c r="A984" s="51"/>
      <c r="B984" s="120"/>
      <c r="C984" s="121" t="s">
        <v>244</v>
      </c>
      <c r="D984" s="1265" t="s">
        <v>1619</v>
      </c>
      <c r="E984" s="1266"/>
      <c r="F984" s="1266"/>
      <c r="G984" s="1266"/>
      <c r="H984" s="1266"/>
      <c r="I984" s="1266"/>
      <c r="J984" s="1266"/>
      <c r="K984" s="1266"/>
      <c r="L984" s="1266"/>
      <c r="M984" s="1266"/>
      <c r="N984" s="1266"/>
      <c r="O984" s="1266"/>
      <c r="P984" s="1266"/>
      <c r="Q984" s="1266"/>
      <c r="R984" s="1266"/>
      <c r="S984" s="1266"/>
      <c r="T984" s="1266"/>
      <c r="U984" s="1266"/>
      <c r="V984" s="1266"/>
      <c r="W984" s="1266"/>
      <c r="X984" s="1266"/>
      <c r="Y984" s="1267"/>
      <c r="Z984" s="113"/>
      <c r="AA984" s="1257" t="s">
        <v>723</v>
      </c>
      <c r="AB984" s="1258"/>
      <c r="AC984" s="51"/>
      <c r="AD984" s="1305"/>
      <c r="AE984" s="1306"/>
      <c r="AF984" s="1306"/>
      <c r="AG984" s="1306"/>
      <c r="AH984" s="1306"/>
      <c r="AI984" s="1306"/>
      <c r="AJ984" s="1306"/>
      <c r="AK984" s="1307"/>
      <c r="AL984" s="105"/>
    </row>
    <row r="985" spans="1:38" ht="12.75" customHeight="1">
      <c r="A985" s="51"/>
      <c r="B985" s="113"/>
      <c r="C985" s="114"/>
      <c r="D985" s="1262" t="s">
        <v>1620</v>
      </c>
      <c r="E985" s="1263"/>
      <c r="F985" s="1263"/>
      <c r="G985" s="1263"/>
      <c r="H985" s="1263"/>
      <c r="I985" s="1263"/>
      <c r="J985" s="1263"/>
      <c r="K985" s="1263"/>
      <c r="L985" s="1263"/>
      <c r="M985" s="1263"/>
      <c r="N985" s="1263"/>
      <c r="O985" s="1263"/>
      <c r="P985" s="1263"/>
      <c r="Q985" s="1263"/>
      <c r="R985" s="1263"/>
      <c r="S985" s="1263"/>
      <c r="T985" s="1263"/>
      <c r="U985" s="1263"/>
      <c r="V985" s="1263"/>
      <c r="W985" s="1263"/>
      <c r="X985" s="1263"/>
      <c r="Y985" s="1264"/>
      <c r="Z985" s="1322">
        <f>IF(AA984="yes","Please Enter Amount:",0)</f>
        <v>0</v>
      </c>
      <c r="AA985" s="1323"/>
      <c r="AB985" s="1323"/>
      <c r="AC985" s="1323"/>
      <c r="AD985" s="1308"/>
      <c r="AE985" s="1309"/>
      <c r="AF985" s="1309"/>
      <c r="AG985" s="1309"/>
      <c r="AH985" s="1309"/>
      <c r="AI985" s="1309"/>
      <c r="AJ985" s="1309"/>
      <c r="AK985" s="1310"/>
      <c r="AL985" s="105"/>
    </row>
    <row r="986" spans="1:38" s="743" customFormat="1" ht="12.75" customHeight="1">
      <c r="A986" s="51"/>
      <c r="B986" s="113"/>
      <c r="C986" s="114"/>
      <c r="D986" s="1262"/>
      <c r="E986" s="1263"/>
      <c r="F986" s="1263"/>
      <c r="G986" s="1263"/>
      <c r="H986" s="1263"/>
      <c r="I986" s="1263"/>
      <c r="J986" s="1263"/>
      <c r="K986" s="1263"/>
      <c r="L986" s="1263"/>
      <c r="M986" s="1263"/>
      <c r="N986" s="1263"/>
      <c r="O986" s="1263"/>
      <c r="P986" s="1263"/>
      <c r="Q986" s="1263"/>
      <c r="R986" s="1263"/>
      <c r="S986" s="1263"/>
      <c r="T986" s="1263"/>
      <c r="U986" s="1263"/>
      <c r="V986" s="1263"/>
      <c r="W986" s="1263"/>
      <c r="X986" s="1263"/>
      <c r="Y986" s="1264"/>
      <c r="Z986" s="1322"/>
      <c r="AA986" s="1323"/>
      <c r="AB986" s="1323"/>
      <c r="AC986" s="1323"/>
      <c r="AD986" s="1308"/>
      <c r="AE986" s="1309"/>
      <c r="AF986" s="1309"/>
      <c r="AG986" s="1309"/>
      <c r="AH986" s="1309"/>
      <c r="AI986" s="1309"/>
      <c r="AJ986" s="1309"/>
      <c r="AK986" s="1310"/>
      <c r="AL986" s="105"/>
    </row>
    <row r="987" spans="1:38" ht="12.75" customHeight="1">
      <c r="A987" s="51"/>
      <c r="B987" s="126"/>
      <c r="C987" s="125"/>
      <c r="D987" s="1268"/>
      <c r="E987" s="1269"/>
      <c r="F987" s="1269"/>
      <c r="G987" s="1269"/>
      <c r="H987" s="1269"/>
      <c r="I987" s="1269"/>
      <c r="J987" s="1269"/>
      <c r="K987" s="1269"/>
      <c r="L987" s="1269"/>
      <c r="M987" s="1269"/>
      <c r="N987" s="1269"/>
      <c r="O987" s="1269"/>
      <c r="P987" s="1269"/>
      <c r="Q987" s="1269"/>
      <c r="R987" s="1269"/>
      <c r="S987" s="1269"/>
      <c r="T987" s="1269"/>
      <c r="U987" s="1269"/>
      <c r="V987" s="1269"/>
      <c r="W987" s="1269"/>
      <c r="X987" s="1269"/>
      <c r="Y987" s="1270"/>
      <c r="Z987" s="1322"/>
      <c r="AA987" s="1323"/>
      <c r="AB987" s="1323"/>
      <c r="AC987" s="1323"/>
      <c r="AD987" s="1311"/>
      <c r="AE987" s="1312"/>
      <c r="AF987" s="1312"/>
      <c r="AG987" s="1312"/>
      <c r="AH987" s="1312"/>
      <c r="AI987" s="1312"/>
      <c r="AJ987" s="1312"/>
      <c r="AK987" s="1313"/>
      <c r="AL987" s="105"/>
    </row>
    <row r="988" spans="1:38" ht="12.75" customHeight="1">
      <c r="A988" s="51"/>
      <c r="B988" s="120"/>
      <c r="C988" s="121" t="s">
        <v>249</v>
      </c>
      <c r="D988" s="1265" t="s">
        <v>1621</v>
      </c>
      <c r="E988" s="1266"/>
      <c r="F988" s="1266"/>
      <c r="G988" s="1266"/>
      <c r="H988" s="1266"/>
      <c r="I988" s="1266"/>
      <c r="J988" s="1266"/>
      <c r="K988" s="1266"/>
      <c r="L988" s="1266"/>
      <c r="M988" s="1266"/>
      <c r="N988" s="1266"/>
      <c r="O988" s="1266"/>
      <c r="P988" s="1266"/>
      <c r="Q988" s="1266"/>
      <c r="R988" s="1266"/>
      <c r="S988" s="1266"/>
      <c r="T988" s="1266"/>
      <c r="U988" s="1266"/>
      <c r="V988" s="1266"/>
      <c r="W988" s="1266"/>
      <c r="X988" s="1266"/>
      <c r="Y988" s="1267"/>
      <c r="Z988" s="120"/>
      <c r="AA988" s="1181" t="s">
        <v>723</v>
      </c>
      <c r="AB988" s="1182"/>
      <c r="AC988" s="127"/>
      <c r="AD988" s="1183">
        <f>ROUND(IF(AA988="yes",(AD953*0.1),0),0)</f>
        <v>0</v>
      </c>
      <c r="AE988" s="1184"/>
      <c r="AF988" s="1184"/>
      <c r="AG988" s="1184"/>
      <c r="AH988" s="1184"/>
      <c r="AI988" s="1184"/>
      <c r="AJ988" s="1184"/>
      <c r="AK988" s="1185"/>
      <c r="AL988" s="105"/>
    </row>
    <row r="989" spans="1:38" s="743" customFormat="1" ht="12.75" customHeight="1">
      <c r="A989" s="51"/>
      <c r="B989" s="113"/>
      <c r="C989" s="114"/>
      <c r="D989" s="1262" t="s">
        <v>1622</v>
      </c>
      <c r="E989" s="1263"/>
      <c r="F989" s="1263"/>
      <c r="G989" s="1263"/>
      <c r="H989" s="1263"/>
      <c r="I989" s="1263"/>
      <c r="J989" s="1263"/>
      <c r="K989" s="1263"/>
      <c r="L989" s="1263"/>
      <c r="M989" s="1263"/>
      <c r="N989" s="1263"/>
      <c r="O989" s="1263"/>
      <c r="P989" s="1263"/>
      <c r="Q989" s="1263"/>
      <c r="R989" s="1263"/>
      <c r="S989" s="1263"/>
      <c r="T989" s="1263"/>
      <c r="U989" s="1263"/>
      <c r="V989" s="1263"/>
      <c r="W989" s="1263"/>
      <c r="X989" s="1263"/>
      <c r="Y989" s="1264"/>
      <c r="Z989" s="113"/>
      <c r="AA989" s="115"/>
      <c r="AB989" s="115"/>
      <c r="AC989" s="115"/>
      <c r="AD989" s="1186"/>
      <c r="AE989" s="1187"/>
      <c r="AF989" s="1187"/>
      <c r="AG989" s="1187"/>
      <c r="AH989" s="1187"/>
      <c r="AI989" s="1187"/>
      <c r="AJ989" s="1187"/>
      <c r="AK989" s="1188"/>
      <c r="AL989" s="105"/>
    </row>
    <row r="990" spans="1:38" ht="12.75">
      <c r="A990" s="51"/>
      <c r="B990" s="113"/>
      <c r="C990" s="114"/>
      <c r="D990" s="1268"/>
      <c r="E990" s="1269"/>
      <c r="F990" s="1269"/>
      <c r="G990" s="1269"/>
      <c r="H990" s="1269"/>
      <c r="I990" s="1269"/>
      <c r="J990" s="1269"/>
      <c r="K990" s="1269"/>
      <c r="L990" s="1269"/>
      <c r="M990" s="1269"/>
      <c r="N990" s="1269"/>
      <c r="O990" s="1269"/>
      <c r="P990" s="1269"/>
      <c r="Q990" s="1269"/>
      <c r="R990" s="1269"/>
      <c r="S990" s="1269"/>
      <c r="T990" s="1269"/>
      <c r="U990" s="1269"/>
      <c r="V990" s="1269"/>
      <c r="W990" s="1269"/>
      <c r="X990" s="1269"/>
      <c r="Y990" s="1270"/>
      <c r="Z990" s="113"/>
      <c r="AA990" s="115"/>
      <c r="AB990" s="115"/>
      <c r="AC990" s="115"/>
      <c r="AD990" s="1186"/>
      <c r="AE990" s="1187"/>
      <c r="AF990" s="1187"/>
      <c r="AG990" s="1187"/>
      <c r="AH990" s="1187"/>
      <c r="AI990" s="1187"/>
      <c r="AJ990" s="1187"/>
      <c r="AK990" s="1188"/>
      <c r="AL990" s="105"/>
    </row>
    <row r="991" spans="1:38" ht="12.75" customHeight="1">
      <c r="A991" s="51"/>
      <c r="B991" s="120"/>
      <c r="C991" s="555" t="s">
        <v>742</v>
      </c>
      <c r="D991" s="1265" t="s">
        <v>1623</v>
      </c>
      <c r="E991" s="1266"/>
      <c r="F991" s="1266"/>
      <c r="G991" s="1266"/>
      <c r="H991" s="1266"/>
      <c r="I991" s="1266"/>
      <c r="J991" s="1266"/>
      <c r="K991" s="1266"/>
      <c r="L991" s="1266"/>
      <c r="M991" s="1266"/>
      <c r="N991" s="1266"/>
      <c r="O991" s="1266"/>
      <c r="P991" s="1266"/>
      <c r="Q991" s="1266"/>
      <c r="R991" s="1266"/>
      <c r="S991" s="1266"/>
      <c r="T991" s="1266"/>
      <c r="U991" s="1266"/>
      <c r="V991" s="1266"/>
      <c r="W991" s="1266"/>
      <c r="X991" s="1266"/>
      <c r="Y991" s="1267"/>
      <c r="Z991" s="120"/>
      <c r="AA991" s="1181" t="s">
        <v>723</v>
      </c>
      <c r="AB991" s="1182"/>
      <c r="AC991" s="127"/>
      <c r="AD991" s="1183">
        <f>ROUND(IF(AA991="yes",(AD953*0.1),0),0)</f>
        <v>0</v>
      </c>
      <c r="AE991" s="1184"/>
      <c r="AF991" s="1184"/>
      <c r="AG991" s="1184"/>
      <c r="AH991" s="1184"/>
      <c r="AI991" s="1184"/>
      <c r="AJ991" s="1184"/>
      <c r="AK991" s="1185"/>
      <c r="AL991" s="105"/>
    </row>
    <row r="992" spans="1:38" s="706" customFormat="1" ht="12.75" customHeight="1">
      <c r="A992" s="51"/>
      <c r="B992" s="113"/>
      <c r="C992" s="114"/>
      <c r="D992" s="1262" t="s">
        <v>1624</v>
      </c>
      <c r="E992" s="1263"/>
      <c r="F992" s="1263"/>
      <c r="G992" s="1263"/>
      <c r="H992" s="1263"/>
      <c r="I992" s="1263"/>
      <c r="J992" s="1263"/>
      <c r="K992" s="1263"/>
      <c r="L992" s="1263"/>
      <c r="M992" s="1263"/>
      <c r="N992" s="1263"/>
      <c r="O992" s="1263"/>
      <c r="P992" s="1263"/>
      <c r="Q992" s="1263"/>
      <c r="R992" s="1263"/>
      <c r="S992" s="1263"/>
      <c r="T992" s="1263"/>
      <c r="U992" s="1263"/>
      <c r="V992" s="1263"/>
      <c r="W992" s="1263"/>
      <c r="X992" s="1263"/>
      <c r="Y992" s="1264"/>
      <c r="Z992" s="113"/>
      <c r="AA992" s="115"/>
      <c r="AB992" s="115"/>
      <c r="AC992" s="115"/>
      <c r="AD992" s="1186"/>
      <c r="AE992" s="1187"/>
      <c r="AF992" s="1187"/>
      <c r="AG992" s="1187"/>
      <c r="AH992" s="1187"/>
      <c r="AI992" s="1187"/>
      <c r="AJ992" s="1187"/>
      <c r="AK992" s="1188"/>
      <c r="AL992" s="105"/>
    </row>
    <row r="993" spans="1:38" ht="12.75" customHeight="1">
      <c r="A993" s="51"/>
      <c r="B993" s="113"/>
      <c r="C993" s="114"/>
      <c r="D993" s="1262"/>
      <c r="E993" s="1263"/>
      <c r="F993" s="1263"/>
      <c r="G993" s="1263"/>
      <c r="H993" s="1263"/>
      <c r="I993" s="1263"/>
      <c r="J993" s="1263"/>
      <c r="K993" s="1263"/>
      <c r="L993" s="1263"/>
      <c r="M993" s="1263"/>
      <c r="N993" s="1263"/>
      <c r="O993" s="1263"/>
      <c r="P993" s="1263"/>
      <c r="Q993" s="1263"/>
      <c r="R993" s="1263"/>
      <c r="S993" s="1263"/>
      <c r="T993" s="1263"/>
      <c r="U993" s="1263"/>
      <c r="V993" s="1263"/>
      <c r="W993" s="1263"/>
      <c r="X993" s="1263"/>
      <c r="Y993" s="1264"/>
      <c r="Z993" s="113"/>
      <c r="AA993" s="115"/>
      <c r="AB993" s="115"/>
      <c r="AC993" s="115"/>
      <c r="AD993" s="552"/>
      <c r="AE993" s="553"/>
      <c r="AF993" s="553"/>
      <c r="AG993" s="553"/>
      <c r="AH993" s="553"/>
      <c r="AI993" s="553"/>
      <c r="AJ993" s="553"/>
      <c r="AK993" s="554"/>
      <c r="AL993" s="105"/>
    </row>
    <row r="994" spans="1:38" ht="12.75" customHeight="1">
      <c r="A994" s="51"/>
      <c r="B994" s="113"/>
      <c r="C994" s="114"/>
      <c r="D994" s="1262"/>
      <c r="E994" s="1263"/>
      <c r="F994" s="1263"/>
      <c r="G994" s="1263"/>
      <c r="H994" s="1263"/>
      <c r="I994" s="1263"/>
      <c r="J994" s="1263"/>
      <c r="K994" s="1263"/>
      <c r="L994" s="1263"/>
      <c r="M994" s="1263"/>
      <c r="N994" s="1263"/>
      <c r="O994" s="1263"/>
      <c r="P994" s="1263"/>
      <c r="Q994" s="1263"/>
      <c r="R994" s="1263"/>
      <c r="S994" s="1263"/>
      <c r="T994" s="1263"/>
      <c r="U994" s="1263"/>
      <c r="V994" s="1263"/>
      <c r="W994" s="1263"/>
      <c r="X994" s="1263"/>
      <c r="Y994" s="1264"/>
      <c r="Z994" s="113"/>
      <c r="AA994" s="115"/>
      <c r="AB994" s="115"/>
      <c r="AC994" s="115"/>
      <c r="AD994" s="552"/>
      <c r="AE994" s="553"/>
      <c r="AF994" s="553"/>
      <c r="AG994" s="553"/>
      <c r="AH994" s="553"/>
      <c r="AI994" s="553"/>
      <c r="AJ994" s="553"/>
      <c r="AK994" s="554"/>
      <c r="AL994" s="105"/>
    </row>
    <row r="995" spans="1:38" ht="12.75" customHeight="1">
      <c r="A995" s="51"/>
      <c r="B995" s="113"/>
      <c r="C995" s="114"/>
      <c r="D995" s="1268"/>
      <c r="E995" s="1269"/>
      <c r="F995" s="1269"/>
      <c r="G995" s="1269"/>
      <c r="H995" s="1269"/>
      <c r="I995" s="1269"/>
      <c r="J995" s="1269"/>
      <c r="K995" s="1269"/>
      <c r="L995" s="1269"/>
      <c r="M995" s="1269"/>
      <c r="N995" s="1269"/>
      <c r="O995" s="1269"/>
      <c r="P995" s="1269"/>
      <c r="Q995" s="1269"/>
      <c r="R995" s="1269"/>
      <c r="S995" s="1269"/>
      <c r="T995" s="1269"/>
      <c r="U995" s="1269"/>
      <c r="V995" s="1269"/>
      <c r="W995" s="1269"/>
      <c r="X995" s="1269"/>
      <c r="Y995" s="1270"/>
      <c r="Z995" s="113"/>
      <c r="AA995" s="115"/>
      <c r="AB995" s="115"/>
      <c r="AC995" s="115"/>
      <c r="AD995" s="552"/>
      <c r="AE995" s="553"/>
      <c r="AF995" s="553"/>
      <c r="AG995" s="553"/>
      <c r="AH995" s="553"/>
      <c r="AI995" s="553"/>
      <c r="AJ995" s="553"/>
      <c r="AK995" s="554"/>
      <c r="AL995" s="105"/>
    </row>
    <row r="996" spans="1:38" ht="12.75" customHeight="1">
      <c r="A996" s="51"/>
      <c r="B996" s="120"/>
      <c r="C996" s="206" t="s">
        <v>704</v>
      </c>
      <c r="D996" s="1265" t="s">
        <v>1628</v>
      </c>
      <c r="E996" s="1266"/>
      <c r="F996" s="1266"/>
      <c r="G996" s="1266"/>
      <c r="H996" s="1266"/>
      <c r="I996" s="1266"/>
      <c r="J996" s="1266"/>
      <c r="K996" s="1266"/>
      <c r="L996" s="1266"/>
      <c r="M996" s="1266"/>
      <c r="N996" s="1266"/>
      <c r="O996" s="1266"/>
      <c r="P996" s="1266"/>
      <c r="Q996" s="1266"/>
      <c r="R996" s="1266"/>
      <c r="S996" s="1266"/>
      <c r="T996" s="1266"/>
      <c r="U996" s="1266"/>
      <c r="V996" s="1266"/>
      <c r="W996" s="1266"/>
      <c r="X996" s="1266"/>
      <c r="Y996" s="1267"/>
      <c r="Z996" s="120"/>
      <c r="AA996" s="1297" t="str">
        <f>IF(X999&gt;0,"Yes","No")</f>
        <v>Yes</v>
      </c>
      <c r="AB996" s="1298"/>
      <c r="AC996" s="128"/>
      <c r="AD996" s="1288">
        <f>IF((X999=0),"",AO906*AD953)</f>
        <v>34903645.700000003</v>
      </c>
      <c r="AE996" s="1289"/>
      <c r="AF996" s="1289"/>
      <c r="AG996" s="1289"/>
      <c r="AH996" s="1289"/>
      <c r="AI996" s="1289"/>
      <c r="AJ996" s="1289"/>
      <c r="AK996" s="1290"/>
      <c r="AL996" s="105"/>
    </row>
    <row r="997" spans="1:38" s="743" customFormat="1" ht="12.75" customHeight="1">
      <c r="A997" s="51"/>
      <c r="B997" s="113"/>
      <c r="C997" s="726"/>
      <c r="D997" s="1262" t="s">
        <v>1627</v>
      </c>
      <c r="E997" s="1263"/>
      <c r="F997" s="1263"/>
      <c r="G997" s="1263"/>
      <c r="H997" s="1263"/>
      <c r="I997" s="1263"/>
      <c r="J997" s="1263"/>
      <c r="K997" s="1263"/>
      <c r="L997" s="1263"/>
      <c r="M997" s="1263"/>
      <c r="N997" s="1263"/>
      <c r="O997" s="1263"/>
      <c r="P997" s="1263"/>
      <c r="Q997" s="1263"/>
      <c r="R997" s="1263"/>
      <c r="S997" s="1263"/>
      <c r="T997" s="1263"/>
      <c r="U997" s="1263"/>
      <c r="V997" s="1263"/>
      <c r="W997" s="1263"/>
      <c r="X997" s="1263"/>
      <c r="Y997" s="1264"/>
      <c r="Z997" s="113"/>
      <c r="AA997" s="727"/>
      <c r="AB997" s="727"/>
      <c r="AC997" s="124"/>
      <c r="AD997" s="1291"/>
      <c r="AE997" s="1292"/>
      <c r="AF997" s="1292"/>
      <c r="AG997" s="1292"/>
      <c r="AH997" s="1292"/>
      <c r="AI997" s="1292"/>
      <c r="AJ997" s="1292"/>
      <c r="AK997" s="1293"/>
      <c r="AL997" s="105"/>
    </row>
    <row r="998" spans="1:38" ht="12.75" customHeight="1">
      <c r="A998" s="51"/>
      <c r="B998" s="113"/>
      <c r="C998" s="726"/>
      <c r="D998" s="1262"/>
      <c r="E998" s="1263"/>
      <c r="F998" s="1263"/>
      <c r="G998" s="1263"/>
      <c r="H998" s="1263"/>
      <c r="I998" s="1263"/>
      <c r="J998" s="1263"/>
      <c r="K998" s="1263"/>
      <c r="L998" s="1263"/>
      <c r="M998" s="1263"/>
      <c r="N998" s="1263"/>
      <c r="O998" s="1263"/>
      <c r="P998" s="1263"/>
      <c r="Q998" s="1263"/>
      <c r="R998" s="1263"/>
      <c r="S998" s="1263"/>
      <c r="T998" s="1263"/>
      <c r="U998" s="1263"/>
      <c r="V998" s="1263"/>
      <c r="W998" s="1263"/>
      <c r="X998" s="1263"/>
      <c r="Y998" s="1264"/>
      <c r="Z998" s="113"/>
      <c r="AA998" s="727"/>
      <c r="AB998" s="727"/>
      <c r="AC998" s="124"/>
      <c r="AD998" s="1291"/>
      <c r="AE998" s="1292"/>
      <c r="AF998" s="1292"/>
      <c r="AG998" s="1292"/>
      <c r="AH998" s="1292"/>
      <c r="AI998" s="1292"/>
      <c r="AJ998" s="1292"/>
      <c r="AK998" s="1293"/>
      <c r="AL998" s="105"/>
    </row>
    <row r="999" spans="1:38" ht="12.75" customHeight="1">
      <c r="A999" s="51"/>
      <c r="B999" s="118"/>
      <c r="C999" s="119"/>
      <c r="D999" s="207" t="s">
        <v>1082</v>
      </c>
      <c r="E999" s="208"/>
      <c r="F999" s="208"/>
      <c r="G999" s="208"/>
      <c r="H999" s="104"/>
      <c r="I999" s="1318">
        <f>AM905</f>
        <v>111</v>
      </c>
      <c r="J999" s="1319"/>
      <c r="K999" s="51"/>
      <c r="L999" s="104"/>
      <c r="M999" s="208"/>
      <c r="N999" s="208"/>
      <c r="O999" s="208"/>
      <c r="P999" s="208"/>
      <c r="Q999" s="208"/>
      <c r="R999" s="208"/>
      <c r="S999" s="208"/>
      <c r="T999" s="208"/>
      <c r="U999" s="208"/>
      <c r="V999" s="104"/>
      <c r="W999" s="209" t="s">
        <v>1083</v>
      </c>
      <c r="X999" s="1320">
        <f>AT614</f>
        <v>88</v>
      </c>
      <c r="Y999" s="1321"/>
      <c r="Z999" s="1299"/>
      <c r="AA999" s="1300"/>
      <c r="AB999" s="1300"/>
      <c r="AC999" s="1301"/>
      <c r="AD999" s="1294"/>
      <c r="AE999" s="1295"/>
      <c r="AF999" s="1295"/>
      <c r="AG999" s="1295"/>
      <c r="AH999" s="1295"/>
      <c r="AI999" s="1295"/>
      <c r="AJ999" s="1295"/>
      <c r="AK999" s="1296"/>
      <c r="AL999" s="105"/>
    </row>
    <row r="1000" spans="1:38" ht="12.75" customHeight="1">
      <c r="A1000" s="51"/>
      <c r="B1000" s="120"/>
      <c r="C1000" s="206" t="s">
        <v>1156</v>
      </c>
      <c r="D1000" s="1265" t="s">
        <v>1626</v>
      </c>
      <c r="E1000" s="1266"/>
      <c r="F1000" s="1266"/>
      <c r="G1000" s="1266"/>
      <c r="H1000" s="1266"/>
      <c r="I1000" s="1266"/>
      <c r="J1000" s="1266"/>
      <c r="K1000" s="1266"/>
      <c r="L1000" s="1266"/>
      <c r="M1000" s="1266"/>
      <c r="N1000" s="1266"/>
      <c r="O1000" s="1266"/>
      <c r="P1000" s="1266"/>
      <c r="Q1000" s="1266"/>
      <c r="R1000" s="1266"/>
      <c r="S1000" s="1266"/>
      <c r="T1000" s="1266"/>
      <c r="U1000" s="1266"/>
      <c r="V1000" s="1266"/>
      <c r="W1000" s="1266"/>
      <c r="X1000" s="1266"/>
      <c r="Y1000" s="1267"/>
      <c r="Z1000" s="113"/>
      <c r="AA1000" s="1297" t="str">
        <f>IF(X1003&gt;0,"Yes","No")</f>
        <v>Yes</v>
      </c>
      <c r="AB1000" s="1298"/>
      <c r="AC1000" s="124"/>
      <c r="AD1000" s="1288">
        <f>IF((X1003=0)," ",(2*AO907)*AD953)</f>
        <v>9720002.5999999996</v>
      </c>
      <c r="AE1000" s="1289"/>
      <c r="AF1000" s="1289"/>
      <c r="AG1000" s="1289"/>
      <c r="AH1000" s="1289"/>
      <c r="AI1000" s="1289"/>
      <c r="AJ1000" s="1289"/>
      <c r="AK1000" s="1290"/>
      <c r="AL1000" s="105"/>
    </row>
    <row r="1001" spans="1:38" s="743" customFormat="1" ht="12.75" customHeight="1">
      <c r="A1001" s="51"/>
      <c r="B1001" s="113"/>
      <c r="C1001" s="726"/>
      <c r="D1001" s="1262" t="s">
        <v>1625</v>
      </c>
      <c r="E1001" s="1263"/>
      <c r="F1001" s="1263"/>
      <c r="G1001" s="1263"/>
      <c r="H1001" s="1263"/>
      <c r="I1001" s="1263"/>
      <c r="J1001" s="1263"/>
      <c r="K1001" s="1263"/>
      <c r="L1001" s="1263"/>
      <c r="M1001" s="1263"/>
      <c r="N1001" s="1263"/>
      <c r="O1001" s="1263"/>
      <c r="P1001" s="1263"/>
      <c r="Q1001" s="1263"/>
      <c r="R1001" s="1263"/>
      <c r="S1001" s="1263"/>
      <c r="T1001" s="1263"/>
      <c r="U1001" s="1263"/>
      <c r="V1001" s="1263"/>
      <c r="W1001" s="1263"/>
      <c r="X1001" s="1263"/>
      <c r="Y1001" s="1264"/>
      <c r="Z1001" s="113"/>
      <c r="AA1001" s="727"/>
      <c r="AB1001" s="727"/>
      <c r="AC1001" s="124"/>
      <c r="AD1001" s="1291"/>
      <c r="AE1001" s="1292"/>
      <c r="AF1001" s="1292"/>
      <c r="AG1001" s="1292"/>
      <c r="AH1001" s="1292"/>
      <c r="AI1001" s="1292"/>
      <c r="AJ1001" s="1292"/>
      <c r="AK1001" s="1293"/>
      <c r="AL1001" s="105"/>
    </row>
    <row r="1002" spans="1:38" ht="12.75" customHeight="1">
      <c r="A1002" s="51"/>
      <c r="B1002" s="113"/>
      <c r="C1002" s="124"/>
      <c r="D1002" s="1262"/>
      <c r="E1002" s="1263"/>
      <c r="F1002" s="1263"/>
      <c r="G1002" s="1263"/>
      <c r="H1002" s="1263"/>
      <c r="I1002" s="1263"/>
      <c r="J1002" s="1263"/>
      <c r="K1002" s="1263"/>
      <c r="L1002" s="1263"/>
      <c r="M1002" s="1263"/>
      <c r="N1002" s="1263"/>
      <c r="O1002" s="1263"/>
      <c r="P1002" s="1263"/>
      <c r="Q1002" s="1263"/>
      <c r="R1002" s="1263"/>
      <c r="S1002" s="1263"/>
      <c r="T1002" s="1263"/>
      <c r="U1002" s="1263"/>
      <c r="V1002" s="1263"/>
      <c r="W1002" s="1263"/>
      <c r="X1002" s="1263"/>
      <c r="Y1002" s="1264"/>
      <c r="Z1002" s="1329"/>
      <c r="AA1002" s="1327"/>
      <c r="AB1002" s="1327"/>
      <c r="AC1002" s="1328"/>
      <c r="AD1002" s="1291"/>
      <c r="AE1002" s="1292"/>
      <c r="AF1002" s="1292"/>
      <c r="AG1002" s="1292"/>
      <c r="AH1002" s="1292"/>
      <c r="AI1002" s="1292"/>
      <c r="AJ1002" s="1292"/>
      <c r="AK1002" s="1293"/>
      <c r="AL1002" s="105"/>
    </row>
    <row r="1003" spans="1:38" ht="12.75" customHeight="1">
      <c r="A1003" s="51"/>
      <c r="B1003" s="118"/>
      <c r="C1003" s="119"/>
      <c r="D1003" s="207" t="s">
        <v>1082</v>
      </c>
      <c r="E1003" s="208"/>
      <c r="F1003" s="208"/>
      <c r="G1003" s="208"/>
      <c r="H1003" s="208"/>
      <c r="I1003" s="1318">
        <f>AM905</f>
        <v>111</v>
      </c>
      <c r="J1003" s="1319"/>
      <c r="K1003" s="51"/>
      <c r="L1003" s="208"/>
      <c r="M1003" s="208"/>
      <c r="N1003" s="208"/>
      <c r="O1003" s="208"/>
      <c r="P1003" s="208"/>
      <c r="Q1003" s="208"/>
      <c r="R1003" s="208"/>
      <c r="S1003" s="208"/>
      <c r="T1003" s="208"/>
      <c r="U1003" s="208"/>
      <c r="V1003" s="208"/>
      <c r="W1003" s="209" t="s">
        <v>1084</v>
      </c>
      <c r="X1003" s="1320">
        <f>AX614</f>
        <v>13</v>
      </c>
      <c r="Y1003" s="1321"/>
      <c r="Z1003" s="1299"/>
      <c r="AA1003" s="1300"/>
      <c r="AB1003" s="1300"/>
      <c r="AC1003" s="1301"/>
      <c r="AD1003" s="1294"/>
      <c r="AE1003" s="1295"/>
      <c r="AF1003" s="1295"/>
      <c r="AG1003" s="1295"/>
      <c r="AH1003" s="1295"/>
      <c r="AI1003" s="1295"/>
      <c r="AJ1003" s="1295"/>
      <c r="AK1003" s="1296"/>
      <c r="AL1003" s="105"/>
    </row>
    <row r="1004" spans="1:38" ht="12.75" customHeight="1">
      <c r="A1004" s="51"/>
      <c r="B1004" s="161"/>
      <c r="C1004" s="162"/>
      <c r="D1004" s="1347" t="s">
        <v>560</v>
      </c>
      <c r="E1004" s="1347"/>
      <c r="F1004" s="1347"/>
      <c r="G1004" s="1347"/>
      <c r="H1004" s="1347"/>
      <c r="I1004" s="1347"/>
      <c r="J1004" s="1347"/>
      <c r="K1004" s="1347"/>
      <c r="L1004" s="1347"/>
      <c r="M1004" s="1347"/>
      <c r="N1004" s="1347"/>
      <c r="O1004" s="1347"/>
      <c r="P1004" s="1347"/>
      <c r="Q1004" s="1347"/>
      <c r="R1004" s="1347"/>
      <c r="S1004" s="1347"/>
      <c r="T1004" s="1347"/>
      <c r="U1004" s="1347"/>
      <c r="V1004" s="1347"/>
      <c r="W1004" s="1347"/>
      <c r="X1004" s="1347"/>
      <c r="Y1004" s="1347"/>
      <c r="Z1004" s="1347"/>
      <c r="AA1004" s="1347"/>
      <c r="AB1004" s="1347"/>
      <c r="AC1004" s="1348"/>
      <c r="AD1004" s="1281">
        <f>SUM(AD953:AK1003)</f>
        <v>88805478.299999997</v>
      </c>
      <c r="AE1004" s="1282"/>
      <c r="AF1004" s="1282"/>
      <c r="AG1004" s="1282"/>
      <c r="AH1004" s="1282"/>
      <c r="AI1004" s="1282"/>
      <c r="AJ1004" s="1282"/>
      <c r="AK1004" s="1283"/>
      <c r="AL1004" s="105"/>
    </row>
    <row r="1005" spans="1:38" ht="12.75" customHeight="1">
      <c r="A1005" s="51"/>
      <c r="B1005" s="115"/>
      <c r="C1005" s="348"/>
      <c r="D1005" s="353"/>
      <c r="E1005" s="353"/>
      <c r="F1005" s="353"/>
      <c r="G1005" s="353"/>
      <c r="H1005" s="353"/>
      <c r="I1005" s="353"/>
      <c r="J1005" s="353"/>
      <c r="K1005" s="353"/>
      <c r="L1005" s="353"/>
      <c r="M1005" s="353"/>
      <c r="N1005" s="353"/>
      <c r="O1005" s="353"/>
      <c r="P1005" s="353"/>
      <c r="Q1005" s="353"/>
      <c r="R1005" s="353"/>
      <c r="S1005" s="353"/>
      <c r="T1005" s="349"/>
      <c r="U1005" s="349"/>
      <c r="V1005" s="349"/>
      <c r="W1005" s="349"/>
      <c r="X1005" s="349"/>
      <c r="Y1005" s="349"/>
      <c r="Z1005" s="349"/>
      <c r="AA1005" s="349"/>
      <c r="AB1005" s="349"/>
      <c r="AC1005" s="349"/>
      <c r="AD1005" s="346"/>
      <c r="AE1005" s="346"/>
      <c r="AF1005" s="346"/>
      <c r="AG1005" s="346"/>
      <c r="AH1005" s="346"/>
      <c r="AI1005" s="346"/>
      <c r="AJ1005" s="346"/>
      <c r="AK1005" s="346"/>
      <c r="AL1005" s="105"/>
    </row>
    <row r="1006" spans="1:38" ht="12.75" customHeight="1">
      <c r="A1006" s="51"/>
      <c r="B1006" s="115"/>
      <c r="C1006" s="348"/>
      <c r="D1006" s="355"/>
      <c r="E1006" s="354"/>
      <c r="F1006" s="354"/>
      <c r="G1006" s="354"/>
      <c r="H1006" s="354"/>
      <c r="I1006" s="354"/>
      <c r="J1006" s="354"/>
      <c r="K1006" s="354"/>
      <c r="L1006" s="354"/>
      <c r="M1006" s="354"/>
      <c r="N1006" s="354"/>
      <c r="O1006" s="354"/>
      <c r="P1006" s="354"/>
      <c r="Q1006" s="354"/>
      <c r="R1006" s="354"/>
      <c r="S1006" s="354"/>
      <c r="T1006" s="354"/>
      <c r="U1006" s="354"/>
      <c r="V1006" s="354"/>
      <c r="W1006" s="354"/>
      <c r="X1006" s="354"/>
      <c r="Y1006" s="354"/>
      <c r="Z1006" s="354"/>
      <c r="AA1006" s="354"/>
      <c r="AB1006" s="354"/>
      <c r="AC1006" s="354"/>
      <c r="AD1006" s="345"/>
      <c r="AE1006" s="345"/>
      <c r="AF1006" s="345"/>
      <c r="AG1006" s="345"/>
      <c r="AH1006" s="345"/>
      <c r="AI1006" s="345"/>
      <c r="AJ1006" s="345"/>
      <c r="AK1006" s="345"/>
      <c r="AL1006" s="105"/>
    </row>
    <row r="1007" spans="1:38" ht="12.75" customHeight="1">
      <c r="A1007" s="51"/>
      <c r="B1007" s="115"/>
      <c r="C1007" s="348"/>
      <c r="D1007" s="356"/>
      <c r="E1007" s="357"/>
      <c r="F1007" s="357"/>
      <c r="G1007" s="357"/>
      <c r="H1007" s="357"/>
      <c r="I1007" s="357"/>
      <c r="J1007" s="357"/>
      <c r="K1007" s="357"/>
      <c r="L1007" s="357"/>
      <c r="M1007" s="357"/>
      <c r="N1007" s="357"/>
      <c r="O1007" s="357"/>
      <c r="P1007" s="357"/>
      <c r="Q1007" s="357"/>
      <c r="R1007" s="357"/>
      <c r="S1007" s="357"/>
      <c r="T1007" s="357"/>
      <c r="U1007" s="357"/>
      <c r="V1007" s="357"/>
      <c r="W1007" s="357"/>
      <c r="X1007" s="1213"/>
      <c r="Y1007" s="1213"/>
      <c r="Z1007" s="1213"/>
      <c r="AA1007" s="1213"/>
      <c r="AB1007" s="1213"/>
      <c r="AC1007" s="1213"/>
      <c r="AD1007" s="345"/>
      <c r="AE1007" s="345"/>
      <c r="AF1007" s="345"/>
      <c r="AG1007" s="345"/>
      <c r="AH1007" s="345"/>
      <c r="AI1007" s="345"/>
      <c r="AJ1007" s="345"/>
      <c r="AK1007" s="345"/>
      <c r="AL1007" s="105"/>
    </row>
    <row r="1008" spans="1:38" ht="12.75" customHeight="1">
      <c r="A1008" s="51"/>
      <c r="B1008" s="115"/>
      <c r="C1008" s="348"/>
      <c r="D1008" s="356"/>
      <c r="E1008" s="356"/>
      <c r="F1008" s="357"/>
      <c r="G1008" s="357"/>
      <c r="H1008" s="357"/>
      <c r="I1008" s="357"/>
      <c r="J1008" s="357"/>
      <c r="K1008" s="357"/>
      <c r="L1008" s="357"/>
      <c r="M1008" s="357"/>
      <c r="N1008" s="357"/>
      <c r="O1008" s="357"/>
      <c r="P1008" s="357"/>
      <c r="Q1008" s="357"/>
      <c r="R1008" s="357"/>
      <c r="S1008" s="357"/>
      <c r="T1008" s="357"/>
      <c r="U1008" s="357"/>
      <c r="V1008" s="357"/>
      <c r="W1008" s="357"/>
      <c r="X1008" s="1214"/>
      <c r="Y1008" s="1214"/>
      <c r="Z1008" s="1214"/>
      <c r="AA1008" s="1214"/>
      <c r="AB1008" s="1214"/>
      <c r="AC1008" s="1214"/>
      <c r="AD1008" s="345"/>
      <c r="AE1008" s="345"/>
      <c r="AF1008" s="345"/>
      <c r="AG1008" s="345"/>
      <c r="AH1008" s="345"/>
      <c r="AI1008" s="345"/>
      <c r="AJ1008" s="345"/>
      <c r="AK1008" s="345"/>
      <c r="AL1008" s="105"/>
    </row>
    <row r="1009" spans="1:38" ht="12.75" customHeight="1">
      <c r="A1009" s="51"/>
      <c r="B1009" s="115"/>
      <c r="C1009" s="348"/>
      <c r="D1009" s="1572"/>
      <c r="E1009" s="1572"/>
      <c r="F1009" s="1572"/>
      <c r="G1009" s="1572"/>
      <c r="H1009" s="1572"/>
      <c r="I1009" s="1572"/>
      <c r="J1009" s="1572"/>
      <c r="K1009" s="1572"/>
      <c r="L1009" s="1572"/>
      <c r="M1009" s="1572"/>
      <c r="N1009" s="1572"/>
      <c r="O1009" s="1572"/>
      <c r="P1009" s="1572"/>
      <c r="Q1009" s="1572"/>
      <c r="R1009" s="1572"/>
      <c r="S1009" s="1572"/>
      <c r="T1009" s="1572"/>
      <c r="U1009" s="1572"/>
      <c r="V1009" s="1572"/>
      <c r="W1009" s="1572"/>
      <c r="X1009" s="1572"/>
      <c r="Y1009" s="1572"/>
      <c r="Z1009" s="1572"/>
      <c r="AA1009" s="1572"/>
      <c r="AB1009" s="1572"/>
      <c r="AC1009" s="1572"/>
      <c r="AD1009" s="1572"/>
      <c r="AE1009" s="1572"/>
      <c r="AF1009" s="1572"/>
      <c r="AG1009" s="1572"/>
      <c r="AH1009" s="1572"/>
      <c r="AI1009" s="1572"/>
      <c r="AJ1009" s="1572"/>
      <c r="AK1009" s="1572"/>
      <c r="AL1009" s="105"/>
    </row>
    <row r="1010" spans="1:38" ht="12.75" customHeight="1">
      <c r="A1010" s="51"/>
      <c r="B1010" s="115"/>
      <c r="C1010" s="348"/>
      <c r="D1010" s="1572"/>
      <c r="E1010" s="1572"/>
      <c r="F1010" s="1572"/>
      <c r="G1010" s="1572"/>
      <c r="H1010" s="1572"/>
      <c r="I1010" s="1572"/>
      <c r="J1010" s="1572"/>
      <c r="K1010" s="1572"/>
      <c r="L1010" s="1572"/>
      <c r="M1010" s="1572"/>
      <c r="N1010" s="1572"/>
      <c r="O1010" s="1572"/>
      <c r="P1010" s="1572"/>
      <c r="Q1010" s="1572"/>
      <c r="R1010" s="1572"/>
      <c r="S1010" s="1572"/>
      <c r="T1010" s="1572"/>
      <c r="U1010" s="1572"/>
      <c r="V1010" s="1572"/>
      <c r="W1010" s="1572"/>
      <c r="X1010" s="1572"/>
      <c r="Y1010" s="1572"/>
      <c r="Z1010" s="1572"/>
      <c r="AA1010" s="1572"/>
      <c r="AB1010" s="1572"/>
      <c r="AC1010" s="1572"/>
      <c r="AD1010" s="1572"/>
      <c r="AE1010" s="1572"/>
      <c r="AF1010" s="1572"/>
      <c r="AG1010" s="1572"/>
      <c r="AH1010" s="1572"/>
      <c r="AI1010" s="1572"/>
      <c r="AJ1010" s="1572"/>
      <c r="AK1010" s="1572"/>
      <c r="AL1010" s="105"/>
    </row>
    <row r="1011" spans="1:38" ht="12.75" customHeight="1">
      <c r="A1011" s="51"/>
      <c r="B1011" s="115"/>
      <c r="C1011" s="348"/>
      <c r="D1011" s="1572"/>
      <c r="E1011" s="1572"/>
      <c r="F1011" s="1572"/>
      <c r="G1011" s="1572"/>
      <c r="H1011" s="1572"/>
      <c r="I1011" s="1572"/>
      <c r="J1011" s="1572"/>
      <c r="K1011" s="1572"/>
      <c r="L1011" s="1572"/>
      <c r="M1011" s="1572"/>
      <c r="N1011" s="1572"/>
      <c r="O1011" s="1572"/>
      <c r="P1011" s="1572"/>
      <c r="Q1011" s="1572"/>
      <c r="R1011" s="1572"/>
      <c r="S1011" s="1572"/>
      <c r="T1011" s="1572"/>
      <c r="U1011" s="1572"/>
      <c r="V1011" s="1572"/>
      <c r="W1011" s="1572"/>
      <c r="X1011" s="1572"/>
      <c r="Y1011" s="1572"/>
      <c r="Z1011" s="1572"/>
      <c r="AA1011" s="1572"/>
      <c r="AB1011" s="1572"/>
      <c r="AC1011" s="1572"/>
      <c r="AD1011" s="1572"/>
      <c r="AE1011" s="1572"/>
      <c r="AF1011" s="1572"/>
      <c r="AG1011" s="1572"/>
      <c r="AH1011" s="1572"/>
      <c r="AI1011" s="1572"/>
      <c r="AJ1011" s="1572"/>
      <c r="AK1011" s="1572"/>
      <c r="AL1011" s="105"/>
    </row>
    <row r="1012" spans="1:38" ht="12.6" customHeight="1">
      <c r="A1012" s="51"/>
      <c r="B1012" s="1180" t="str">
        <f>IF(ISERROR(IF(AQ888&gt;0.39,"If items (a)-(d) and (h) are selected, the total of these boosts cannot exceed 39% percentage of the Unadjusted Threshold Basis Limit","")),"",IF(AQ888&gt;0.39,"If items (a)-(d) and (h) are selected, the total of these boosts cannot exceed 39% percentage of the Unadjusted Threshold Basis Limit",""))</f>
        <v/>
      </c>
      <c r="C1012" s="1180"/>
      <c r="D1012" s="1180"/>
      <c r="E1012" s="1180"/>
      <c r="F1012" s="1180"/>
      <c r="G1012" s="1180"/>
      <c r="H1012" s="1180"/>
      <c r="I1012" s="1180"/>
      <c r="J1012" s="1180"/>
      <c r="K1012" s="1180"/>
      <c r="L1012" s="1180"/>
      <c r="M1012" s="1180"/>
      <c r="N1012" s="1180"/>
      <c r="O1012" s="1180"/>
      <c r="P1012" s="1180"/>
      <c r="Q1012" s="1180"/>
      <c r="R1012" s="1180"/>
      <c r="S1012" s="1180"/>
      <c r="T1012" s="1180"/>
      <c r="U1012" s="1180"/>
      <c r="V1012" s="1180"/>
      <c r="W1012" s="1180"/>
      <c r="X1012" s="1180"/>
      <c r="Y1012" s="1180"/>
      <c r="Z1012" s="1180"/>
      <c r="AA1012" s="1180"/>
      <c r="AB1012" s="1180"/>
      <c r="AC1012" s="1180"/>
      <c r="AD1012" s="1180"/>
      <c r="AE1012" s="1180"/>
      <c r="AF1012" s="1180"/>
      <c r="AG1012" s="1180"/>
      <c r="AH1012" s="1180"/>
      <c r="AI1012" s="1180"/>
      <c r="AJ1012" s="1180"/>
      <c r="AK1012" s="1180"/>
      <c r="AL1012" s="105"/>
    </row>
    <row r="1013" spans="1:38" ht="12.6" customHeight="1">
      <c r="A1013" s="131"/>
      <c r="B1013" s="1180"/>
      <c r="C1013" s="1180"/>
      <c r="D1013" s="1180"/>
      <c r="E1013" s="1180"/>
      <c r="F1013" s="1180"/>
      <c r="G1013" s="1180"/>
      <c r="H1013" s="1180"/>
      <c r="I1013" s="1180"/>
      <c r="J1013" s="1180"/>
      <c r="K1013" s="1180"/>
      <c r="L1013" s="1180"/>
      <c r="M1013" s="1180"/>
      <c r="N1013" s="1180"/>
      <c r="O1013" s="1180"/>
      <c r="P1013" s="1180"/>
      <c r="Q1013" s="1180"/>
      <c r="R1013" s="1180"/>
      <c r="S1013" s="1180"/>
      <c r="T1013" s="1180"/>
      <c r="U1013" s="1180"/>
      <c r="V1013" s="1180"/>
      <c r="W1013" s="1180"/>
      <c r="X1013" s="1180"/>
      <c r="Y1013" s="1180"/>
      <c r="Z1013" s="1180"/>
      <c r="AA1013" s="1180"/>
      <c r="AB1013" s="1180"/>
      <c r="AC1013" s="1180"/>
      <c r="AD1013" s="1180"/>
      <c r="AE1013" s="1180"/>
      <c r="AF1013" s="1180"/>
      <c r="AG1013" s="1180"/>
      <c r="AH1013" s="1180"/>
      <c r="AI1013" s="1180"/>
      <c r="AJ1013" s="1180"/>
      <c r="AK1013" s="1180"/>
      <c r="AL1013" s="105"/>
    </row>
    <row r="1014" spans="1:38" ht="12.6" customHeight="1">
      <c r="A1014" s="131"/>
      <c r="B1014" s="1179">
        <f>IF(ISNA(IF((AD978&gt;(AD953*0.15)),"(f) cannot be greater than 15% of unadjusted eligible basis.",0)),"",(IF((AD978&gt;(AD953*0.15)),"(f) cannot be greater than 15% of unadjusted eligible basis.",0)))</f>
        <v>0</v>
      </c>
      <c r="C1014" s="1179"/>
      <c r="D1014" s="1179"/>
      <c r="E1014" s="1179"/>
      <c r="F1014" s="1179"/>
      <c r="G1014" s="1179"/>
      <c r="H1014" s="1179"/>
      <c r="I1014" s="1179"/>
      <c r="J1014" s="1179"/>
      <c r="K1014" s="1179"/>
      <c r="L1014" s="1179"/>
      <c r="M1014" s="1179"/>
      <c r="N1014" s="1179"/>
      <c r="O1014" s="1179"/>
      <c r="P1014" s="1179"/>
      <c r="Q1014" s="1179"/>
      <c r="R1014" s="1179"/>
      <c r="S1014" s="1179"/>
      <c r="T1014" s="1179"/>
      <c r="U1014" s="1179"/>
      <c r="V1014" s="1179"/>
      <c r="W1014" s="1179"/>
      <c r="X1014" s="1179"/>
      <c r="Y1014" s="1179"/>
      <c r="Z1014" s="1179"/>
      <c r="AA1014" s="1179"/>
      <c r="AB1014" s="1179"/>
      <c r="AC1014" s="1179"/>
      <c r="AD1014" s="1179"/>
      <c r="AE1014" s="1179"/>
      <c r="AF1014" s="1179"/>
      <c r="AG1014" s="1179"/>
      <c r="AH1014" s="1179"/>
      <c r="AI1014" s="1179"/>
      <c r="AJ1014" s="1179"/>
      <c r="AK1014" s="1179"/>
      <c r="AL1014" s="105"/>
    </row>
    <row r="1015" spans="1:38" ht="12.6" customHeight="1" thickBot="1">
      <c r="A1015" s="1280" t="s">
        <v>876</v>
      </c>
      <c r="B1015" s="1280"/>
      <c r="C1015" s="1280"/>
      <c r="D1015" s="1280"/>
      <c r="E1015" s="1280"/>
      <c r="F1015" s="1280"/>
      <c r="G1015" s="1280"/>
      <c r="H1015" s="1280"/>
      <c r="I1015" s="1280"/>
      <c r="J1015" s="1280"/>
      <c r="K1015" s="1280"/>
      <c r="L1015" s="1280"/>
      <c r="M1015" s="1280"/>
      <c r="N1015" s="1280"/>
      <c r="O1015" s="1280"/>
      <c r="P1015" s="1280"/>
      <c r="Q1015" s="1280"/>
      <c r="R1015" s="1280"/>
      <c r="S1015" s="1280"/>
      <c r="T1015" s="1280"/>
      <c r="U1015" s="1280"/>
      <c r="V1015" s="1280"/>
      <c r="W1015" s="1280"/>
      <c r="X1015" s="1280"/>
      <c r="Y1015" s="1280"/>
      <c r="Z1015" s="1280"/>
      <c r="AA1015" s="1280"/>
      <c r="AB1015" s="1280"/>
      <c r="AC1015" s="1280"/>
      <c r="AD1015" s="1280"/>
      <c r="AE1015" s="1280"/>
      <c r="AF1015" s="1280"/>
      <c r="AG1015" s="1280"/>
      <c r="AH1015" s="1280"/>
      <c r="AI1015" s="1280"/>
      <c r="AJ1015" s="1280"/>
      <c r="AK1015" s="1280"/>
      <c r="AL1015" s="1280"/>
    </row>
    <row r="1016" spans="1:38" ht="12.6" customHeight="1" thickTop="1">
      <c r="A1016" s="51"/>
      <c r="B1016" s="51"/>
      <c r="C1016" s="51"/>
      <c r="D1016" s="51"/>
      <c r="E1016" s="51"/>
      <c r="F1016" s="51"/>
      <c r="G1016" s="51"/>
      <c r="H1016" s="51"/>
      <c r="I1016" s="51"/>
      <c r="J1016" s="51"/>
      <c r="K1016" s="51"/>
      <c r="L1016" s="51"/>
      <c r="M1016" s="51"/>
      <c r="N1016" s="51"/>
      <c r="O1016" s="51"/>
      <c r="P1016" s="51"/>
      <c r="Q1016" s="20"/>
      <c r="R1016" s="20"/>
      <c r="S1016" s="20"/>
      <c r="T1016" s="20"/>
      <c r="U1016" s="20"/>
      <c r="V1016" s="20"/>
      <c r="W1016" s="20"/>
      <c r="X1016" s="20"/>
      <c r="Y1016" s="20"/>
      <c r="Z1016" s="20"/>
      <c r="AA1016" s="20"/>
      <c r="AB1016" s="20"/>
      <c r="AC1016" s="20"/>
      <c r="AD1016" s="20"/>
      <c r="AE1016" s="20"/>
      <c r="AF1016" s="20"/>
      <c r="AG1016" s="20"/>
      <c r="AH1016" s="20"/>
      <c r="AI1016" s="20"/>
      <c r="AJ1016" s="20"/>
      <c r="AK1016" s="20"/>
      <c r="AL1016" s="20"/>
    </row>
    <row r="1017" spans="1:38" ht="12.6" customHeight="1">
      <c r="A1017" s="92" t="s">
        <v>877</v>
      </c>
      <c r="B1017" s="20"/>
      <c r="C1017" s="20"/>
      <c r="D1017" s="20"/>
      <c r="E1017" s="20"/>
      <c r="F1017" s="20"/>
      <c r="G1017" s="20"/>
      <c r="H1017" s="20"/>
      <c r="I1017" s="20"/>
      <c r="J1017" s="20"/>
      <c r="K1017" s="20"/>
      <c r="L1017" s="20"/>
      <c r="M1017" s="20"/>
      <c r="N1017" s="20"/>
      <c r="O1017" s="20"/>
      <c r="P1017" s="20"/>
      <c r="Q1017" s="20"/>
      <c r="R1017" s="20"/>
      <c r="S1017" s="20"/>
      <c r="T1017" s="20"/>
      <c r="U1017" s="20"/>
      <c r="V1017" s="20"/>
      <c r="W1017" s="20"/>
      <c r="X1017" s="20"/>
      <c r="AJ1017" s="51"/>
      <c r="AK1017" s="51"/>
      <c r="AL1017" s="51"/>
    </row>
    <row r="1018" spans="1:38" ht="12.6" customHeight="1">
      <c r="A1018" s="326" t="s">
        <v>878</v>
      </c>
      <c r="B1018" s="104"/>
      <c r="C1018" s="104"/>
      <c r="D1018" s="104"/>
      <c r="E1018" s="104"/>
      <c r="F1018" s="104"/>
      <c r="G1018" s="104"/>
      <c r="H1018" s="104"/>
      <c r="I1018" s="104"/>
      <c r="J1018" s="104"/>
      <c r="K1018" s="104"/>
      <c r="L1018" s="104"/>
      <c r="M1018" s="104"/>
      <c r="N1018" s="104"/>
      <c r="O1018" s="104"/>
      <c r="P1018" s="104"/>
      <c r="Q1018" s="20"/>
      <c r="R1018" s="20"/>
      <c r="S1018" s="20"/>
      <c r="T1018" s="20"/>
      <c r="U1018" s="20"/>
      <c r="V1018" s="20"/>
      <c r="W1018" s="20"/>
      <c r="X1018" s="20"/>
      <c r="Y1018" s="133"/>
      <c r="Z1018" s="133"/>
      <c r="AA1018" s="133"/>
      <c r="AB1018" s="133"/>
      <c r="AC1018" s="133"/>
      <c r="AD1018" s="133"/>
      <c r="AE1018" s="133"/>
      <c r="AF1018" s="133"/>
      <c r="AG1018" s="133"/>
      <c r="AH1018" s="133"/>
      <c r="AI1018" s="133"/>
      <c r="AJ1018" s="51"/>
      <c r="AK1018" s="51"/>
      <c r="AL1018" s="51"/>
    </row>
    <row r="1019" spans="1:38" ht="12.6" customHeight="1">
      <c r="A1019" s="1101" t="s">
        <v>642</v>
      </c>
      <c r="B1019" s="1101"/>
      <c r="C1019" s="13">
        <v>1</v>
      </c>
      <c r="D1019" s="1000" t="s">
        <v>1264</v>
      </c>
      <c r="E1019" s="1000"/>
      <c r="F1019" s="1000"/>
      <c r="G1019" s="1000"/>
      <c r="H1019" s="1000"/>
      <c r="I1019" s="1000"/>
      <c r="J1019" s="1000"/>
      <c r="K1019" s="1000"/>
      <c r="L1019" s="1000"/>
      <c r="M1019" s="1000"/>
      <c r="N1019" s="1000"/>
      <c r="O1019" s="1000"/>
      <c r="P1019" s="1000"/>
      <c r="Q1019" s="1000"/>
      <c r="R1019" s="1000"/>
      <c r="S1019" s="1000"/>
      <c r="T1019" s="1000"/>
      <c r="U1019" s="1000"/>
      <c r="V1019" s="1000"/>
      <c r="W1019" s="1000"/>
      <c r="X1019" s="1000"/>
      <c r="Y1019" s="1000"/>
      <c r="Z1019" s="1000"/>
      <c r="AA1019" s="1000"/>
      <c r="AB1019" s="1000"/>
      <c r="AC1019" s="1000"/>
      <c r="AD1019" s="1000"/>
      <c r="AE1019" s="1000"/>
      <c r="AF1019" s="1000"/>
      <c r="AG1019" s="1000"/>
      <c r="AH1019" s="1000"/>
      <c r="AI1019" s="1000"/>
      <c r="AJ1019" s="1000"/>
      <c r="AK1019" s="1000"/>
      <c r="AL1019" s="134"/>
    </row>
    <row r="1020" spans="1:38" ht="12.6" customHeight="1">
      <c r="A1020" s="243"/>
      <c r="B1020" s="243"/>
      <c r="C1020" s="13"/>
      <c r="D1020" s="1000"/>
      <c r="E1020" s="1000"/>
      <c r="F1020" s="1000"/>
      <c r="G1020" s="1000"/>
      <c r="H1020" s="1000"/>
      <c r="I1020" s="1000"/>
      <c r="J1020" s="1000"/>
      <c r="K1020" s="1000"/>
      <c r="L1020" s="1000"/>
      <c r="M1020" s="1000"/>
      <c r="N1020" s="1000"/>
      <c r="O1020" s="1000"/>
      <c r="P1020" s="1000"/>
      <c r="Q1020" s="1000"/>
      <c r="R1020" s="1000"/>
      <c r="S1020" s="1000"/>
      <c r="T1020" s="1000"/>
      <c r="U1020" s="1000"/>
      <c r="V1020" s="1000"/>
      <c r="W1020" s="1000"/>
      <c r="X1020" s="1000"/>
      <c r="Y1020" s="1000"/>
      <c r="Z1020" s="1000"/>
      <c r="AA1020" s="1000"/>
      <c r="AB1020" s="1000"/>
      <c r="AC1020" s="1000"/>
      <c r="AD1020" s="1000"/>
      <c r="AE1020" s="1000"/>
      <c r="AF1020" s="1000"/>
      <c r="AG1020" s="1000"/>
      <c r="AH1020" s="1000"/>
      <c r="AI1020" s="1000"/>
      <c r="AJ1020" s="1000"/>
      <c r="AK1020" s="1000"/>
      <c r="AL1020" s="134"/>
    </row>
    <row r="1021" spans="1:38" ht="12.6" customHeight="1">
      <c r="A1021" s="243"/>
      <c r="B1021" s="243"/>
      <c r="C1021" s="13"/>
      <c r="D1021" s="1000"/>
      <c r="E1021" s="1000"/>
      <c r="F1021" s="1000"/>
      <c r="G1021" s="1000"/>
      <c r="H1021" s="1000"/>
      <c r="I1021" s="1000"/>
      <c r="J1021" s="1000"/>
      <c r="K1021" s="1000"/>
      <c r="L1021" s="1000"/>
      <c r="M1021" s="1000"/>
      <c r="N1021" s="1000"/>
      <c r="O1021" s="1000"/>
      <c r="P1021" s="1000"/>
      <c r="Q1021" s="1000"/>
      <c r="R1021" s="1000"/>
      <c r="S1021" s="1000"/>
      <c r="T1021" s="1000"/>
      <c r="U1021" s="1000"/>
      <c r="V1021" s="1000"/>
      <c r="W1021" s="1000"/>
      <c r="X1021" s="1000"/>
      <c r="Y1021" s="1000"/>
      <c r="Z1021" s="1000"/>
      <c r="AA1021" s="1000"/>
      <c r="AB1021" s="1000"/>
      <c r="AC1021" s="1000"/>
      <c r="AD1021" s="1000"/>
      <c r="AE1021" s="1000"/>
      <c r="AF1021" s="1000"/>
      <c r="AG1021" s="1000"/>
      <c r="AH1021" s="1000"/>
      <c r="AI1021" s="1000"/>
      <c r="AJ1021" s="1000"/>
      <c r="AK1021" s="1000"/>
      <c r="AL1021" s="105"/>
    </row>
    <row r="1022" spans="1:38" ht="12.6" customHeight="1">
      <c r="A1022" s="243"/>
      <c r="B1022" s="243"/>
      <c r="C1022" s="13"/>
      <c r="D1022" s="1000"/>
      <c r="E1022" s="1000"/>
      <c r="F1022" s="1000"/>
      <c r="G1022" s="1000"/>
      <c r="H1022" s="1000"/>
      <c r="I1022" s="1000"/>
      <c r="J1022" s="1000"/>
      <c r="K1022" s="1000"/>
      <c r="L1022" s="1000"/>
      <c r="M1022" s="1000"/>
      <c r="N1022" s="1000"/>
      <c r="O1022" s="1000"/>
      <c r="P1022" s="1000"/>
      <c r="Q1022" s="1000"/>
      <c r="R1022" s="1000"/>
      <c r="S1022" s="1000"/>
      <c r="T1022" s="1000"/>
      <c r="U1022" s="1000"/>
      <c r="V1022" s="1000"/>
      <c r="W1022" s="1000"/>
      <c r="X1022" s="1000"/>
      <c r="Y1022" s="1000"/>
      <c r="Z1022" s="1000"/>
      <c r="AA1022" s="1000"/>
      <c r="AB1022" s="1000"/>
      <c r="AC1022" s="1000"/>
      <c r="AD1022" s="1000"/>
      <c r="AE1022" s="1000"/>
      <c r="AF1022" s="1000"/>
      <c r="AG1022" s="1000"/>
      <c r="AH1022" s="1000"/>
      <c r="AI1022" s="1000"/>
      <c r="AJ1022" s="1000"/>
      <c r="AK1022" s="1000"/>
      <c r="AL1022" s="105"/>
    </row>
    <row r="1023" spans="1:38" ht="12.6" customHeight="1">
      <c r="A1023" s="243"/>
      <c r="B1023" s="243"/>
      <c r="C1023" s="13"/>
      <c r="D1023" s="1000"/>
      <c r="E1023" s="1000"/>
      <c r="F1023" s="1000"/>
      <c r="G1023" s="1000"/>
      <c r="H1023" s="1000"/>
      <c r="I1023" s="1000"/>
      <c r="J1023" s="1000"/>
      <c r="K1023" s="1000"/>
      <c r="L1023" s="1000"/>
      <c r="M1023" s="1000"/>
      <c r="N1023" s="1000"/>
      <c r="O1023" s="1000"/>
      <c r="P1023" s="1000"/>
      <c r="Q1023" s="1000"/>
      <c r="R1023" s="1000"/>
      <c r="S1023" s="1000"/>
      <c r="T1023" s="1000"/>
      <c r="U1023" s="1000"/>
      <c r="V1023" s="1000"/>
      <c r="W1023" s="1000"/>
      <c r="X1023" s="1000"/>
      <c r="Y1023" s="1000"/>
      <c r="Z1023" s="1000"/>
      <c r="AA1023" s="1000"/>
      <c r="AB1023" s="1000"/>
      <c r="AC1023" s="1000"/>
      <c r="AD1023" s="1000"/>
      <c r="AE1023" s="1000"/>
      <c r="AF1023" s="1000"/>
      <c r="AG1023" s="1000"/>
      <c r="AH1023" s="1000"/>
      <c r="AI1023" s="1000"/>
      <c r="AJ1023" s="1000"/>
      <c r="AK1023" s="1000"/>
      <c r="AL1023" s="105"/>
    </row>
    <row r="1024" spans="1:38" ht="12.6" customHeight="1">
      <c r="A1024" s="37"/>
      <c r="B1024" s="66"/>
      <c r="C1024" s="13"/>
      <c r="D1024" s="1000"/>
      <c r="E1024" s="1000"/>
      <c r="F1024" s="1000"/>
      <c r="G1024" s="1000"/>
      <c r="H1024" s="1000"/>
      <c r="I1024" s="1000"/>
      <c r="J1024" s="1000"/>
      <c r="K1024" s="1000"/>
      <c r="L1024" s="1000"/>
      <c r="M1024" s="1000"/>
      <c r="N1024" s="1000"/>
      <c r="O1024" s="1000"/>
      <c r="P1024" s="1000"/>
      <c r="Q1024" s="1000"/>
      <c r="R1024" s="1000"/>
      <c r="S1024" s="1000"/>
      <c r="T1024" s="1000"/>
      <c r="U1024" s="1000"/>
      <c r="V1024" s="1000"/>
      <c r="W1024" s="1000"/>
      <c r="X1024" s="1000"/>
      <c r="Y1024" s="1000"/>
      <c r="Z1024" s="1000"/>
      <c r="AA1024" s="1000"/>
      <c r="AB1024" s="1000"/>
      <c r="AC1024" s="1000"/>
      <c r="AD1024" s="1000"/>
      <c r="AE1024" s="1000"/>
      <c r="AF1024" s="1000"/>
      <c r="AG1024" s="1000"/>
      <c r="AH1024" s="1000"/>
      <c r="AI1024" s="1000"/>
      <c r="AJ1024" s="1000"/>
      <c r="AK1024" s="1000"/>
      <c r="AL1024" s="105"/>
    </row>
    <row r="1025" spans="1:38" ht="12.6" customHeight="1">
      <c r="A1025" s="1101" t="s">
        <v>642</v>
      </c>
      <c r="B1025" s="1101"/>
      <c r="C1025" s="13">
        <v>2</v>
      </c>
      <c r="D1025" s="1000" t="s">
        <v>1263</v>
      </c>
      <c r="E1025" s="1000"/>
      <c r="F1025" s="1000"/>
      <c r="G1025" s="1000"/>
      <c r="H1025" s="1000"/>
      <c r="I1025" s="1000"/>
      <c r="J1025" s="1000"/>
      <c r="K1025" s="1000"/>
      <c r="L1025" s="1000"/>
      <c r="M1025" s="1000"/>
      <c r="N1025" s="1000"/>
      <c r="O1025" s="1000"/>
      <c r="P1025" s="1000"/>
      <c r="Q1025" s="1000"/>
      <c r="R1025" s="1000"/>
      <c r="S1025" s="1000"/>
      <c r="T1025" s="1000"/>
      <c r="U1025" s="1000"/>
      <c r="V1025" s="1000"/>
      <c r="W1025" s="1000"/>
      <c r="X1025" s="1000"/>
      <c r="Y1025" s="1000"/>
      <c r="Z1025" s="1000"/>
      <c r="AA1025" s="1000"/>
      <c r="AB1025" s="1000"/>
      <c r="AC1025" s="1000"/>
      <c r="AD1025" s="1000"/>
      <c r="AE1025" s="1000"/>
      <c r="AF1025" s="1000"/>
      <c r="AG1025" s="1000"/>
      <c r="AH1025" s="1000"/>
      <c r="AI1025" s="1000"/>
      <c r="AJ1025" s="1000"/>
      <c r="AK1025" s="1000"/>
      <c r="AL1025" s="105"/>
    </row>
    <row r="1026" spans="1:38" ht="12.6" customHeight="1">
      <c r="A1026" s="243"/>
      <c r="B1026" s="243"/>
      <c r="C1026" s="13"/>
      <c r="D1026" s="1000"/>
      <c r="E1026" s="1000"/>
      <c r="F1026" s="1000"/>
      <c r="G1026" s="1000"/>
      <c r="H1026" s="1000"/>
      <c r="I1026" s="1000"/>
      <c r="J1026" s="1000"/>
      <c r="K1026" s="1000"/>
      <c r="L1026" s="1000"/>
      <c r="M1026" s="1000"/>
      <c r="N1026" s="1000"/>
      <c r="O1026" s="1000"/>
      <c r="P1026" s="1000"/>
      <c r="Q1026" s="1000"/>
      <c r="R1026" s="1000"/>
      <c r="S1026" s="1000"/>
      <c r="T1026" s="1000"/>
      <c r="U1026" s="1000"/>
      <c r="V1026" s="1000"/>
      <c r="W1026" s="1000"/>
      <c r="X1026" s="1000"/>
      <c r="Y1026" s="1000"/>
      <c r="Z1026" s="1000"/>
      <c r="AA1026" s="1000"/>
      <c r="AB1026" s="1000"/>
      <c r="AC1026" s="1000"/>
      <c r="AD1026" s="1000"/>
      <c r="AE1026" s="1000"/>
      <c r="AF1026" s="1000"/>
      <c r="AG1026" s="1000"/>
      <c r="AH1026" s="1000"/>
      <c r="AI1026" s="1000"/>
      <c r="AJ1026" s="1000"/>
      <c r="AK1026" s="1000"/>
      <c r="AL1026" s="105"/>
    </row>
    <row r="1027" spans="1:38" ht="12.6" customHeight="1">
      <c r="A1027" s="243"/>
      <c r="B1027" s="243"/>
      <c r="C1027" s="13"/>
      <c r="D1027" s="1000"/>
      <c r="E1027" s="1000"/>
      <c r="F1027" s="1000"/>
      <c r="G1027" s="1000"/>
      <c r="H1027" s="1000"/>
      <c r="I1027" s="1000"/>
      <c r="J1027" s="1000"/>
      <c r="K1027" s="1000"/>
      <c r="L1027" s="1000"/>
      <c r="M1027" s="1000"/>
      <c r="N1027" s="1000"/>
      <c r="O1027" s="1000"/>
      <c r="P1027" s="1000"/>
      <c r="Q1027" s="1000"/>
      <c r="R1027" s="1000"/>
      <c r="S1027" s="1000"/>
      <c r="T1027" s="1000"/>
      <c r="U1027" s="1000"/>
      <c r="V1027" s="1000"/>
      <c r="W1027" s="1000"/>
      <c r="X1027" s="1000"/>
      <c r="Y1027" s="1000"/>
      <c r="Z1027" s="1000"/>
      <c r="AA1027" s="1000"/>
      <c r="AB1027" s="1000"/>
      <c r="AC1027" s="1000"/>
      <c r="AD1027" s="1000"/>
      <c r="AE1027" s="1000"/>
      <c r="AF1027" s="1000"/>
      <c r="AG1027" s="1000"/>
      <c r="AH1027" s="1000"/>
      <c r="AI1027" s="1000"/>
      <c r="AJ1027" s="1000"/>
      <c r="AK1027" s="1000"/>
      <c r="AL1027" s="105"/>
    </row>
    <row r="1028" spans="1:38" ht="12.6" customHeight="1">
      <c r="A1028" s="243"/>
      <c r="B1028" s="243"/>
      <c r="C1028" s="13"/>
      <c r="D1028" s="1000"/>
      <c r="E1028" s="1000"/>
      <c r="F1028" s="1000"/>
      <c r="G1028" s="1000"/>
      <c r="H1028" s="1000"/>
      <c r="I1028" s="1000"/>
      <c r="J1028" s="1000"/>
      <c r="K1028" s="1000"/>
      <c r="L1028" s="1000"/>
      <c r="M1028" s="1000"/>
      <c r="N1028" s="1000"/>
      <c r="O1028" s="1000"/>
      <c r="P1028" s="1000"/>
      <c r="Q1028" s="1000"/>
      <c r="R1028" s="1000"/>
      <c r="S1028" s="1000"/>
      <c r="T1028" s="1000"/>
      <c r="U1028" s="1000"/>
      <c r="V1028" s="1000"/>
      <c r="W1028" s="1000"/>
      <c r="X1028" s="1000"/>
      <c r="Y1028" s="1000"/>
      <c r="Z1028" s="1000"/>
      <c r="AA1028" s="1000"/>
      <c r="AB1028" s="1000"/>
      <c r="AC1028" s="1000"/>
      <c r="AD1028" s="1000"/>
      <c r="AE1028" s="1000"/>
      <c r="AF1028" s="1000"/>
      <c r="AG1028" s="1000"/>
      <c r="AH1028" s="1000"/>
      <c r="AI1028" s="1000"/>
      <c r="AJ1028" s="1000"/>
      <c r="AK1028" s="1000"/>
      <c r="AL1028" s="105"/>
    </row>
    <row r="1029" spans="1:38" ht="12.6" customHeight="1">
      <c r="A1029" s="243"/>
      <c r="B1029" s="243"/>
      <c r="C1029" s="13"/>
      <c r="D1029" s="1000"/>
      <c r="E1029" s="1000"/>
      <c r="F1029" s="1000"/>
      <c r="G1029" s="1000"/>
      <c r="H1029" s="1000"/>
      <c r="I1029" s="1000"/>
      <c r="J1029" s="1000"/>
      <c r="K1029" s="1000"/>
      <c r="L1029" s="1000"/>
      <c r="M1029" s="1000"/>
      <c r="N1029" s="1000"/>
      <c r="O1029" s="1000"/>
      <c r="P1029" s="1000"/>
      <c r="Q1029" s="1000"/>
      <c r="R1029" s="1000"/>
      <c r="S1029" s="1000"/>
      <c r="T1029" s="1000"/>
      <c r="U1029" s="1000"/>
      <c r="V1029" s="1000"/>
      <c r="W1029" s="1000"/>
      <c r="X1029" s="1000"/>
      <c r="Y1029" s="1000"/>
      <c r="Z1029" s="1000"/>
      <c r="AA1029" s="1000"/>
      <c r="AB1029" s="1000"/>
      <c r="AC1029" s="1000"/>
      <c r="AD1029" s="1000"/>
      <c r="AE1029" s="1000"/>
      <c r="AF1029" s="1000"/>
      <c r="AG1029" s="1000"/>
      <c r="AH1029" s="1000"/>
      <c r="AI1029" s="1000"/>
      <c r="AJ1029" s="1000"/>
      <c r="AK1029" s="1000"/>
      <c r="AL1029" s="105"/>
    </row>
    <row r="1030" spans="1:38" ht="12.6" customHeight="1">
      <c r="A1030" s="243"/>
      <c r="B1030" s="243"/>
      <c r="C1030" s="13"/>
      <c r="D1030" s="1000"/>
      <c r="E1030" s="1000"/>
      <c r="F1030" s="1000"/>
      <c r="G1030" s="1000"/>
      <c r="H1030" s="1000"/>
      <c r="I1030" s="1000"/>
      <c r="J1030" s="1000"/>
      <c r="K1030" s="1000"/>
      <c r="L1030" s="1000"/>
      <c r="M1030" s="1000"/>
      <c r="N1030" s="1000"/>
      <c r="O1030" s="1000"/>
      <c r="P1030" s="1000"/>
      <c r="Q1030" s="1000"/>
      <c r="R1030" s="1000"/>
      <c r="S1030" s="1000"/>
      <c r="T1030" s="1000"/>
      <c r="U1030" s="1000"/>
      <c r="V1030" s="1000"/>
      <c r="W1030" s="1000"/>
      <c r="X1030" s="1000"/>
      <c r="Y1030" s="1000"/>
      <c r="Z1030" s="1000"/>
      <c r="AA1030" s="1000"/>
      <c r="AB1030" s="1000"/>
      <c r="AC1030" s="1000"/>
      <c r="AD1030" s="1000"/>
      <c r="AE1030" s="1000"/>
      <c r="AF1030" s="1000"/>
      <c r="AG1030" s="1000"/>
      <c r="AH1030" s="1000"/>
      <c r="AI1030" s="1000"/>
      <c r="AJ1030" s="1000"/>
      <c r="AK1030" s="1000"/>
    </row>
    <row r="1031" spans="1:38" ht="12.6" customHeight="1">
      <c r="A1031" s="1101" t="s">
        <v>642</v>
      </c>
      <c r="B1031" s="1101"/>
      <c r="C1031" s="13">
        <v>3</v>
      </c>
      <c r="D1031" s="1000" t="s">
        <v>1606</v>
      </c>
      <c r="E1031" s="1000"/>
      <c r="F1031" s="1000"/>
      <c r="G1031" s="1000"/>
      <c r="H1031" s="1000"/>
      <c r="I1031" s="1000"/>
      <c r="J1031" s="1000"/>
      <c r="K1031" s="1000"/>
      <c r="L1031" s="1000"/>
      <c r="M1031" s="1000"/>
      <c r="N1031" s="1000"/>
      <c r="O1031" s="1000"/>
      <c r="P1031" s="1000"/>
      <c r="Q1031" s="1000"/>
      <c r="R1031" s="1000"/>
      <c r="S1031" s="1000"/>
      <c r="T1031" s="1000"/>
      <c r="U1031" s="1000"/>
      <c r="V1031" s="1000"/>
      <c r="W1031" s="1000"/>
      <c r="X1031" s="1000"/>
      <c r="Y1031" s="1000"/>
      <c r="Z1031" s="1000"/>
      <c r="AA1031" s="1000"/>
      <c r="AB1031" s="1000"/>
      <c r="AC1031" s="1000"/>
      <c r="AD1031" s="1000"/>
      <c r="AE1031" s="1000"/>
      <c r="AF1031" s="1000"/>
      <c r="AG1031" s="1000"/>
      <c r="AH1031" s="1000"/>
      <c r="AI1031" s="1000"/>
      <c r="AJ1031" s="1000"/>
      <c r="AK1031" s="1000"/>
    </row>
    <row r="1032" spans="1:38" s="743" customFormat="1" ht="12.6" customHeight="1">
      <c r="A1032" s="133"/>
      <c r="B1032" s="133"/>
      <c r="C1032" s="13"/>
      <c r="D1032" s="1000"/>
      <c r="E1032" s="1000"/>
      <c r="F1032" s="1000"/>
      <c r="G1032" s="1000"/>
      <c r="H1032" s="1000"/>
      <c r="I1032" s="1000"/>
      <c r="J1032" s="1000"/>
      <c r="K1032" s="1000"/>
      <c r="L1032" s="1000"/>
      <c r="M1032" s="1000"/>
      <c r="N1032" s="1000"/>
      <c r="O1032" s="1000"/>
      <c r="P1032" s="1000"/>
      <c r="Q1032" s="1000"/>
      <c r="R1032" s="1000"/>
      <c r="S1032" s="1000"/>
      <c r="T1032" s="1000"/>
      <c r="U1032" s="1000"/>
      <c r="V1032" s="1000"/>
      <c r="W1032" s="1000"/>
      <c r="X1032" s="1000"/>
      <c r="Y1032" s="1000"/>
      <c r="Z1032" s="1000"/>
      <c r="AA1032" s="1000"/>
      <c r="AB1032" s="1000"/>
      <c r="AC1032" s="1000"/>
      <c r="AD1032" s="1000"/>
      <c r="AE1032" s="1000"/>
      <c r="AF1032" s="1000"/>
      <c r="AG1032" s="1000"/>
      <c r="AH1032" s="1000"/>
      <c r="AI1032" s="1000"/>
      <c r="AJ1032" s="1000"/>
      <c r="AK1032" s="1000"/>
    </row>
    <row r="1033" spans="1:38" ht="12.6" customHeight="1">
      <c r="A1033" s="133"/>
      <c r="B1033" s="133"/>
      <c r="C1033" s="13"/>
      <c r="D1033" s="1000"/>
      <c r="E1033" s="1000"/>
      <c r="F1033" s="1000"/>
      <c r="G1033" s="1000"/>
      <c r="H1033" s="1000"/>
      <c r="I1033" s="1000"/>
      <c r="J1033" s="1000"/>
      <c r="K1033" s="1000"/>
      <c r="L1033" s="1000"/>
      <c r="M1033" s="1000"/>
      <c r="N1033" s="1000"/>
      <c r="O1033" s="1000"/>
      <c r="P1033" s="1000"/>
      <c r="Q1033" s="1000"/>
      <c r="R1033" s="1000"/>
      <c r="S1033" s="1000"/>
      <c r="T1033" s="1000"/>
      <c r="U1033" s="1000"/>
      <c r="V1033" s="1000"/>
      <c r="W1033" s="1000"/>
      <c r="X1033" s="1000"/>
      <c r="Y1033" s="1000"/>
      <c r="Z1033" s="1000"/>
      <c r="AA1033" s="1000"/>
      <c r="AB1033" s="1000"/>
      <c r="AC1033" s="1000"/>
      <c r="AD1033" s="1000"/>
      <c r="AE1033" s="1000"/>
      <c r="AF1033" s="1000"/>
      <c r="AG1033" s="1000"/>
      <c r="AH1033" s="1000"/>
      <c r="AI1033" s="1000"/>
      <c r="AJ1033" s="1000"/>
      <c r="AK1033" s="1000"/>
    </row>
    <row r="1034" spans="1:38" ht="12.6" customHeight="1">
      <c r="A1034" s="62"/>
      <c r="B1034" s="66"/>
      <c r="C1034" s="13"/>
      <c r="D1034" s="1000"/>
      <c r="E1034" s="1000"/>
      <c r="F1034" s="1000"/>
      <c r="G1034" s="1000"/>
      <c r="H1034" s="1000"/>
      <c r="I1034" s="1000"/>
      <c r="J1034" s="1000"/>
      <c r="K1034" s="1000"/>
      <c r="L1034" s="1000"/>
      <c r="M1034" s="1000"/>
      <c r="N1034" s="1000"/>
      <c r="O1034" s="1000"/>
      <c r="P1034" s="1000"/>
      <c r="Q1034" s="1000"/>
      <c r="R1034" s="1000"/>
      <c r="S1034" s="1000"/>
      <c r="T1034" s="1000"/>
      <c r="U1034" s="1000"/>
      <c r="V1034" s="1000"/>
      <c r="W1034" s="1000"/>
      <c r="X1034" s="1000"/>
      <c r="Y1034" s="1000"/>
      <c r="Z1034" s="1000"/>
      <c r="AA1034" s="1000"/>
      <c r="AB1034" s="1000"/>
      <c r="AC1034" s="1000"/>
      <c r="AD1034" s="1000"/>
      <c r="AE1034" s="1000"/>
      <c r="AF1034" s="1000"/>
      <c r="AG1034" s="1000"/>
      <c r="AH1034" s="1000"/>
      <c r="AI1034" s="1000"/>
      <c r="AJ1034" s="1000"/>
      <c r="AK1034" s="1000"/>
    </row>
    <row r="1035" spans="1:38" ht="12.6" customHeight="1">
      <c r="A1035" s="62"/>
      <c r="B1035" s="66"/>
      <c r="C1035" s="13"/>
      <c r="D1035" s="1000"/>
      <c r="E1035" s="1000"/>
      <c r="F1035" s="1000"/>
      <c r="G1035" s="1000"/>
      <c r="H1035" s="1000"/>
      <c r="I1035" s="1000"/>
      <c r="J1035" s="1000"/>
      <c r="K1035" s="1000"/>
      <c r="L1035" s="1000"/>
      <c r="M1035" s="1000"/>
      <c r="N1035" s="1000"/>
      <c r="O1035" s="1000"/>
      <c r="P1035" s="1000"/>
      <c r="Q1035" s="1000"/>
      <c r="R1035" s="1000"/>
      <c r="S1035" s="1000"/>
      <c r="T1035" s="1000"/>
      <c r="U1035" s="1000"/>
      <c r="V1035" s="1000"/>
      <c r="W1035" s="1000"/>
      <c r="X1035" s="1000"/>
      <c r="Y1035" s="1000"/>
      <c r="Z1035" s="1000"/>
      <c r="AA1035" s="1000"/>
      <c r="AB1035" s="1000"/>
      <c r="AC1035" s="1000"/>
      <c r="AD1035" s="1000"/>
      <c r="AE1035" s="1000"/>
      <c r="AF1035" s="1000"/>
      <c r="AG1035" s="1000"/>
      <c r="AH1035" s="1000"/>
      <c r="AI1035" s="1000"/>
      <c r="AJ1035" s="1000"/>
      <c r="AK1035" s="1000"/>
    </row>
    <row r="1036" spans="1:38" ht="12.6" customHeight="1">
      <c r="A1036" s="62"/>
      <c r="B1036" s="66"/>
      <c r="C1036" s="13"/>
      <c r="D1036" s="1000"/>
      <c r="E1036" s="1000"/>
      <c r="F1036" s="1000"/>
      <c r="G1036" s="1000"/>
      <c r="H1036" s="1000"/>
      <c r="I1036" s="1000"/>
      <c r="J1036" s="1000"/>
      <c r="K1036" s="1000"/>
      <c r="L1036" s="1000"/>
      <c r="M1036" s="1000"/>
      <c r="N1036" s="1000"/>
      <c r="O1036" s="1000"/>
      <c r="P1036" s="1000"/>
      <c r="Q1036" s="1000"/>
      <c r="R1036" s="1000"/>
      <c r="S1036" s="1000"/>
      <c r="T1036" s="1000"/>
      <c r="U1036" s="1000"/>
      <c r="V1036" s="1000"/>
      <c r="W1036" s="1000"/>
      <c r="X1036" s="1000"/>
      <c r="Y1036" s="1000"/>
      <c r="Z1036" s="1000"/>
      <c r="AA1036" s="1000"/>
      <c r="AB1036" s="1000"/>
      <c r="AC1036" s="1000"/>
      <c r="AD1036" s="1000"/>
      <c r="AE1036" s="1000"/>
      <c r="AF1036" s="1000"/>
      <c r="AG1036" s="1000"/>
      <c r="AH1036" s="1000"/>
      <c r="AI1036" s="1000"/>
      <c r="AJ1036" s="1000"/>
      <c r="AK1036" s="1000"/>
    </row>
    <row r="1037" spans="1:38" ht="12.6" customHeight="1">
      <c r="A1037" s="62"/>
      <c r="B1037" s="66"/>
      <c r="C1037" s="13"/>
      <c r="D1037" s="1000"/>
      <c r="E1037" s="1000"/>
      <c r="F1037" s="1000"/>
      <c r="G1037" s="1000"/>
      <c r="H1037" s="1000"/>
      <c r="I1037" s="1000"/>
      <c r="J1037" s="1000"/>
      <c r="K1037" s="1000"/>
      <c r="L1037" s="1000"/>
      <c r="M1037" s="1000"/>
      <c r="N1037" s="1000"/>
      <c r="O1037" s="1000"/>
      <c r="P1037" s="1000"/>
      <c r="Q1037" s="1000"/>
      <c r="R1037" s="1000"/>
      <c r="S1037" s="1000"/>
      <c r="T1037" s="1000"/>
      <c r="U1037" s="1000"/>
      <c r="V1037" s="1000"/>
      <c r="W1037" s="1000"/>
      <c r="X1037" s="1000"/>
      <c r="Y1037" s="1000"/>
      <c r="Z1037" s="1000"/>
      <c r="AA1037" s="1000"/>
      <c r="AB1037" s="1000"/>
      <c r="AC1037" s="1000"/>
      <c r="AD1037" s="1000"/>
      <c r="AE1037" s="1000"/>
      <c r="AF1037" s="1000"/>
      <c r="AG1037" s="1000"/>
      <c r="AH1037" s="1000"/>
      <c r="AI1037" s="1000"/>
      <c r="AJ1037" s="1000"/>
      <c r="AK1037" s="1000"/>
    </row>
    <row r="1038" spans="1:38" ht="12.6" customHeight="1">
      <c r="A1038" s="1101" t="s">
        <v>642</v>
      </c>
      <c r="B1038" s="1101"/>
      <c r="C1038" s="13">
        <v>4</v>
      </c>
      <c r="D1038" s="1000" t="s">
        <v>1249</v>
      </c>
      <c r="E1038" s="1000"/>
      <c r="F1038" s="1000"/>
      <c r="G1038" s="1000"/>
      <c r="H1038" s="1000"/>
      <c r="I1038" s="1000"/>
      <c r="J1038" s="1000"/>
      <c r="K1038" s="1000"/>
      <c r="L1038" s="1000"/>
      <c r="M1038" s="1000"/>
      <c r="N1038" s="1000"/>
      <c r="O1038" s="1000"/>
      <c r="P1038" s="1000"/>
      <c r="Q1038" s="1000"/>
      <c r="R1038" s="1000"/>
      <c r="S1038" s="1000"/>
      <c r="T1038" s="1000"/>
      <c r="U1038" s="1000"/>
      <c r="V1038" s="1000"/>
      <c r="W1038" s="1000"/>
      <c r="X1038" s="1000"/>
      <c r="Y1038" s="1000"/>
      <c r="Z1038" s="1000"/>
      <c r="AA1038" s="1000"/>
      <c r="AB1038" s="1000"/>
      <c r="AC1038" s="1000"/>
      <c r="AD1038" s="1000"/>
      <c r="AE1038" s="1000"/>
      <c r="AF1038" s="1000"/>
      <c r="AG1038" s="1000"/>
      <c r="AH1038" s="1000"/>
      <c r="AI1038" s="1000"/>
      <c r="AJ1038" s="1000"/>
      <c r="AK1038" s="1000"/>
    </row>
    <row r="1039" spans="1:38" s="706" customFormat="1" ht="12.6" customHeight="1">
      <c r="A1039" s="243"/>
      <c r="B1039" s="243"/>
      <c r="C1039" s="13"/>
      <c r="D1039" s="1000"/>
      <c r="E1039" s="1000"/>
      <c r="F1039" s="1000"/>
      <c r="G1039" s="1000"/>
      <c r="H1039" s="1000"/>
      <c r="I1039" s="1000"/>
      <c r="J1039" s="1000"/>
      <c r="K1039" s="1000"/>
      <c r="L1039" s="1000"/>
      <c r="M1039" s="1000"/>
      <c r="N1039" s="1000"/>
      <c r="O1039" s="1000"/>
      <c r="P1039" s="1000"/>
      <c r="Q1039" s="1000"/>
      <c r="R1039" s="1000"/>
      <c r="S1039" s="1000"/>
      <c r="T1039" s="1000"/>
      <c r="U1039" s="1000"/>
      <c r="V1039" s="1000"/>
      <c r="W1039" s="1000"/>
      <c r="X1039" s="1000"/>
      <c r="Y1039" s="1000"/>
      <c r="Z1039" s="1000"/>
      <c r="AA1039" s="1000"/>
      <c r="AB1039" s="1000"/>
      <c r="AC1039" s="1000"/>
      <c r="AD1039" s="1000"/>
      <c r="AE1039" s="1000"/>
      <c r="AF1039" s="1000"/>
      <c r="AG1039" s="1000"/>
      <c r="AH1039" s="1000"/>
      <c r="AI1039" s="1000"/>
      <c r="AJ1039" s="1000"/>
      <c r="AK1039" s="1000"/>
      <c r="AL1039" s="12"/>
    </row>
    <row r="1040" spans="1:38" ht="12.6" customHeight="1">
      <c r="A1040" s="62"/>
      <c r="B1040" s="66"/>
      <c r="C1040" s="13"/>
      <c r="D1040" s="1000"/>
      <c r="E1040" s="1000"/>
      <c r="F1040" s="1000"/>
      <c r="G1040" s="1000"/>
      <c r="H1040" s="1000"/>
      <c r="I1040" s="1000"/>
      <c r="J1040" s="1000"/>
      <c r="K1040" s="1000"/>
      <c r="L1040" s="1000"/>
      <c r="M1040" s="1000"/>
      <c r="N1040" s="1000"/>
      <c r="O1040" s="1000"/>
      <c r="P1040" s="1000"/>
      <c r="Q1040" s="1000"/>
      <c r="R1040" s="1000"/>
      <c r="S1040" s="1000"/>
      <c r="T1040" s="1000"/>
      <c r="U1040" s="1000"/>
      <c r="V1040" s="1000"/>
      <c r="W1040" s="1000"/>
      <c r="X1040" s="1000"/>
      <c r="Y1040" s="1000"/>
      <c r="Z1040" s="1000"/>
      <c r="AA1040" s="1000"/>
      <c r="AB1040" s="1000"/>
      <c r="AC1040" s="1000"/>
      <c r="AD1040" s="1000"/>
      <c r="AE1040" s="1000"/>
      <c r="AF1040" s="1000"/>
      <c r="AG1040" s="1000"/>
      <c r="AH1040" s="1000"/>
      <c r="AI1040" s="1000"/>
      <c r="AJ1040" s="1000"/>
      <c r="AK1040" s="1000"/>
    </row>
    <row r="1041" spans="1:38" ht="12.6" customHeight="1">
      <c r="A1041" s="1101" t="s">
        <v>642</v>
      </c>
      <c r="B1041" s="1101"/>
      <c r="C1041" s="13">
        <v>5</v>
      </c>
      <c r="D1041" s="1000" t="s">
        <v>1466</v>
      </c>
      <c r="E1041" s="1000"/>
      <c r="F1041" s="1000"/>
      <c r="G1041" s="1000"/>
      <c r="H1041" s="1000"/>
      <c r="I1041" s="1000"/>
      <c r="J1041" s="1000"/>
      <c r="K1041" s="1000"/>
      <c r="L1041" s="1000"/>
      <c r="M1041" s="1000"/>
      <c r="N1041" s="1000"/>
      <c r="O1041" s="1000"/>
      <c r="P1041" s="1000"/>
      <c r="Q1041" s="1000"/>
      <c r="R1041" s="1000"/>
      <c r="S1041" s="1000"/>
      <c r="T1041" s="1000"/>
      <c r="U1041" s="1000"/>
      <c r="V1041" s="1000"/>
      <c r="W1041" s="1000"/>
      <c r="X1041" s="1000"/>
      <c r="Y1041" s="1000"/>
      <c r="Z1041" s="1000"/>
      <c r="AA1041" s="1000"/>
      <c r="AB1041" s="1000"/>
      <c r="AC1041" s="1000"/>
      <c r="AD1041" s="1000"/>
      <c r="AE1041" s="1000"/>
      <c r="AF1041" s="1000"/>
      <c r="AG1041" s="1000"/>
      <c r="AH1041" s="1000"/>
      <c r="AI1041" s="1000"/>
      <c r="AJ1041" s="1000"/>
      <c r="AK1041" s="1000"/>
    </row>
    <row r="1042" spans="1:38" ht="12.6" customHeight="1">
      <c r="A1042" s="243"/>
      <c r="B1042" s="243"/>
      <c r="C1042" s="13"/>
      <c r="D1042" s="1000"/>
      <c r="E1042" s="1000"/>
      <c r="F1042" s="1000"/>
      <c r="G1042" s="1000"/>
      <c r="H1042" s="1000"/>
      <c r="I1042" s="1000"/>
      <c r="J1042" s="1000"/>
      <c r="K1042" s="1000"/>
      <c r="L1042" s="1000"/>
      <c r="M1042" s="1000"/>
      <c r="N1042" s="1000"/>
      <c r="O1042" s="1000"/>
      <c r="P1042" s="1000"/>
      <c r="Q1042" s="1000"/>
      <c r="R1042" s="1000"/>
      <c r="S1042" s="1000"/>
      <c r="T1042" s="1000"/>
      <c r="U1042" s="1000"/>
      <c r="V1042" s="1000"/>
      <c r="W1042" s="1000"/>
      <c r="X1042" s="1000"/>
      <c r="Y1042" s="1000"/>
      <c r="Z1042" s="1000"/>
      <c r="AA1042" s="1000"/>
      <c r="AB1042" s="1000"/>
      <c r="AC1042" s="1000"/>
      <c r="AD1042" s="1000"/>
      <c r="AE1042" s="1000"/>
      <c r="AF1042" s="1000"/>
      <c r="AG1042" s="1000"/>
      <c r="AH1042" s="1000"/>
      <c r="AI1042" s="1000"/>
      <c r="AJ1042" s="1000"/>
      <c r="AK1042" s="1000"/>
    </row>
    <row r="1043" spans="1:38" ht="12.6" customHeight="1">
      <c r="A1043" s="243"/>
      <c r="B1043" s="243"/>
      <c r="C1043" s="13"/>
      <c r="D1043" s="1000"/>
      <c r="E1043" s="1000"/>
      <c r="F1043" s="1000"/>
      <c r="G1043" s="1000"/>
      <c r="H1043" s="1000"/>
      <c r="I1043" s="1000"/>
      <c r="J1043" s="1000"/>
      <c r="K1043" s="1000"/>
      <c r="L1043" s="1000"/>
      <c r="M1043" s="1000"/>
      <c r="N1043" s="1000"/>
      <c r="O1043" s="1000"/>
      <c r="P1043" s="1000"/>
      <c r="Q1043" s="1000"/>
      <c r="R1043" s="1000"/>
      <c r="S1043" s="1000"/>
      <c r="T1043" s="1000"/>
      <c r="U1043" s="1000"/>
      <c r="V1043" s="1000"/>
      <c r="W1043" s="1000"/>
      <c r="X1043" s="1000"/>
      <c r="Y1043" s="1000"/>
      <c r="Z1043" s="1000"/>
      <c r="AA1043" s="1000"/>
      <c r="AB1043" s="1000"/>
      <c r="AC1043" s="1000"/>
      <c r="AD1043" s="1000"/>
      <c r="AE1043" s="1000"/>
      <c r="AF1043" s="1000"/>
      <c r="AG1043" s="1000"/>
      <c r="AH1043" s="1000"/>
      <c r="AI1043" s="1000"/>
      <c r="AJ1043" s="1000"/>
      <c r="AK1043" s="1000"/>
    </row>
    <row r="1044" spans="1:38" ht="12.6" customHeight="1">
      <c r="A1044" s="243"/>
      <c r="B1044" s="243"/>
      <c r="C1044" s="13"/>
      <c r="D1044" s="1000"/>
      <c r="E1044" s="1000"/>
      <c r="F1044" s="1000"/>
      <c r="G1044" s="1000"/>
      <c r="H1044" s="1000"/>
      <c r="I1044" s="1000"/>
      <c r="J1044" s="1000"/>
      <c r="K1044" s="1000"/>
      <c r="L1044" s="1000"/>
      <c r="M1044" s="1000"/>
      <c r="N1044" s="1000"/>
      <c r="O1044" s="1000"/>
      <c r="P1044" s="1000"/>
      <c r="Q1044" s="1000"/>
      <c r="R1044" s="1000"/>
      <c r="S1044" s="1000"/>
      <c r="T1044" s="1000"/>
      <c r="U1044" s="1000"/>
      <c r="V1044" s="1000"/>
      <c r="W1044" s="1000"/>
      <c r="X1044" s="1000"/>
      <c r="Y1044" s="1000"/>
      <c r="Z1044" s="1000"/>
      <c r="AA1044" s="1000"/>
      <c r="AB1044" s="1000"/>
      <c r="AC1044" s="1000"/>
      <c r="AD1044" s="1000"/>
      <c r="AE1044" s="1000"/>
      <c r="AF1044" s="1000"/>
      <c r="AG1044" s="1000"/>
      <c r="AH1044" s="1000"/>
      <c r="AI1044" s="1000"/>
      <c r="AJ1044" s="1000"/>
      <c r="AK1044" s="1000"/>
      <c r="AL1044" s="706"/>
    </row>
    <row r="1045" spans="1:38" ht="12.6" customHeight="1">
      <c r="A1045" s="62"/>
      <c r="B1045" s="66"/>
      <c r="C1045" s="13"/>
      <c r="D1045" s="1000"/>
      <c r="E1045" s="1000"/>
      <c r="F1045" s="1000"/>
      <c r="G1045" s="1000"/>
      <c r="H1045" s="1000"/>
      <c r="I1045" s="1000"/>
      <c r="J1045" s="1000"/>
      <c r="K1045" s="1000"/>
      <c r="L1045" s="1000"/>
      <c r="M1045" s="1000"/>
      <c r="N1045" s="1000"/>
      <c r="O1045" s="1000"/>
      <c r="P1045" s="1000"/>
      <c r="Q1045" s="1000"/>
      <c r="R1045" s="1000"/>
      <c r="S1045" s="1000"/>
      <c r="T1045" s="1000"/>
      <c r="U1045" s="1000"/>
      <c r="V1045" s="1000"/>
      <c r="W1045" s="1000"/>
      <c r="X1045" s="1000"/>
      <c r="Y1045" s="1000"/>
      <c r="Z1045" s="1000"/>
      <c r="AA1045" s="1000"/>
      <c r="AB1045" s="1000"/>
      <c r="AC1045" s="1000"/>
      <c r="AD1045" s="1000"/>
      <c r="AE1045" s="1000"/>
      <c r="AF1045" s="1000"/>
      <c r="AG1045" s="1000"/>
      <c r="AH1045" s="1000"/>
      <c r="AI1045" s="1000"/>
      <c r="AJ1045" s="1000"/>
      <c r="AK1045" s="1000"/>
    </row>
    <row r="1046" spans="1:38" ht="12.6" customHeight="1">
      <c r="A1046" s="1101" t="s">
        <v>642</v>
      </c>
      <c r="B1046" s="1101"/>
      <c r="C1046" s="13">
        <v>6</v>
      </c>
      <c r="D1046" s="1000" t="s">
        <v>1250</v>
      </c>
      <c r="E1046" s="1000"/>
      <c r="F1046" s="1000"/>
      <c r="G1046" s="1000"/>
      <c r="H1046" s="1000"/>
      <c r="I1046" s="1000"/>
      <c r="J1046" s="1000"/>
      <c r="K1046" s="1000"/>
      <c r="L1046" s="1000"/>
      <c r="M1046" s="1000"/>
      <c r="N1046" s="1000"/>
      <c r="O1046" s="1000"/>
      <c r="P1046" s="1000"/>
      <c r="Q1046" s="1000"/>
      <c r="R1046" s="1000"/>
      <c r="S1046" s="1000"/>
      <c r="T1046" s="1000"/>
      <c r="U1046" s="1000"/>
      <c r="V1046" s="1000"/>
      <c r="W1046" s="1000"/>
      <c r="X1046" s="1000"/>
      <c r="Y1046" s="1000"/>
      <c r="Z1046" s="1000"/>
      <c r="AA1046" s="1000"/>
      <c r="AB1046" s="1000"/>
      <c r="AC1046" s="1000"/>
      <c r="AD1046" s="1000"/>
      <c r="AE1046" s="1000"/>
      <c r="AF1046" s="1000"/>
      <c r="AG1046" s="1000"/>
      <c r="AH1046" s="1000"/>
      <c r="AI1046" s="1000"/>
      <c r="AJ1046" s="1000"/>
      <c r="AK1046" s="1000"/>
    </row>
    <row r="1047" spans="1:38" ht="12.6" customHeight="1">
      <c r="A1047" s="62"/>
      <c r="B1047" s="327"/>
      <c r="C1047" s="13"/>
      <c r="D1047" s="1000"/>
      <c r="E1047" s="1000"/>
      <c r="F1047" s="1000"/>
      <c r="G1047" s="1000"/>
      <c r="H1047" s="1000"/>
      <c r="I1047" s="1000"/>
      <c r="J1047" s="1000"/>
      <c r="K1047" s="1000"/>
      <c r="L1047" s="1000"/>
      <c r="M1047" s="1000"/>
      <c r="N1047" s="1000"/>
      <c r="O1047" s="1000"/>
      <c r="P1047" s="1000"/>
      <c r="Q1047" s="1000"/>
      <c r="R1047" s="1000"/>
      <c r="S1047" s="1000"/>
      <c r="T1047" s="1000"/>
      <c r="U1047" s="1000"/>
      <c r="V1047" s="1000"/>
      <c r="W1047" s="1000"/>
      <c r="X1047" s="1000"/>
      <c r="Y1047" s="1000"/>
      <c r="Z1047" s="1000"/>
      <c r="AA1047" s="1000"/>
      <c r="AB1047" s="1000"/>
      <c r="AC1047" s="1000"/>
      <c r="AD1047" s="1000"/>
      <c r="AE1047" s="1000"/>
      <c r="AF1047" s="1000"/>
      <c r="AG1047" s="1000"/>
      <c r="AH1047" s="1000"/>
      <c r="AI1047" s="1000"/>
      <c r="AJ1047" s="1000"/>
      <c r="AK1047" s="1000"/>
    </row>
    <row r="1048" spans="1:38" ht="12.6" customHeight="1">
      <c r="A1048" s="62"/>
      <c r="B1048" s="66"/>
      <c r="C1048" s="13"/>
      <c r="D1048" s="1000"/>
      <c r="E1048" s="1000"/>
      <c r="F1048" s="1000"/>
      <c r="G1048" s="1000"/>
      <c r="H1048" s="1000"/>
      <c r="I1048" s="1000"/>
      <c r="J1048" s="1000"/>
      <c r="K1048" s="1000"/>
      <c r="L1048" s="1000"/>
      <c r="M1048" s="1000"/>
      <c r="N1048" s="1000"/>
      <c r="O1048" s="1000"/>
      <c r="P1048" s="1000"/>
      <c r="Q1048" s="1000"/>
      <c r="R1048" s="1000"/>
      <c r="S1048" s="1000"/>
      <c r="T1048" s="1000"/>
      <c r="U1048" s="1000"/>
      <c r="V1048" s="1000"/>
      <c r="W1048" s="1000"/>
      <c r="X1048" s="1000"/>
      <c r="Y1048" s="1000"/>
      <c r="Z1048" s="1000"/>
      <c r="AA1048" s="1000"/>
      <c r="AB1048" s="1000"/>
      <c r="AC1048" s="1000"/>
      <c r="AD1048" s="1000"/>
      <c r="AE1048" s="1000"/>
      <c r="AF1048" s="1000"/>
      <c r="AG1048" s="1000"/>
      <c r="AH1048" s="1000"/>
      <c r="AI1048" s="1000"/>
      <c r="AJ1048" s="1000"/>
      <c r="AK1048" s="1000"/>
    </row>
    <row r="1049" spans="1:38" ht="12.6" customHeight="1">
      <c r="A1049" s="1101" t="s">
        <v>642</v>
      </c>
      <c r="B1049" s="1101"/>
      <c r="C1049" s="328">
        <v>7</v>
      </c>
      <c r="D1049" s="1000" t="s">
        <v>1252</v>
      </c>
      <c r="E1049" s="1000"/>
      <c r="F1049" s="1000"/>
      <c r="G1049" s="1000"/>
      <c r="H1049" s="1000"/>
      <c r="I1049" s="1000"/>
      <c r="J1049" s="1000"/>
      <c r="K1049" s="1000"/>
      <c r="L1049" s="1000"/>
      <c r="M1049" s="1000"/>
      <c r="N1049" s="1000"/>
      <c r="O1049" s="1000"/>
      <c r="P1049" s="1000"/>
      <c r="Q1049" s="1000"/>
      <c r="R1049" s="1000"/>
      <c r="S1049" s="1000"/>
      <c r="T1049" s="1000"/>
      <c r="U1049" s="1000"/>
      <c r="V1049" s="1000"/>
      <c r="W1049" s="1000"/>
      <c r="X1049" s="1000"/>
      <c r="Y1049" s="1000"/>
      <c r="Z1049" s="1000"/>
      <c r="AA1049" s="1000"/>
      <c r="AB1049" s="1000"/>
      <c r="AC1049" s="1000"/>
      <c r="AD1049" s="1000"/>
      <c r="AE1049" s="1000"/>
      <c r="AF1049" s="1000"/>
      <c r="AG1049" s="1000"/>
      <c r="AH1049" s="1000"/>
      <c r="AI1049" s="1000"/>
      <c r="AJ1049" s="1000"/>
      <c r="AK1049" s="1000"/>
      <c r="AL1049" s="32"/>
    </row>
    <row r="1050" spans="1:38" s="706" customFormat="1" ht="12.6" customHeight="1">
      <c r="A1050" s="243"/>
      <c r="B1050" s="243"/>
      <c r="C1050" s="329"/>
      <c r="D1050" s="1000"/>
      <c r="E1050" s="1000"/>
      <c r="F1050" s="1000"/>
      <c r="G1050" s="1000"/>
      <c r="H1050" s="1000"/>
      <c r="I1050" s="1000"/>
      <c r="J1050" s="1000"/>
      <c r="K1050" s="1000"/>
      <c r="L1050" s="1000"/>
      <c r="M1050" s="1000"/>
      <c r="N1050" s="1000"/>
      <c r="O1050" s="1000"/>
      <c r="P1050" s="1000"/>
      <c r="Q1050" s="1000"/>
      <c r="R1050" s="1000"/>
      <c r="S1050" s="1000"/>
      <c r="T1050" s="1000"/>
      <c r="U1050" s="1000"/>
      <c r="V1050" s="1000"/>
      <c r="W1050" s="1000"/>
      <c r="X1050" s="1000"/>
      <c r="Y1050" s="1000"/>
      <c r="Z1050" s="1000"/>
      <c r="AA1050" s="1000"/>
      <c r="AB1050" s="1000"/>
      <c r="AC1050" s="1000"/>
      <c r="AD1050" s="1000"/>
      <c r="AE1050" s="1000"/>
      <c r="AF1050" s="1000"/>
      <c r="AG1050" s="1000"/>
      <c r="AH1050" s="1000"/>
      <c r="AI1050" s="1000"/>
      <c r="AJ1050" s="1000"/>
      <c r="AK1050" s="1000"/>
      <c r="AL1050" s="12"/>
    </row>
    <row r="1051" spans="1:38" ht="12.6" customHeight="1">
      <c r="A1051" s="243"/>
      <c r="B1051" s="243"/>
      <c r="C1051" s="329"/>
      <c r="D1051" s="1000"/>
      <c r="E1051" s="1000"/>
      <c r="F1051" s="1000"/>
      <c r="G1051" s="1000"/>
      <c r="H1051" s="1000"/>
      <c r="I1051" s="1000"/>
      <c r="J1051" s="1000"/>
      <c r="K1051" s="1000"/>
      <c r="L1051" s="1000"/>
      <c r="M1051" s="1000"/>
      <c r="N1051" s="1000"/>
      <c r="O1051" s="1000"/>
      <c r="P1051" s="1000"/>
      <c r="Q1051" s="1000"/>
      <c r="R1051" s="1000"/>
      <c r="S1051" s="1000"/>
      <c r="T1051" s="1000"/>
      <c r="U1051" s="1000"/>
      <c r="V1051" s="1000"/>
      <c r="W1051" s="1000"/>
      <c r="X1051" s="1000"/>
      <c r="Y1051" s="1000"/>
      <c r="Z1051" s="1000"/>
      <c r="AA1051" s="1000"/>
      <c r="AB1051" s="1000"/>
      <c r="AC1051" s="1000"/>
      <c r="AD1051" s="1000"/>
      <c r="AE1051" s="1000"/>
      <c r="AF1051" s="1000"/>
      <c r="AG1051" s="1000"/>
      <c r="AH1051" s="1000"/>
      <c r="AI1051" s="1000"/>
      <c r="AJ1051" s="1000"/>
      <c r="AK1051" s="1000"/>
    </row>
    <row r="1052" spans="1:38" ht="12.6" customHeight="1">
      <c r="A1052" s="62"/>
      <c r="B1052" s="66"/>
      <c r="C1052" s="328"/>
      <c r="D1052" s="1000"/>
      <c r="E1052" s="1000"/>
      <c r="F1052" s="1000"/>
      <c r="G1052" s="1000"/>
      <c r="H1052" s="1000"/>
      <c r="I1052" s="1000"/>
      <c r="J1052" s="1000"/>
      <c r="K1052" s="1000"/>
      <c r="L1052" s="1000"/>
      <c r="M1052" s="1000"/>
      <c r="N1052" s="1000"/>
      <c r="O1052" s="1000"/>
      <c r="P1052" s="1000"/>
      <c r="Q1052" s="1000"/>
      <c r="R1052" s="1000"/>
      <c r="S1052" s="1000"/>
      <c r="T1052" s="1000"/>
      <c r="U1052" s="1000"/>
      <c r="V1052" s="1000"/>
      <c r="W1052" s="1000"/>
      <c r="X1052" s="1000"/>
      <c r="Y1052" s="1000"/>
      <c r="Z1052" s="1000"/>
      <c r="AA1052" s="1000"/>
      <c r="AB1052" s="1000"/>
      <c r="AC1052" s="1000"/>
      <c r="AD1052" s="1000"/>
      <c r="AE1052" s="1000"/>
      <c r="AF1052" s="1000"/>
      <c r="AG1052" s="1000"/>
      <c r="AH1052" s="1000"/>
      <c r="AI1052" s="1000"/>
      <c r="AJ1052" s="1000"/>
      <c r="AK1052" s="1000"/>
    </row>
    <row r="1053" spans="1:38" ht="12.6" customHeight="1">
      <c r="A1053" s="1101" t="s">
        <v>642</v>
      </c>
      <c r="B1053" s="1101"/>
      <c r="C1053" s="328">
        <v>8</v>
      </c>
      <c r="D1053" s="1000" t="s">
        <v>1478</v>
      </c>
      <c r="E1053" s="1000"/>
      <c r="F1053" s="1000"/>
      <c r="G1053" s="1000"/>
      <c r="H1053" s="1000"/>
      <c r="I1053" s="1000"/>
      <c r="J1053" s="1000"/>
      <c r="K1053" s="1000"/>
      <c r="L1053" s="1000"/>
      <c r="M1053" s="1000"/>
      <c r="N1053" s="1000"/>
      <c r="O1053" s="1000"/>
      <c r="P1053" s="1000"/>
      <c r="Q1053" s="1000"/>
      <c r="R1053" s="1000"/>
      <c r="S1053" s="1000"/>
      <c r="T1053" s="1000"/>
      <c r="U1053" s="1000"/>
      <c r="V1053" s="1000"/>
      <c r="W1053" s="1000"/>
      <c r="X1053" s="1000"/>
      <c r="Y1053" s="1000"/>
      <c r="Z1053" s="1000"/>
      <c r="AA1053" s="1000"/>
      <c r="AB1053" s="1000"/>
      <c r="AC1053" s="1000"/>
      <c r="AD1053" s="1000"/>
      <c r="AE1053" s="1000"/>
      <c r="AF1053" s="1000"/>
      <c r="AG1053" s="1000"/>
      <c r="AH1053" s="1000"/>
      <c r="AI1053" s="1000"/>
      <c r="AJ1053" s="1000"/>
      <c r="AK1053" s="1000"/>
    </row>
    <row r="1054" spans="1:38" ht="12.6" customHeight="1">
      <c r="A1054" s="243"/>
      <c r="B1054" s="243"/>
      <c r="C1054" s="328"/>
      <c r="D1054" s="1000"/>
      <c r="E1054" s="1000"/>
      <c r="F1054" s="1000"/>
      <c r="G1054" s="1000"/>
      <c r="H1054" s="1000"/>
      <c r="I1054" s="1000"/>
      <c r="J1054" s="1000"/>
      <c r="K1054" s="1000"/>
      <c r="L1054" s="1000"/>
      <c r="M1054" s="1000"/>
      <c r="N1054" s="1000"/>
      <c r="O1054" s="1000"/>
      <c r="P1054" s="1000"/>
      <c r="Q1054" s="1000"/>
      <c r="R1054" s="1000"/>
      <c r="S1054" s="1000"/>
      <c r="T1054" s="1000"/>
      <c r="U1054" s="1000"/>
      <c r="V1054" s="1000"/>
      <c r="W1054" s="1000"/>
      <c r="X1054" s="1000"/>
      <c r="Y1054" s="1000"/>
      <c r="Z1054" s="1000"/>
      <c r="AA1054" s="1000"/>
      <c r="AB1054" s="1000"/>
      <c r="AC1054" s="1000"/>
      <c r="AD1054" s="1000"/>
      <c r="AE1054" s="1000"/>
      <c r="AF1054" s="1000"/>
      <c r="AG1054" s="1000"/>
      <c r="AH1054" s="1000"/>
      <c r="AI1054" s="1000"/>
      <c r="AJ1054" s="1000"/>
      <c r="AK1054" s="1000"/>
    </row>
    <row r="1055" spans="1:38" ht="12.6" customHeight="1">
      <c r="A1055" s="243"/>
      <c r="B1055" s="243"/>
      <c r="C1055" s="328"/>
      <c r="D1055" s="1000"/>
      <c r="E1055" s="1000"/>
      <c r="F1055" s="1000"/>
      <c r="G1055" s="1000"/>
      <c r="H1055" s="1000"/>
      <c r="I1055" s="1000"/>
      <c r="J1055" s="1000"/>
      <c r="K1055" s="1000"/>
      <c r="L1055" s="1000"/>
      <c r="M1055" s="1000"/>
      <c r="N1055" s="1000"/>
      <c r="O1055" s="1000"/>
      <c r="P1055" s="1000"/>
      <c r="Q1055" s="1000"/>
      <c r="R1055" s="1000"/>
      <c r="S1055" s="1000"/>
      <c r="T1055" s="1000"/>
      <c r="U1055" s="1000"/>
      <c r="V1055" s="1000"/>
      <c r="W1055" s="1000"/>
      <c r="X1055" s="1000"/>
      <c r="Y1055" s="1000"/>
      <c r="Z1055" s="1000"/>
      <c r="AA1055" s="1000"/>
      <c r="AB1055" s="1000"/>
      <c r="AC1055" s="1000"/>
      <c r="AD1055" s="1000"/>
      <c r="AE1055" s="1000"/>
      <c r="AF1055" s="1000"/>
      <c r="AG1055" s="1000"/>
      <c r="AH1055" s="1000"/>
      <c r="AI1055" s="1000"/>
      <c r="AJ1055" s="1000"/>
      <c r="AK1055" s="1000"/>
      <c r="AL1055" s="706"/>
    </row>
    <row r="1056" spans="1:38" ht="15" customHeight="1">
      <c r="A1056" s="62"/>
      <c r="B1056" s="66"/>
      <c r="C1056" s="328"/>
      <c r="D1056" s="1000"/>
      <c r="E1056" s="1000"/>
      <c r="F1056" s="1000"/>
      <c r="G1056" s="1000"/>
      <c r="H1056" s="1000"/>
      <c r="I1056" s="1000"/>
      <c r="J1056" s="1000"/>
      <c r="K1056" s="1000"/>
      <c r="L1056" s="1000"/>
      <c r="M1056" s="1000"/>
      <c r="N1056" s="1000"/>
      <c r="O1056" s="1000"/>
      <c r="P1056" s="1000"/>
      <c r="Q1056" s="1000"/>
      <c r="R1056" s="1000"/>
      <c r="S1056" s="1000"/>
      <c r="T1056" s="1000"/>
      <c r="U1056" s="1000"/>
      <c r="V1056" s="1000"/>
      <c r="W1056" s="1000"/>
      <c r="X1056" s="1000"/>
      <c r="Y1056" s="1000"/>
      <c r="Z1056" s="1000"/>
      <c r="AA1056" s="1000"/>
      <c r="AB1056" s="1000"/>
      <c r="AC1056" s="1000"/>
      <c r="AD1056" s="1000"/>
      <c r="AE1056" s="1000"/>
      <c r="AF1056" s="1000"/>
      <c r="AG1056" s="1000"/>
      <c r="AH1056" s="1000"/>
      <c r="AI1056" s="1000"/>
      <c r="AJ1056" s="1000"/>
      <c r="AK1056" s="1000"/>
    </row>
    <row r="1057" spans="1:37" ht="15" customHeight="1">
      <c r="A1057" s="1101" t="s">
        <v>642</v>
      </c>
      <c r="B1057" s="1101"/>
      <c r="C1057" s="328">
        <v>9</v>
      </c>
      <c r="D1057" s="1000" t="s">
        <v>1251</v>
      </c>
      <c r="E1057" s="1000"/>
      <c r="F1057" s="1000"/>
      <c r="G1057" s="1000"/>
      <c r="H1057" s="1000"/>
      <c r="I1057" s="1000"/>
      <c r="J1057" s="1000"/>
      <c r="K1057" s="1000"/>
      <c r="L1057" s="1000"/>
      <c r="M1057" s="1000"/>
      <c r="N1057" s="1000"/>
      <c r="O1057" s="1000"/>
      <c r="P1057" s="1000"/>
      <c r="Q1057" s="1000"/>
      <c r="R1057" s="1000"/>
      <c r="S1057" s="1000"/>
      <c r="T1057" s="1000"/>
      <c r="U1057" s="1000"/>
      <c r="V1057" s="1000"/>
      <c r="W1057" s="1000"/>
      <c r="X1057" s="1000"/>
      <c r="Y1057" s="1000"/>
      <c r="Z1057" s="1000"/>
      <c r="AA1057" s="1000"/>
      <c r="AB1057" s="1000"/>
      <c r="AC1057" s="1000"/>
      <c r="AD1057" s="1000"/>
      <c r="AE1057" s="1000"/>
      <c r="AF1057" s="1000"/>
      <c r="AG1057" s="1000"/>
      <c r="AH1057" s="1000"/>
      <c r="AI1057" s="1000"/>
      <c r="AJ1057" s="1000"/>
      <c r="AK1057" s="1000"/>
    </row>
    <row r="1058" spans="1:37" ht="15" customHeight="1">
      <c r="A1058" s="62"/>
      <c r="B1058" s="66"/>
      <c r="C1058" s="328"/>
      <c r="D1058" s="1000"/>
      <c r="E1058" s="1000"/>
      <c r="F1058" s="1000"/>
      <c r="G1058" s="1000"/>
      <c r="H1058" s="1000"/>
      <c r="I1058" s="1000"/>
      <c r="J1058" s="1000"/>
      <c r="K1058" s="1000"/>
      <c r="L1058" s="1000"/>
      <c r="M1058" s="1000"/>
      <c r="N1058" s="1000"/>
      <c r="O1058" s="1000"/>
      <c r="P1058" s="1000"/>
      <c r="Q1058" s="1000"/>
      <c r="R1058" s="1000"/>
      <c r="S1058" s="1000"/>
      <c r="T1058" s="1000"/>
      <c r="U1058" s="1000"/>
      <c r="V1058" s="1000"/>
      <c r="W1058" s="1000"/>
      <c r="X1058" s="1000"/>
      <c r="Y1058" s="1000"/>
      <c r="Z1058" s="1000"/>
      <c r="AA1058" s="1000"/>
      <c r="AB1058" s="1000"/>
      <c r="AC1058" s="1000"/>
      <c r="AD1058" s="1000"/>
      <c r="AE1058" s="1000"/>
      <c r="AF1058" s="1000"/>
      <c r="AG1058" s="1000"/>
      <c r="AH1058" s="1000"/>
      <c r="AI1058" s="1000"/>
      <c r="AJ1058" s="1000"/>
      <c r="AK1058" s="1000"/>
    </row>
    <row r="1059" spans="1:37" ht="15" hidden="1" customHeight="1">
      <c r="D1059" s="1000"/>
      <c r="E1059" s="1000"/>
      <c r="F1059" s="1000"/>
      <c r="G1059" s="1000"/>
      <c r="H1059" s="1000"/>
      <c r="I1059" s="1000"/>
      <c r="J1059" s="1000"/>
      <c r="K1059" s="1000"/>
      <c r="L1059" s="1000"/>
      <c r="M1059" s="1000"/>
      <c r="N1059" s="1000"/>
      <c r="O1059" s="1000"/>
      <c r="P1059" s="1000"/>
      <c r="Q1059" s="1000"/>
      <c r="R1059" s="1000"/>
      <c r="S1059" s="1000"/>
      <c r="T1059" s="1000"/>
      <c r="U1059" s="1000"/>
      <c r="V1059" s="1000"/>
      <c r="W1059" s="1000"/>
      <c r="X1059" s="1000"/>
      <c r="Y1059" s="1000"/>
      <c r="Z1059" s="1000"/>
      <c r="AA1059" s="1000"/>
      <c r="AB1059" s="1000"/>
      <c r="AC1059" s="1000"/>
      <c r="AD1059" s="1000"/>
      <c r="AE1059" s="1000"/>
      <c r="AF1059" s="1000"/>
      <c r="AG1059" s="1000"/>
      <c r="AH1059" s="1000"/>
      <c r="AI1059" s="1000"/>
      <c r="AJ1059" s="1000"/>
      <c r="AK1059" s="1000"/>
    </row>
    <row r="1060" spans="1:37" ht="15" hidden="1" customHeight="1"/>
    <row r="1061" spans="1:37" ht="0" hidden="1" customHeight="1"/>
    <row r="1062" spans="1:37" ht="0" hidden="1" customHeight="1"/>
    <row r="1063" spans="1:37" ht="0" hidden="1" customHeight="1"/>
    <row r="1064" spans="1:37" ht="0" hidden="1" customHeight="1"/>
    <row r="1065" spans="1:37" ht="0" hidden="1" customHeight="1"/>
  </sheetData>
  <sheetProtection algorithmName="SHA-512" hashValue="e6/7Ayel7jKQQEu91KmtGP2Opc9UY/0E8jU30K/GfnedSY4ihqPYA/nsKXKo+/Fn+CrdS0a2EBj+78T5gUkorg==" saltValue="edMOz/KO7jjdRaIPL5ReKw=="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049">
    <mergeCell ref="AA328:AK328"/>
    <mergeCell ref="D457:V457"/>
    <mergeCell ref="D988:Y988"/>
    <mergeCell ref="D989:Y990"/>
    <mergeCell ref="D991:Y991"/>
    <mergeCell ref="D992:Y995"/>
    <mergeCell ref="D996:Y996"/>
    <mergeCell ref="D997:Y998"/>
    <mergeCell ref="D1000:Y1000"/>
    <mergeCell ref="D1001:Y1002"/>
    <mergeCell ref="AA294:AF294"/>
    <mergeCell ref="AA309:AK309"/>
    <mergeCell ref="H318:M318"/>
    <mergeCell ref="AA332:AK332"/>
    <mergeCell ref="D959:Y964"/>
    <mergeCell ref="D958:Y958"/>
    <mergeCell ref="D965:Y965"/>
    <mergeCell ref="D966:Y968"/>
    <mergeCell ref="D969:Y969"/>
    <mergeCell ref="D970:Y970"/>
    <mergeCell ref="D971:Y971"/>
    <mergeCell ref="D972:Y973"/>
    <mergeCell ref="D974:Y974"/>
    <mergeCell ref="D975:Y977"/>
    <mergeCell ref="D978:Y979"/>
    <mergeCell ref="AA314:AK314"/>
    <mergeCell ref="AG372:AH372"/>
    <mergeCell ref="AA333:AK333"/>
    <mergeCell ref="Z419:AA419"/>
    <mergeCell ref="AC443:AF443"/>
    <mergeCell ref="P908:T908"/>
    <mergeCell ref="AG389:AJ389"/>
    <mergeCell ref="AA327:AF327"/>
    <mergeCell ref="AA323:AK323"/>
    <mergeCell ref="O33:P33"/>
    <mergeCell ref="E408:AJ408"/>
    <mergeCell ref="P412:Q412"/>
    <mergeCell ref="D955:Y955"/>
    <mergeCell ref="D956:Y956"/>
    <mergeCell ref="AH241:AK241"/>
    <mergeCell ref="AH249:AK249"/>
    <mergeCell ref="AH257:AK257"/>
    <mergeCell ref="J381:U381"/>
    <mergeCell ref="J382:U382"/>
    <mergeCell ref="AC381:AJ381"/>
    <mergeCell ref="AC382:AJ382"/>
    <mergeCell ref="V383:AJ383"/>
    <mergeCell ref="J383:U383"/>
    <mergeCell ref="P544:T544"/>
    <mergeCell ref="P545:T545"/>
    <mergeCell ref="P546:T546"/>
    <mergeCell ref="Z545:AD545"/>
    <mergeCell ref="Z546:AD546"/>
    <mergeCell ref="AF417:AG417"/>
    <mergeCell ref="AG427:AJ427"/>
    <mergeCell ref="AG426:AJ426"/>
    <mergeCell ref="AG430:AJ430"/>
    <mergeCell ref="AG431:AJ431"/>
    <mergeCell ref="AC441:AF441"/>
    <mergeCell ref="Z421:AA421"/>
    <mergeCell ref="AD395:AE395"/>
    <mergeCell ref="D429:AF429"/>
    <mergeCell ref="D430:AF430"/>
    <mergeCell ref="D431:AF431"/>
    <mergeCell ref="AD734:AH734"/>
    <mergeCell ref="AB628:AF628"/>
    <mergeCell ref="AG615:AK617"/>
    <mergeCell ref="I387:N387"/>
    <mergeCell ref="H397:AE398"/>
    <mergeCell ref="M350:N350"/>
    <mergeCell ref="AG385:AJ385"/>
    <mergeCell ref="P334:R334"/>
    <mergeCell ref="N358:O358"/>
    <mergeCell ref="AE411:AF411"/>
    <mergeCell ref="S387:U387"/>
    <mergeCell ref="M352:N352"/>
    <mergeCell ref="AJ350:AK350"/>
    <mergeCell ref="A346:AL347"/>
    <mergeCell ref="AC380:AJ380"/>
    <mergeCell ref="P411:Q411"/>
    <mergeCell ref="AG435:AJ435"/>
    <mergeCell ref="AI334:AK334"/>
    <mergeCell ref="AG429:AJ429"/>
    <mergeCell ref="AG428:AJ428"/>
    <mergeCell ref="W406:Y406"/>
    <mergeCell ref="AC342:AE342"/>
    <mergeCell ref="AC366:AF366"/>
    <mergeCell ref="Q386:U386"/>
    <mergeCell ref="Q388:U388"/>
    <mergeCell ref="D435:AF435"/>
    <mergeCell ref="AA335:AF335"/>
    <mergeCell ref="P344:AE344"/>
    <mergeCell ref="AC365:AF365"/>
    <mergeCell ref="P343:Z343"/>
    <mergeCell ref="N368:AF369"/>
    <mergeCell ref="AG432:AJ432"/>
    <mergeCell ref="AG433:AJ433"/>
    <mergeCell ref="AG434:AJ434"/>
    <mergeCell ref="T480:X480"/>
    <mergeCell ref="T483:X483"/>
    <mergeCell ref="AH506:AK506"/>
    <mergeCell ref="Q488:AK488"/>
    <mergeCell ref="D432:AF432"/>
    <mergeCell ref="D433:AF433"/>
    <mergeCell ref="D434:AF434"/>
    <mergeCell ref="D437:AF437"/>
    <mergeCell ref="D438:AJ439"/>
    <mergeCell ref="D436:AF436"/>
    <mergeCell ref="AG598:AH598"/>
    <mergeCell ref="H597:R597"/>
    <mergeCell ref="P596:R596"/>
    <mergeCell ref="AI596:AK596"/>
    <mergeCell ref="AC501:AF501"/>
    <mergeCell ref="W463:Y463"/>
    <mergeCell ref="U550:Y550"/>
    <mergeCell ref="AH527:AK527"/>
    <mergeCell ref="AC529:AF529"/>
    <mergeCell ref="G592:R592"/>
    <mergeCell ref="G594:R594"/>
    <mergeCell ref="H581:R581"/>
    <mergeCell ref="N598:O598"/>
    <mergeCell ref="AA597:AK597"/>
    <mergeCell ref="G596:L596"/>
    <mergeCell ref="C550:O550"/>
    <mergeCell ref="AE544:AK544"/>
    <mergeCell ref="AD472:AH473"/>
    <mergeCell ref="AD726:AH726"/>
    <mergeCell ref="Z585:AK585"/>
    <mergeCell ref="D1009:AK1011"/>
    <mergeCell ref="AG811:AJ811"/>
    <mergeCell ref="AD955:AK957"/>
    <mergeCell ref="AA907:AF907"/>
    <mergeCell ref="M826:V826"/>
    <mergeCell ref="F891:T892"/>
    <mergeCell ref="U895:Z895"/>
    <mergeCell ref="Z876:AE876"/>
    <mergeCell ref="U905:Z905"/>
    <mergeCell ref="Z874:AE874"/>
    <mergeCell ref="W850:AC850"/>
    <mergeCell ref="AC862:AH862"/>
    <mergeCell ref="U901:Z901"/>
    <mergeCell ref="AD947:AK947"/>
    <mergeCell ref="AD949:AK949"/>
    <mergeCell ref="W844:AC844"/>
    <mergeCell ref="AA894:AF894"/>
    <mergeCell ref="AC865:AH865"/>
    <mergeCell ref="W846:AC846"/>
    <mergeCell ref="AC863:AH863"/>
    <mergeCell ref="Z877:AE877"/>
    <mergeCell ref="W838:AC838"/>
    <mergeCell ref="W841:AC841"/>
    <mergeCell ref="Z1002:AC1003"/>
    <mergeCell ref="AF736:AH736"/>
    <mergeCell ref="AG806:AJ806"/>
    <mergeCell ref="AG805:AJ805"/>
    <mergeCell ref="Z659:AK659"/>
    <mergeCell ref="AD729:AH729"/>
    <mergeCell ref="Y732:AC732"/>
    <mergeCell ref="AD733:AH733"/>
    <mergeCell ref="AD725:AH725"/>
    <mergeCell ref="W453:Y453"/>
    <mergeCell ref="T471:AH471"/>
    <mergeCell ref="W459:Y459"/>
    <mergeCell ref="D456:V456"/>
    <mergeCell ref="D464:V464"/>
    <mergeCell ref="AA996:AB996"/>
    <mergeCell ref="AD996:AK999"/>
    <mergeCell ref="Z954:AC954"/>
    <mergeCell ref="V949:AC949"/>
    <mergeCell ref="V951:AC951"/>
    <mergeCell ref="A941:AL942"/>
    <mergeCell ref="E406:G406"/>
    <mergeCell ref="I406:K406"/>
    <mergeCell ref="AD394:AE394"/>
    <mergeCell ref="F414:AH415"/>
    <mergeCell ref="R395:S395"/>
    <mergeCell ref="S396:T396"/>
    <mergeCell ref="T476:X476"/>
    <mergeCell ref="AD478:AH478"/>
    <mergeCell ref="Y479:AC479"/>
    <mergeCell ref="W454:Y454"/>
    <mergeCell ref="AD479:AH479"/>
    <mergeCell ref="AD483:AH483"/>
    <mergeCell ref="W458:Y458"/>
    <mergeCell ref="T477:X477"/>
    <mergeCell ref="AC504:AF504"/>
    <mergeCell ref="Z588:AE588"/>
    <mergeCell ref="AG623:AK623"/>
    <mergeCell ref="Z662:AE662"/>
    <mergeCell ref="D454:V454"/>
    <mergeCell ref="H298:R298"/>
    <mergeCell ref="H303:M303"/>
    <mergeCell ref="P302:R302"/>
    <mergeCell ref="AA311:AF311"/>
    <mergeCell ref="AJ352:AK352"/>
    <mergeCell ref="Q384:U384"/>
    <mergeCell ref="H312:R312"/>
    <mergeCell ref="AA306:AK306"/>
    <mergeCell ref="AI310:AK310"/>
    <mergeCell ref="H311:M311"/>
    <mergeCell ref="AI318:AK318"/>
    <mergeCell ref="P310:R310"/>
    <mergeCell ref="AA315:AK315"/>
    <mergeCell ref="H320:R320"/>
    <mergeCell ref="N367:Q367"/>
    <mergeCell ref="AD372:AE372"/>
    <mergeCell ref="S372:T372"/>
    <mergeCell ref="V372:W372"/>
    <mergeCell ref="AA322:AK322"/>
    <mergeCell ref="AA317:AK317"/>
    <mergeCell ref="Y359:Z359"/>
    <mergeCell ref="H319:M319"/>
    <mergeCell ref="H314:R314"/>
    <mergeCell ref="AA316:AK316"/>
    <mergeCell ref="H331:R331"/>
    <mergeCell ref="P342:Z342"/>
    <mergeCell ref="H322:R322"/>
    <mergeCell ref="AA325:AK325"/>
    <mergeCell ref="AA330:AK330"/>
    <mergeCell ref="P338:AE338"/>
    <mergeCell ref="AA326:AF326"/>
    <mergeCell ref="P339:AE339"/>
    <mergeCell ref="AI326:AK326"/>
    <mergeCell ref="AE557:AK557"/>
    <mergeCell ref="N566:O566"/>
    <mergeCell ref="AG566:AH566"/>
    <mergeCell ref="G560:R560"/>
    <mergeCell ref="Z562:AK562"/>
    <mergeCell ref="AR612:AS612"/>
    <mergeCell ref="AR606:AS606"/>
    <mergeCell ref="H300:R300"/>
    <mergeCell ref="H306:R306"/>
    <mergeCell ref="AA299:AK299"/>
    <mergeCell ref="AA302:AF302"/>
    <mergeCell ref="H308:R308"/>
    <mergeCell ref="AA310:AF310"/>
    <mergeCell ref="AA300:AK300"/>
    <mergeCell ref="AA303:AF303"/>
    <mergeCell ref="AA307:AK307"/>
    <mergeCell ref="AI302:AK302"/>
    <mergeCell ref="H307:R307"/>
    <mergeCell ref="AG390:AJ390"/>
    <mergeCell ref="AI387:AJ387"/>
    <mergeCell ref="B500:H501"/>
    <mergeCell ref="AH500:AK500"/>
    <mergeCell ref="AA573:AK573"/>
    <mergeCell ref="AG388:AJ388"/>
    <mergeCell ref="AG386:AJ386"/>
    <mergeCell ref="H332:R332"/>
    <mergeCell ref="AA318:AF318"/>
    <mergeCell ref="P318:R318"/>
    <mergeCell ref="H316:R316"/>
    <mergeCell ref="H317:R317"/>
    <mergeCell ref="J380:U380"/>
    <mergeCell ref="V376:W376"/>
    <mergeCell ref="T479:X479"/>
    <mergeCell ref="AD476:AH476"/>
    <mergeCell ref="D458:V458"/>
    <mergeCell ref="AD474:AH474"/>
    <mergeCell ref="T478:X478"/>
    <mergeCell ref="Y476:AC476"/>
    <mergeCell ref="B502:H506"/>
    <mergeCell ref="AH504:AK504"/>
    <mergeCell ref="AC503:AF503"/>
    <mergeCell ref="Q486:AK486"/>
    <mergeCell ref="Y480:AC480"/>
    <mergeCell ref="Z563:AE563"/>
    <mergeCell ref="AE545:AK545"/>
    <mergeCell ref="AH534:AK534"/>
    <mergeCell ref="AD477:AH477"/>
    <mergeCell ref="AE548:AK548"/>
    <mergeCell ref="U547:Y547"/>
    <mergeCell ref="U548:Y548"/>
    <mergeCell ref="U549:Y549"/>
    <mergeCell ref="C555:O555"/>
    <mergeCell ref="C556:O556"/>
    <mergeCell ref="C547:O547"/>
    <mergeCell ref="P548:T548"/>
    <mergeCell ref="P549:T549"/>
    <mergeCell ref="P550:T550"/>
    <mergeCell ref="A466:AL467"/>
    <mergeCell ref="AC517:AF517"/>
    <mergeCell ref="Q389:U389"/>
    <mergeCell ref="Q416:R416"/>
    <mergeCell ref="AH525:AK525"/>
    <mergeCell ref="P563:R563"/>
    <mergeCell ref="AA663:AK663"/>
    <mergeCell ref="AA655:AK655"/>
    <mergeCell ref="AI662:AK662"/>
    <mergeCell ref="Z642:AK642"/>
    <mergeCell ref="AG648:AH648"/>
    <mergeCell ref="AG624:AK624"/>
    <mergeCell ref="V623:AA623"/>
    <mergeCell ref="AG640:AH640"/>
    <mergeCell ref="AH510:AK510"/>
    <mergeCell ref="AC527:AF527"/>
    <mergeCell ref="AH514:AK514"/>
    <mergeCell ref="AC523:AF523"/>
    <mergeCell ref="O519:AA519"/>
    <mergeCell ref="AC510:AF510"/>
    <mergeCell ref="G585:R585"/>
    <mergeCell ref="B557:AD557"/>
    <mergeCell ref="Y729:AC729"/>
    <mergeCell ref="AG620:AK620"/>
    <mergeCell ref="C627:O627"/>
    <mergeCell ref="AI638:AK638"/>
    <mergeCell ref="S620:U620"/>
    <mergeCell ref="V620:AA620"/>
    <mergeCell ref="AB620:AF620"/>
    <mergeCell ref="P620:R620"/>
    <mergeCell ref="AG621:AK621"/>
    <mergeCell ref="AG625:AK625"/>
    <mergeCell ref="V625:AA625"/>
    <mergeCell ref="AB622:AF622"/>
    <mergeCell ref="S622:U622"/>
    <mergeCell ref="Z593:AK593"/>
    <mergeCell ref="Z580:AE580"/>
    <mergeCell ref="Z587:AK587"/>
    <mergeCell ref="AG807:AJ807"/>
    <mergeCell ref="AD731:AH731"/>
    <mergeCell ref="P406:R406"/>
    <mergeCell ref="AC525:AF525"/>
    <mergeCell ref="AC526:AF526"/>
    <mergeCell ref="AH526:AK526"/>
    <mergeCell ref="AH528:AK528"/>
    <mergeCell ref="AI588:AK588"/>
    <mergeCell ref="Y472:AC473"/>
    <mergeCell ref="AG582:AH582"/>
    <mergeCell ref="Q492:AK492"/>
    <mergeCell ref="D424:AF424"/>
    <mergeCell ref="D425:AF425"/>
    <mergeCell ref="D426:AF426"/>
    <mergeCell ref="D427:AF427"/>
    <mergeCell ref="AI733:AK733"/>
    <mergeCell ref="AI732:AK732"/>
    <mergeCell ref="AG425:AJ425"/>
    <mergeCell ref="AD728:AH728"/>
    <mergeCell ref="AD732:AH732"/>
    <mergeCell ref="N606:O606"/>
    <mergeCell ref="S618:U618"/>
    <mergeCell ref="AG618:AK618"/>
    <mergeCell ref="AB618:AF618"/>
    <mergeCell ref="V618:AA618"/>
    <mergeCell ref="S615:U617"/>
    <mergeCell ref="V619:AA619"/>
    <mergeCell ref="AB627:AF627"/>
    <mergeCell ref="AG628:AK628"/>
    <mergeCell ref="P618:R618"/>
    <mergeCell ref="P629:R629"/>
    <mergeCell ref="G642:R642"/>
    <mergeCell ref="C628:O628"/>
    <mergeCell ref="P628:R628"/>
    <mergeCell ref="G588:L588"/>
    <mergeCell ref="AA581:AK581"/>
    <mergeCell ref="G586:R586"/>
    <mergeCell ref="Z584:AK584"/>
    <mergeCell ref="BP617:BT617"/>
    <mergeCell ref="AT614:AU614"/>
    <mergeCell ref="AX614:AY614"/>
    <mergeCell ref="BA614:BE614"/>
    <mergeCell ref="BF614:BJ614"/>
    <mergeCell ref="AX613:AY613"/>
    <mergeCell ref="BA613:BE613"/>
    <mergeCell ref="AR608:AS608"/>
    <mergeCell ref="AR610:AS610"/>
    <mergeCell ref="AR611:AS611"/>
    <mergeCell ref="AV608:AW608"/>
    <mergeCell ref="AX608:AY608"/>
    <mergeCell ref="AT613:AU613"/>
    <mergeCell ref="AV613:AW613"/>
    <mergeCell ref="BF617:BJ617"/>
    <mergeCell ref="BA617:BE617"/>
    <mergeCell ref="AR613:AS613"/>
    <mergeCell ref="BF608:BJ608"/>
    <mergeCell ref="BK608:BO608"/>
    <mergeCell ref="BP608:BT608"/>
    <mergeCell ref="BA608:BE608"/>
    <mergeCell ref="AR609:AS609"/>
    <mergeCell ref="AR607:AS607"/>
    <mergeCell ref="AX593:AY593"/>
    <mergeCell ref="V621:AA621"/>
    <mergeCell ref="V624:AA624"/>
    <mergeCell ref="BZ632:CD632"/>
    <mergeCell ref="BZ633:CD633"/>
    <mergeCell ref="BZ635:CD635"/>
    <mergeCell ref="BZ628:CD628"/>
    <mergeCell ref="BZ629:CD629"/>
    <mergeCell ref="BZ631:CD631"/>
    <mergeCell ref="BZ630:CD630"/>
    <mergeCell ref="BK613:BO613"/>
    <mergeCell ref="BP613:BT613"/>
    <mergeCell ref="BK612:BO612"/>
    <mergeCell ref="BP612:BT612"/>
    <mergeCell ref="BU617:BY617"/>
    <mergeCell ref="BZ611:CD611"/>
    <mergeCell ref="BP611:BT611"/>
    <mergeCell ref="BU611:BY611"/>
    <mergeCell ref="BK611:BO611"/>
    <mergeCell ref="BU609:BY609"/>
    <mergeCell ref="BU635:BY635"/>
    <mergeCell ref="BP625:BT625"/>
    <mergeCell ref="BK624:BO624"/>
    <mergeCell ref="BU625:BY625"/>
    <mergeCell ref="BZ627:CD627"/>
    <mergeCell ref="BP633:BT633"/>
    <mergeCell ref="BU633:BY633"/>
    <mergeCell ref="BK617:BO617"/>
    <mergeCell ref="BK614:BO614"/>
    <mergeCell ref="BP614:BT614"/>
    <mergeCell ref="BZ612:CD612"/>
    <mergeCell ref="BZ613:CD613"/>
    <mergeCell ref="BZ614:CD614"/>
    <mergeCell ref="BZ617:CD617"/>
    <mergeCell ref="BU612:BY612"/>
    <mergeCell ref="BZ604:CD604"/>
    <mergeCell ref="BZ605:CD605"/>
    <mergeCell ref="BZ606:CD606"/>
    <mergeCell ref="BZ607:CD607"/>
    <mergeCell ref="BU614:BY614"/>
    <mergeCell ref="BU613:BY613"/>
    <mergeCell ref="BZ608:CD608"/>
    <mergeCell ref="BZ609:CD609"/>
    <mergeCell ref="BZ610:CD610"/>
    <mergeCell ref="BA610:BE610"/>
    <mergeCell ref="BF610:BJ610"/>
    <mergeCell ref="BK610:BO610"/>
    <mergeCell ref="BP610:BT610"/>
    <mergeCell ref="AT610:AU610"/>
    <mergeCell ref="AV610:AW610"/>
    <mergeCell ref="AX610:AY610"/>
    <mergeCell ref="AT609:AU609"/>
    <mergeCell ref="AV609:AW609"/>
    <mergeCell ref="AX609:AY609"/>
    <mergeCell ref="BA609:BE609"/>
    <mergeCell ref="BF609:BJ609"/>
    <mergeCell ref="BU607:BY607"/>
    <mergeCell ref="BA604:BE604"/>
    <mergeCell ref="BF604:BJ604"/>
    <mergeCell ref="BK604:BO604"/>
    <mergeCell ref="BP604:BT604"/>
    <mergeCell ref="BU605:BY605"/>
    <mergeCell ref="BU606:BY606"/>
    <mergeCell ref="BU603:BY603"/>
    <mergeCell ref="BP595:BT595"/>
    <mergeCell ref="BU595:BY595"/>
    <mergeCell ref="AR596:AS596"/>
    <mergeCell ref="BA596:BE596"/>
    <mergeCell ref="BA601:BE601"/>
    <mergeCell ref="BA602:BE602"/>
    <mergeCell ref="BP603:BT603"/>
    <mergeCell ref="BU596:BY596"/>
    <mergeCell ref="AT599:AU599"/>
    <mergeCell ref="AV599:AW599"/>
    <mergeCell ref="AX599:AY599"/>
    <mergeCell ref="BA599:BE599"/>
    <mergeCell ref="BF599:BJ599"/>
    <mergeCell ref="BF613:BJ613"/>
    <mergeCell ref="BF612:BJ612"/>
    <mergeCell ref="AT612:AU612"/>
    <mergeCell ref="AV612:AW612"/>
    <mergeCell ref="AX612:AY612"/>
    <mergeCell ref="BA612:BE612"/>
    <mergeCell ref="BU610:BY610"/>
    <mergeCell ref="AT611:AU611"/>
    <mergeCell ref="AV611:AW611"/>
    <mergeCell ref="AX611:AY611"/>
    <mergeCell ref="BA611:BE611"/>
    <mergeCell ref="BF611:BJ611"/>
    <mergeCell ref="BU608:BY608"/>
    <mergeCell ref="AT608:AU608"/>
    <mergeCell ref="BK609:BO609"/>
    <mergeCell ref="BP609:BT609"/>
    <mergeCell ref="BA606:BE606"/>
    <mergeCell ref="BU604:BY604"/>
    <mergeCell ref="BA593:BE593"/>
    <mergeCell ref="BF606:BJ606"/>
    <mergeCell ref="BK606:BO606"/>
    <mergeCell ref="BP606:BT606"/>
    <mergeCell ref="BA607:BE607"/>
    <mergeCell ref="AT607:AU607"/>
    <mergeCell ref="AV607:AW607"/>
    <mergeCell ref="AX607:AY607"/>
    <mergeCell ref="BF607:BJ607"/>
    <mergeCell ref="BK607:BO607"/>
    <mergeCell ref="BP607:BT607"/>
    <mergeCell ref="BK605:BO605"/>
    <mergeCell ref="BP605:BT605"/>
    <mergeCell ref="AT606:AU606"/>
    <mergeCell ref="AT604:AU604"/>
    <mergeCell ref="AV604:AW604"/>
    <mergeCell ref="AX604:AY604"/>
    <mergeCell ref="BP597:BT597"/>
    <mergeCell ref="BF596:BJ596"/>
    <mergeCell ref="BK596:BO596"/>
    <mergeCell ref="BP596:BT596"/>
    <mergeCell ref="AT596:AU596"/>
    <mergeCell ref="AX595:AY595"/>
    <mergeCell ref="BA595:BE595"/>
    <mergeCell ref="AR605:AS605"/>
    <mergeCell ref="AT605:AU605"/>
    <mergeCell ref="AV605:AW605"/>
    <mergeCell ref="AX605:AY605"/>
    <mergeCell ref="BA605:BE605"/>
    <mergeCell ref="BF605:BJ605"/>
    <mergeCell ref="AR603:AS603"/>
    <mergeCell ref="BK600:BO600"/>
    <mergeCell ref="BP600:BT600"/>
    <mergeCell ref="AT600:AU600"/>
    <mergeCell ref="AV600:AW600"/>
    <mergeCell ref="AX600:AY600"/>
    <mergeCell ref="AV596:AW596"/>
    <mergeCell ref="AX596:AY596"/>
    <mergeCell ref="BK595:BO595"/>
    <mergeCell ref="BF595:BJ595"/>
    <mergeCell ref="AV597:AW597"/>
    <mergeCell ref="AT602:AU602"/>
    <mergeCell ref="AV602:AW602"/>
    <mergeCell ref="AR602:AS602"/>
    <mergeCell ref="AR601:AS601"/>
    <mergeCell ref="AR600:AS600"/>
    <mergeCell ref="AR599:AS599"/>
    <mergeCell ref="AR597:AS597"/>
    <mergeCell ref="AR595:AS595"/>
    <mergeCell ref="AR604:AS604"/>
    <mergeCell ref="AX603:AY603"/>
    <mergeCell ref="BA603:BE603"/>
    <mergeCell ref="BF603:BJ603"/>
    <mergeCell ref="BK603:BO603"/>
    <mergeCell ref="AR598:AS598"/>
    <mergeCell ref="BZ588:CD588"/>
    <mergeCell ref="BZ589:CD589"/>
    <mergeCell ref="BZ590:CD590"/>
    <mergeCell ref="BZ591:CD591"/>
    <mergeCell ref="AV606:AW606"/>
    <mergeCell ref="AX606:AY606"/>
    <mergeCell ref="BZ600:CD600"/>
    <mergeCell ref="BZ601:CD601"/>
    <mergeCell ref="BZ602:CD602"/>
    <mergeCell ref="BZ603:CD603"/>
    <mergeCell ref="BZ596:CD596"/>
    <mergeCell ref="BZ597:CD597"/>
    <mergeCell ref="BZ598:CD598"/>
    <mergeCell ref="BZ599:CD599"/>
    <mergeCell ref="BZ592:CD592"/>
    <mergeCell ref="BZ593:CD593"/>
    <mergeCell ref="BZ594:CD594"/>
    <mergeCell ref="BZ595:CD595"/>
    <mergeCell ref="AX602:AY602"/>
    <mergeCell ref="BU602:BY602"/>
    <mergeCell ref="BU590:BY590"/>
    <mergeCell ref="BK591:BO591"/>
    <mergeCell ref="BP591:BT591"/>
    <mergeCell ref="BU592:BY592"/>
    <mergeCell ref="BK588:BO588"/>
    <mergeCell ref="BP588:BT588"/>
    <mergeCell ref="BU588:BY588"/>
    <mergeCell ref="BP589:BT589"/>
    <mergeCell ref="BU589:BY589"/>
    <mergeCell ref="BK590:BO590"/>
    <mergeCell ref="AX589:AY589"/>
    <mergeCell ref="BF589:BJ589"/>
    <mergeCell ref="BU600:BY600"/>
    <mergeCell ref="BF601:BJ601"/>
    <mergeCell ref="BK601:BO601"/>
    <mergeCell ref="BP601:BT601"/>
    <mergeCell ref="BU601:BY601"/>
    <mergeCell ref="BF602:BJ602"/>
    <mergeCell ref="BK602:BO602"/>
    <mergeCell ref="BP602:BT602"/>
    <mergeCell ref="AT601:AU601"/>
    <mergeCell ref="AV601:AW601"/>
    <mergeCell ref="AX601:AY601"/>
    <mergeCell ref="BF600:BJ600"/>
    <mergeCell ref="BA600:BE600"/>
    <mergeCell ref="BK599:BO599"/>
    <mergeCell ref="BP599:BT599"/>
    <mergeCell ref="BU599:BY599"/>
    <mergeCell ref="BF598:BJ598"/>
    <mergeCell ref="BK598:BO598"/>
    <mergeCell ref="BP598:BT598"/>
    <mergeCell ref="AT598:AU598"/>
    <mergeCell ref="AV598:AW598"/>
    <mergeCell ref="AX598:AY598"/>
    <mergeCell ref="BA598:BE598"/>
    <mergeCell ref="BU598:BY598"/>
    <mergeCell ref="AR594:AS594"/>
    <mergeCell ref="AT594:AU594"/>
    <mergeCell ref="AV594:AW594"/>
    <mergeCell ref="AX594:AY594"/>
    <mergeCell ref="BP590:BT590"/>
    <mergeCell ref="AT590:AU590"/>
    <mergeCell ref="BF592:BJ592"/>
    <mergeCell ref="BU594:BY594"/>
    <mergeCell ref="BF594:BJ594"/>
    <mergeCell ref="BK594:BO594"/>
    <mergeCell ref="BP594:BT594"/>
    <mergeCell ref="AX597:AY597"/>
    <mergeCell ref="BA597:BE597"/>
    <mergeCell ref="BF597:BJ597"/>
    <mergeCell ref="BK597:BO597"/>
    <mergeCell ref="BU597:BY597"/>
    <mergeCell ref="BF593:BJ593"/>
    <mergeCell ref="BK593:BO593"/>
    <mergeCell ref="BP593:BT593"/>
    <mergeCell ref="BU593:BY593"/>
    <mergeCell ref="AX592:AY592"/>
    <mergeCell ref="AX590:AY590"/>
    <mergeCell ref="BU591:BY591"/>
    <mergeCell ref="AT592:AU592"/>
    <mergeCell ref="AV592:AW592"/>
    <mergeCell ref="AX591:AY591"/>
    <mergeCell ref="BA591:BE591"/>
    <mergeCell ref="BF590:BJ590"/>
    <mergeCell ref="BF591:BJ591"/>
    <mergeCell ref="BK592:BO592"/>
    <mergeCell ref="BP592:BT592"/>
    <mergeCell ref="AR593:AS593"/>
    <mergeCell ref="BF588:BJ588"/>
    <mergeCell ref="AT588:AU588"/>
    <mergeCell ref="AH531:AK531"/>
    <mergeCell ref="AH533:AK533"/>
    <mergeCell ref="AC533:AF533"/>
    <mergeCell ref="AC532:AF532"/>
    <mergeCell ref="BA589:BE589"/>
    <mergeCell ref="AH535:AK535"/>
    <mergeCell ref="AC531:AF531"/>
    <mergeCell ref="AV590:AW590"/>
    <mergeCell ref="AX588:AY588"/>
    <mergeCell ref="Z586:AK586"/>
    <mergeCell ref="Z572:AE572"/>
    <mergeCell ref="Z577:AK577"/>
    <mergeCell ref="BK589:BO589"/>
    <mergeCell ref="Z561:AK561"/>
    <mergeCell ref="AI580:AK580"/>
    <mergeCell ref="Z568:AK568"/>
    <mergeCell ref="Z579:AK579"/>
    <mergeCell ref="Z578:AK578"/>
    <mergeCell ref="AA589:AK589"/>
    <mergeCell ref="AE554:AK554"/>
    <mergeCell ref="AR590:AS590"/>
    <mergeCell ref="Z547:AD547"/>
    <mergeCell ref="BA590:BE590"/>
    <mergeCell ref="AE549:AK549"/>
    <mergeCell ref="AA564:AK564"/>
    <mergeCell ref="Z559:AK559"/>
    <mergeCell ref="AI563:AK563"/>
    <mergeCell ref="AF565:AK565"/>
    <mergeCell ref="Z576:AK576"/>
    <mergeCell ref="AG590:AH590"/>
    <mergeCell ref="AE412:AF412"/>
    <mergeCell ref="D455:V455"/>
    <mergeCell ref="P572:R572"/>
    <mergeCell ref="C548:O548"/>
    <mergeCell ref="G593:R593"/>
    <mergeCell ref="G587:R587"/>
    <mergeCell ref="G571:R571"/>
    <mergeCell ref="N582:O582"/>
    <mergeCell ref="Z570:AK570"/>
    <mergeCell ref="Z548:AD548"/>
    <mergeCell ref="Z549:AD549"/>
    <mergeCell ref="Z550:AD550"/>
    <mergeCell ref="Z551:AD551"/>
    <mergeCell ref="AE552:AK552"/>
    <mergeCell ref="C546:O546"/>
    <mergeCell ref="C551:O551"/>
    <mergeCell ref="C552:O552"/>
    <mergeCell ref="AE551:AK551"/>
    <mergeCell ref="P547:T547"/>
    <mergeCell ref="M565:R565"/>
    <mergeCell ref="Z560:AK560"/>
    <mergeCell ref="C553:O553"/>
    <mergeCell ref="P580:R580"/>
    <mergeCell ref="Z592:AK592"/>
    <mergeCell ref="W457:Y457"/>
    <mergeCell ref="AD480:AH480"/>
    <mergeCell ref="G459:V459"/>
    <mergeCell ref="AC506:AF506"/>
    <mergeCell ref="N590:O590"/>
    <mergeCell ref="AG424:AJ424"/>
    <mergeCell ref="AG437:AJ437"/>
    <mergeCell ref="AC442:AF442"/>
    <mergeCell ref="AT591:AU591"/>
    <mergeCell ref="AV591:AW591"/>
    <mergeCell ref="Z595:AK595"/>
    <mergeCell ref="P604:R604"/>
    <mergeCell ref="Z603:AK603"/>
    <mergeCell ref="AT595:AU595"/>
    <mergeCell ref="AV595:AW595"/>
    <mergeCell ref="AT597:AU597"/>
    <mergeCell ref="AT589:AU589"/>
    <mergeCell ref="AV589:AW589"/>
    <mergeCell ref="Z553:AD553"/>
    <mergeCell ref="Z554:AD554"/>
    <mergeCell ref="Z555:AD555"/>
    <mergeCell ref="Z556:AD556"/>
    <mergeCell ref="AT603:AU603"/>
    <mergeCell ref="AV603:AW603"/>
    <mergeCell ref="AT593:AU593"/>
    <mergeCell ref="AV593:AW593"/>
    <mergeCell ref="G569:R569"/>
    <mergeCell ref="AG574:AH574"/>
    <mergeCell ref="AI572:AK572"/>
    <mergeCell ref="Z569:AK569"/>
    <mergeCell ref="G568:R568"/>
    <mergeCell ref="G579:R579"/>
    <mergeCell ref="G561:R561"/>
    <mergeCell ref="AR589:AS589"/>
    <mergeCell ref="AR591:AS591"/>
    <mergeCell ref="AR592:AS592"/>
    <mergeCell ref="G576:R576"/>
    <mergeCell ref="G559:R559"/>
    <mergeCell ref="G580:L580"/>
    <mergeCell ref="H573:R573"/>
    <mergeCell ref="AA605:AK605"/>
    <mergeCell ref="AI604:AK604"/>
    <mergeCell ref="G595:R595"/>
    <mergeCell ref="G601:R601"/>
    <mergeCell ref="H605:R605"/>
    <mergeCell ref="P619:R619"/>
    <mergeCell ref="A608:AL609"/>
    <mergeCell ref="S619:U619"/>
    <mergeCell ref="C621:O621"/>
    <mergeCell ref="C554:O554"/>
    <mergeCell ref="AE556:AK556"/>
    <mergeCell ref="AE553:AK553"/>
    <mergeCell ref="N574:O574"/>
    <mergeCell ref="G562:R562"/>
    <mergeCell ref="H564:R564"/>
    <mergeCell ref="Z571:AK571"/>
    <mergeCell ref="P551:T551"/>
    <mergeCell ref="P552:T552"/>
    <mergeCell ref="P553:T553"/>
    <mergeCell ref="G584:R584"/>
    <mergeCell ref="P554:T554"/>
    <mergeCell ref="P555:T555"/>
    <mergeCell ref="P556:T556"/>
    <mergeCell ref="Z594:AK594"/>
    <mergeCell ref="G570:R570"/>
    <mergeCell ref="G572:L572"/>
    <mergeCell ref="G577:R577"/>
    <mergeCell ref="G563:L563"/>
    <mergeCell ref="P588:R588"/>
    <mergeCell ref="G578:R578"/>
    <mergeCell ref="AB621:AF621"/>
    <mergeCell ref="AE555:AK555"/>
    <mergeCell ref="Z604:AE604"/>
    <mergeCell ref="AH513:AK513"/>
    <mergeCell ref="AH523:AK523"/>
    <mergeCell ref="AE546:AK546"/>
    <mergeCell ref="Z552:AD552"/>
    <mergeCell ref="S621:U621"/>
    <mergeCell ref="AB619:AF619"/>
    <mergeCell ref="AC519:AF519"/>
    <mergeCell ref="AC516:AF516"/>
    <mergeCell ref="AH517:AK517"/>
    <mergeCell ref="O516:AA516"/>
    <mergeCell ref="B513:H535"/>
    <mergeCell ref="O513:AA513"/>
    <mergeCell ref="AC520:AF520"/>
    <mergeCell ref="B544:O544"/>
    <mergeCell ref="AE550:AK550"/>
    <mergeCell ref="C549:O549"/>
    <mergeCell ref="AH532:AK532"/>
    <mergeCell ref="AC518:AF518"/>
    <mergeCell ref="AH521:AK521"/>
    <mergeCell ref="AC524:AF524"/>
    <mergeCell ref="AH524:AK524"/>
    <mergeCell ref="Z544:AD544"/>
    <mergeCell ref="AE547:AK547"/>
    <mergeCell ref="AC528:AF528"/>
    <mergeCell ref="AH530:AK530"/>
    <mergeCell ref="A537:AL538"/>
    <mergeCell ref="AH518:AK518"/>
    <mergeCell ref="P621:R621"/>
    <mergeCell ref="C620:O620"/>
    <mergeCell ref="AG606:AH606"/>
    <mergeCell ref="AC530:AF530"/>
    <mergeCell ref="AJ351:AK351"/>
    <mergeCell ref="AH502:AK502"/>
    <mergeCell ref="AH508:AK508"/>
    <mergeCell ref="AC509:AF509"/>
    <mergeCell ref="AH509:AK509"/>
    <mergeCell ref="AC505:AF505"/>
    <mergeCell ref="AH505:AK505"/>
    <mergeCell ref="AH503:AK503"/>
    <mergeCell ref="AH511:AK511"/>
    <mergeCell ref="AH507:AK507"/>
    <mergeCell ref="AC508:AF508"/>
    <mergeCell ref="AC507:AF507"/>
    <mergeCell ref="O528:AA528"/>
    <mergeCell ref="U544:Y544"/>
    <mergeCell ref="U545:Y545"/>
    <mergeCell ref="U546:Y546"/>
    <mergeCell ref="AH529:AK529"/>
    <mergeCell ref="AH516:AK516"/>
    <mergeCell ref="AC515:AF515"/>
    <mergeCell ref="AH515:AK515"/>
    <mergeCell ref="AC513:AF513"/>
    <mergeCell ref="AC535:AF535"/>
    <mergeCell ref="C545:O545"/>
    <mergeCell ref="AC511:AF511"/>
    <mergeCell ref="AC534:AF534"/>
    <mergeCell ref="AC521:AF521"/>
    <mergeCell ref="O522:AA522"/>
    <mergeCell ref="AH519:AK519"/>
    <mergeCell ref="AH522:AK522"/>
    <mergeCell ref="AC522:AF522"/>
    <mergeCell ref="AH520:AK520"/>
    <mergeCell ref="Q485:AK485"/>
    <mergeCell ref="U250:W250"/>
    <mergeCell ref="C124:K124"/>
    <mergeCell ref="A12:AL12"/>
    <mergeCell ref="G122:H122"/>
    <mergeCell ref="L122:N122"/>
    <mergeCell ref="Y129:AK129"/>
    <mergeCell ref="M252:T252"/>
    <mergeCell ref="M251:AE251"/>
    <mergeCell ref="M26:Q26"/>
    <mergeCell ref="AF246:AK246"/>
    <mergeCell ref="H16:AJ16"/>
    <mergeCell ref="A21:AL21"/>
    <mergeCell ref="M239:AE239"/>
    <mergeCell ref="Q493:AK493"/>
    <mergeCell ref="B507:H509"/>
    <mergeCell ref="AD482:AH482"/>
    <mergeCell ref="AD481:AH481"/>
    <mergeCell ref="Y481:AC481"/>
    <mergeCell ref="Y482:AC482"/>
    <mergeCell ref="Q487:AK487"/>
    <mergeCell ref="T482:X482"/>
    <mergeCell ref="Y483:AC483"/>
    <mergeCell ref="AH499:AK499"/>
    <mergeCell ref="AA312:AK312"/>
    <mergeCell ref="AA320:AK320"/>
    <mergeCell ref="H323:R323"/>
    <mergeCell ref="H333:R333"/>
    <mergeCell ref="H330:R330"/>
    <mergeCell ref="N366:Q366"/>
    <mergeCell ref="N365:Q365"/>
    <mergeCell ref="M353:N353"/>
    <mergeCell ref="AA336:AK336"/>
    <mergeCell ref="AF254:AK254"/>
    <mergeCell ref="M248:T248"/>
    <mergeCell ref="F150:T150"/>
    <mergeCell ref="I192:N192"/>
    <mergeCell ref="D453:V453"/>
    <mergeCell ref="H288:R288"/>
    <mergeCell ref="H283:R283"/>
    <mergeCell ref="AA285:AK285"/>
    <mergeCell ref="H293:R293"/>
    <mergeCell ref="AI294:AK294"/>
    <mergeCell ref="M240:T240"/>
    <mergeCell ref="D207:M207"/>
    <mergeCell ref="Z242:AE242"/>
    <mergeCell ref="M249:AE249"/>
    <mergeCell ref="L270:AD270"/>
    <mergeCell ref="R394:S394"/>
    <mergeCell ref="D428:AF428"/>
    <mergeCell ref="H294:M294"/>
    <mergeCell ref="H295:M295"/>
    <mergeCell ref="H296:R296"/>
    <mergeCell ref="AA308:AK308"/>
    <mergeCell ref="H304:R304"/>
    <mergeCell ref="AA304:AK304"/>
    <mergeCell ref="AA296:AK296"/>
    <mergeCell ref="H302:M302"/>
    <mergeCell ref="H309:R309"/>
    <mergeCell ref="H310:M310"/>
    <mergeCell ref="AA295:AF295"/>
    <mergeCell ref="H301:R301"/>
    <mergeCell ref="AA252:AK252"/>
    <mergeCell ref="M255:AE255"/>
    <mergeCell ref="M257:AE257"/>
    <mergeCell ref="AA260:AK260"/>
    <mergeCell ref="M250:R250"/>
    <mergeCell ref="M254:AE254"/>
    <mergeCell ref="Z258:AE258"/>
    <mergeCell ref="AC256:AE256"/>
    <mergeCell ref="M258:R258"/>
    <mergeCell ref="T273:V273"/>
    <mergeCell ref="H292:R292"/>
    <mergeCell ref="P286:R286"/>
    <mergeCell ref="L269:AJ269"/>
    <mergeCell ref="H286:M286"/>
    <mergeCell ref="L271:S271"/>
    <mergeCell ref="L273:Q273"/>
    <mergeCell ref="AA291:AK291"/>
    <mergeCell ref="AA286:AF286"/>
    <mergeCell ref="AI286:AK286"/>
    <mergeCell ref="H287:M287"/>
    <mergeCell ref="M260:T260"/>
    <mergeCell ref="H285:R285"/>
    <mergeCell ref="L274:AD274"/>
    <mergeCell ref="H290:R290"/>
    <mergeCell ref="H291:R291"/>
    <mergeCell ref="V271:W271"/>
    <mergeCell ref="H284:R284"/>
    <mergeCell ref="AA284:AK284"/>
    <mergeCell ref="AA288:AK288"/>
    <mergeCell ref="L272:AD272"/>
    <mergeCell ref="L275:AD275"/>
    <mergeCell ref="AA287:AF287"/>
    <mergeCell ref="AB271:AD271"/>
    <mergeCell ref="Y273:AD273"/>
    <mergeCell ref="AA290:AK290"/>
    <mergeCell ref="M238:AE238"/>
    <mergeCell ref="Y132:AK132"/>
    <mergeCell ref="AA301:AK301"/>
    <mergeCell ref="AA298:AK298"/>
    <mergeCell ref="D265:H265"/>
    <mergeCell ref="X265:AC265"/>
    <mergeCell ref="AA283:AK283"/>
    <mergeCell ref="H282:R282"/>
    <mergeCell ref="AA282:AK282"/>
    <mergeCell ref="T262:X262"/>
    <mergeCell ref="P294:R294"/>
    <mergeCell ref="X176:Y176"/>
    <mergeCell ref="X180:Y180"/>
    <mergeCell ref="O155:AH155"/>
    <mergeCell ref="O153:AH153"/>
    <mergeCell ref="O154:AH154"/>
    <mergeCell ref="M232:AE232"/>
    <mergeCell ref="AI222:AJ222"/>
    <mergeCell ref="M227:AK227"/>
    <mergeCell ref="A169:AL170"/>
    <mergeCell ref="U175:V175"/>
    <mergeCell ref="O160:T160"/>
    <mergeCell ref="O161:AH161"/>
    <mergeCell ref="T196:U196"/>
    <mergeCell ref="D215:Z215"/>
    <mergeCell ref="I186:AE186"/>
    <mergeCell ref="AA292:AK292"/>
    <mergeCell ref="M256:T256"/>
    <mergeCell ref="W256:X256"/>
    <mergeCell ref="U258:W258"/>
    <mergeCell ref="Z250:AE250"/>
    <mergeCell ref="M259:AE259"/>
    <mergeCell ref="A9:AL9"/>
    <mergeCell ref="D203:M203"/>
    <mergeCell ref="P203:U203"/>
    <mergeCell ref="A20:AL20"/>
    <mergeCell ref="AH195:AI195"/>
    <mergeCell ref="AH196:AI196"/>
    <mergeCell ref="U176:V176"/>
    <mergeCell ref="H18:AJ18"/>
    <mergeCell ref="Y126:AK126"/>
    <mergeCell ref="AC248:AE248"/>
    <mergeCell ref="M244:T244"/>
    <mergeCell ref="W248:X248"/>
    <mergeCell ref="M246:AE246"/>
    <mergeCell ref="AA244:AK244"/>
    <mergeCell ref="M242:R242"/>
    <mergeCell ref="M247:AE247"/>
    <mergeCell ref="T191:AE191"/>
    <mergeCell ref="T195:U195"/>
    <mergeCell ref="E189:AE190"/>
    <mergeCell ref="I191:P191"/>
    <mergeCell ref="Y198:Z198"/>
    <mergeCell ref="T197:U197"/>
    <mergeCell ref="AI221:AJ221"/>
    <mergeCell ref="T192:AE192"/>
    <mergeCell ref="J173:S173"/>
    <mergeCell ref="AH197:AI197"/>
    <mergeCell ref="AI224:AJ224"/>
    <mergeCell ref="M243:AE243"/>
    <mergeCell ref="W229:X229"/>
    <mergeCell ref="AC240:AE240"/>
    <mergeCell ref="M241:AE241"/>
    <mergeCell ref="D164:AH164"/>
    <mergeCell ref="V615:AA617"/>
    <mergeCell ref="H299:R299"/>
    <mergeCell ref="O525:AA525"/>
    <mergeCell ref="A277:AL278"/>
    <mergeCell ref="AG436:AJ436"/>
    <mergeCell ref="D452:V452"/>
    <mergeCell ref="W452:Y452"/>
    <mergeCell ref="T474:X474"/>
    <mergeCell ref="Y478:AC478"/>
    <mergeCell ref="AA293:AK293"/>
    <mergeCell ref="W455:Y455"/>
    <mergeCell ref="Y477:AC477"/>
    <mergeCell ref="D463:V463"/>
    <mergeCell ref="T472:X473"/>
    <mergeCell ref="Y475:AC475"/>
    <mergeCell ref="W464:Y464"/>
    <mergeCell ref="Y474:AC474"/>
    <mergeCell ref="T475:X475"/>
    <mergeCell ref="AH501:AK501"/>
    <mergeCell ref="AC502:AF502"/>
    <mergeCell ref="AH512:AK512"/>
    <mergeCell ref="AC498:AK498"/>
    <mergeCell ref="AC499:AF499"/>
    <mergeCell ref="B489:P491"/>
    <mergeCell ref="H335:M335"/>
    <mergeCell ref="Q490:R491"/>
    <mergeCell ref="AC512:AF512"/>
    <mergeCell ref="AC514:AF514"/>
    <mergeCell ref="B510:H512"/>
    <mergeCell ref="AC500:AF500"/>
    <mergeCell ref="T481:X481"/>
    <mergeCell ref="AD475:AH475"/>
    <mergeCell ref="P638:R638"/>
    <mergeCell ref="V622:AA622"/>
    <mergeCell ref="P626:R626"/>
    <mergeCell ref="P627:R627"/>
    <mergeCell ref="G602:R602"/>
    <mergeCell ref="U551:Y551"/>
    <mergeCell ref="U552:Y552"/>
    <mergeCell ref="U553:Y553"/>
    <mergeCell ref="U554:Y554"/>
    <mergeCell ref="U555:Y555"/>
    <mergeCell ref="U556:Y556"/>
    <mergeCell ref="AB623:AF623"/>
    <mergeCell ref="G604:L604"/>
    <mergeCell ref="Z596:AE596"/>
    <mergeCell ref="G603:R603"/>
    <mergeCell ref="Z600:AK600"/>
    <mergeCell ref="G600:R600"/>
    <mergeCell ref="Z602:AK602"/>
    <mergeCell ref="Z601:AK601"/>
    <mergeCell ref="S623:U623"/>
    <mergeCell ref="AG622:AK622"/>
    <mergeCell ref="C618:O618"/>
    <mergeCell ref="C622:O622"/>
    <mergeCell ref="P622:R622"/>
    <mergeCell ref="C623:O623"/>
    <mergeCell ref="C619:O619"/>
    <mergeCell ref="AG619:AK619"/>
    <mergeCell ref="P623:R623"/>
    <mergeCell ref="H589:R589"/>
    <mergeCell ref="AB615:AF617"/>
    <mergeCell ref="B615:O617"/>
    <mergeCell ref="P615:R617"/>
    <mergeCell ref="G710:J710"/>
    <mergeCell ref="AG627:AK627"/>
    <mergeCell ref="S627:U627"/>
    <mergeCell ref="AB626:AF626"/>
    <mergeCell ref="C626:O626"/>
    <mergeCell ref="AB624:AF624"/>
    <mergeCell ref="AE686:AI686"/>
    <mergeCell ref="AE687:AI687"/>
    <mergeCell ref="AE689:AI689"/>
    <mergeCell ref="AE690:AI690"/>
    <mergeCell ref="AB625:AF625"/>
    <mergeCell ref="Z634:AK634"/>
    <mergeCell ref="P624:R624"/>
    <mergeCell ref="C624:O624"/>
    <mergeCell ref="S626:U626"/>
    <mergeCell ref="V627:AA627"/>
    <mergeCell ref="P625:R625"/>
    <mergeCell ref="V626:AA626"/>
    <mergeCell ref="AG626:AK626"/>
    <mergeCell ref="N656:O656"/>
    <mergeCell ref="G651:R651"/>
    <mergeCell ref="C625:O625"/>
    <mergeCell ref="S624:U624"/>
    <mergeCell ref="S628:U628"/>
    <mergeCell ref="Z669:AK669"/>
    <mergeCell ref="Z635:AK635"/>
    <mergeCell ref="B631:AF631"/>
    <mergeCell ref="G678:L678"/>
    <mergeCell ref="G634:R634"/>
    <mergeCell ref="AA639:AK639"/>
    <mergeCell ref="H639:R639"/>
    <mergeCell ref="G638:L638"/>
    <mergeCell ref="P728:T728"/>
    <mergeCell ref="B718:F718"/>
    <mergeCell ref="Z653:AK653"/>
    <mergeCell ref="Z644:AK644"/>
    <mergeCell ref="AI646:AK646"/>
    <mergeCell ref="P678:R678"/>
    <mergeCell ref="G675:R675"/>
    <mergeCell ref="Z677:AK677"/>
    <mergeCell ref="Z676:AK676"/>
    <mergeCell ref="Z675:AK675"/>
    <mergeCell ref="Z645:AK645"/>
    <mergeCell ref="Z643:AK643"/>
    <mergeCell ref="AI678:AK678"/>
    <mergeCell ref="H647:R647"/>
    <mergeCell ref="P654:R654"/>
    <mergeCell ref="G652:R652"/>
    <mergeCell ref="G661:R661"/>
    <mergeCell ref="J696:O696"/>
    <mergeCell ref="G676:R676"/>
    <mergeCell ref="J695:X695"/>
    <mergeCell ref="P710:T710"/>
    <mergeCell ref="U716:X716"/>
    <mergeCell ref="Y717:AC717"/>
    <mergeCell ref="H679:R679"/>
    <mergeCell ref="N672:O672"/>
    <mergeCell ref="B710:F710"/>
    <mergeCell ref="K705:O708"/>
    <mergeCell ref="B717:F717"/>
    <mergeCell ref="E698:AK698"/>
    <mergeCell ref="Y716:AC716"/>
    <mergeCell ref="B705:F708"/>
    <mergeCell ref="P711:T711"/>
    <mergeCell ref="Y755:AC755"/>
    <mergeCell ref="G635:R635"/>
    <mergeCell ref="Z636:AK636"/>
    <mergeCell ref="Z638:AE638"/>
    <mergeCell ref="Y714:AC714"/>
    <mergeCell ref="AD714:AH714"/>
    <mergeCell ref="AI711:AK711"/>
    <mergeCell ref="B733:F733"/>
    <mergeCell ref="P732:T732"/>
    <mergeCell ref="U729:X729"/>
    <mergeCell ref="U732:X732"/>
    <mergeCell ref="K734:O734"/>
    <mergeCell ref="B732:F732"/>
    <mergeCell ref="P733:T733"/>
    <mergeCell ref="K730:O730"/>
    <mergeCell ref="B725:F725"/>
    <mergeCell ref="B727:F727"/>
    <mergeCell ref="P731:T731"/>
    <mergeCell ref="K731:O731"/>
    <mergeCell ref="P730:T730"/>
    <mergeCell ref="P725:T725"/>
    <mergeCell ref="U725:X725"/>
    <mergeCell ref="U726:X726"/>
    <mergeCell ref="K732:O732"/>
    <mergeCell ref="B728:F728"/>
    <mergeCell ref="B726:F726"/>
    <mergeCell ref="B730:F730"/>
    <mergeCell ref="B731:F731"/>
    <mergeCell ref="B729:F729"/>
    <mergeCell ref="G731:J731"/>
    <mergeCell ref="P727:T727"/>
    <mergeCell ref="U727:X727"/>
    <mergeCell ref="C810:H810"/>
    <mergeCell ref="B734:F734"/>
    <mergeCell ref="K729:O729"/>
    <mergeCell ref="P729:T729"/>
    <mergeCell ref="K725:O725"/>
    <mergeCell ref="G733:J733"/>
    <mergeCell ref="W822:AC822"/>
    <mergeCell ref="W827:AC827"/>
    <mergeCell ref="AG808:AJ808"/>
    <mergeCell ref="J764:N767"/>
    <mergeCell ref="O764:S767"/>
    <mergeCell ref="Y754:AC754"/>
    <mergeCell ref="J756:N756"/>
    <mergeCell ref="O756:S756"/>
    <mergeCell ref="T756:X756"/>
    <mergeCell ref="Y756:AC756"/>
    <mergeCell ref="J769:N769"/>
    <mergeCell ref="O769:S769"/>
    <mergeCell ref="T769:X769"/>
    <mergeCell ref="Y769:AC769"/>
    <mergeCell ref="T764:X767"/>
    <mergeCell ref="Y764:AC767"/>
    <mergeCell ref="J760:K760"/>
    <mergeCell ref="J768:N768"/>
    <mergeCell ref="O768:S768"/>
    <mergeCell ref="T768:X768"/>
    <mergeCell ref="Y768:AC768"/>
    <mergeCell ref="J758:N758"/>
    <mergeCell ref="O758:S758"/>
    <mergeCell ref="T758:X758"/>
    <mergeCell ref="Y758:AC758"/>
    <mergeCell ref="Y806:AB806"/>
    <mergeCell ref="W849:AC849"/>
    <mergeCell ref="M811:P811"/>
    <mergeCell ref="T775:X775"/>
    <mergeCell ref="Y780:AC780"/>
    <mergeCell ref="C812:L812"/>
    <mergeCell ref="Q812:T812"/>
    <mergeCell ref="M812:P812"/>
    <mergeCell ref="AG809:AJ809"/>
    <mergeCell ref="Q811:T811"/>
    <mergeCell ref="AC811:AF811"/>
    <mergeCell ref="W854:AC854"/>
    <mergeCell ref="M854:V854"/>
    <mergeCell ref="W847:AC847"/>
    <mergeCell ref="E869:AB869"/>
    <mergeCell ref="O776:S776"/>
    <mergeCell ref="T776:X776"/>
    <mergeCell ref="Y776:AC776"/>
    <mergeCell ref="J777:N777"/>
    <mergeCell ref="O777:S777"/>
    <mergeCell ref="T777:X777"/>
    <mergeCell ref="Y777:AC777"/>
    <mergeCell ref="Y778:AC778"/>
    <mergeCell ref="O778:S778"/>
    <mergeCell ref="T778:X778"/>
    <mergeCell ref="W823:AC823"/>
    <mergeCell ref="AG810:AJ810"/>
    <mergeCell ref="Q805:T805"/>
    <mergeCell ref="Z795:AE795"/>
    <mergeCell ref="Z788:AE788"/>
    <mergeCell ref="M809:P809"/>
    <mergeCell ref="Q810:T810"/>
    <mergeCell ref="M805:P805"/>
    <mergeCell ref="M856:V856"/>
    <mergeCell ref="U898:Z898"/>
    <mergeCell ref="C805:H805"/>
    <mergeCell ref="C806:H806"/>
    <mergeCell ref="U809:X809"/>
    <mergeCell ref="U812:X812"/>
    <mergeCell ref="AC866:AH866"/>
    <mergeCell ref="Y809:AB809"/>
    <mergeCell ref="AC809:AF809"/>
    <mergeCell ref="AQ878:AR878"/>
    <mergeCell ref="M855:V855"/>
    <mergeCell ref="W856:AC856"/>
    <mergeCell ref="M853:V853"/>
    <mergeCell ref="W855:AC855"/>
    <mergeCell ref="U811:X811"/>
    <mergeCell ref="W832:AC832"/>
    <mergeCell ref="W848:AC848"/>
    <mergeCell ref="J829:V829"/>
    <mergeCell ref="AC869:AH869"/>
    <mergeCell ref="W835:AC835"/>
    <mergeCell ref="AC868:AH868"/>
    <mergeCell ref="AG812:AJ812"/>
    <mergeCell ref="W824:AC824"/>
    <mergeCell ref="AC812:AF812"/>
    <mergeCell ref="W826:AC826"/>
    <mergeCell ref="W831:AC831"/>
    <mergeCell ref="AC867:AH867"/>
    <mergeCell ref="W839:AC839"/>
    <mergeCell ref="M852:V852"/>
    <mergeCell ref="AC864:AH864"/>
    <mergeCell ref="AM834:AN834"/>
    <mergeCell ref="M839:V839"/>
    <mergeCell ref="X999:Y999"/>
    <mergeCell ref="V950:AC950"/>
    <mergeCell ref="AA935:AG935"/>
    <mergeCell ref="V947:AC947"/>
    <mergeCell ref="AD950:AK950"/>
    <mergeCell ref="AA988:AB988"/>
    <mergeCell ref="AD952:AK952"/>
    <mergeCell ref="V952:AC952"/>
    <mergeCell ref="AD953:AK953"/>
    <mergeCell ref="AD951:AK951"/>
    <mergeCell ref="AD969:AK970"/>
    <mergeCell ref="AA974:AB974"/>
    <mergeCell ref="L946:U946"/>
    <mergeCell ref="L947:U947"/>
    <mergeCell ref="M933:S933"/>
    <mergeCell ref="AQ879:AR879"/>
    <mergeCell ref="AC861:AH861"/>
    <mergeCell ref="U910:Z910"/>
    <mergeCell ref="U904:Z904"/>
    <mergeCell ref="AA904:AF904"/>
    <mergeCell ref="AA893:AF893"/>
    <mergeCell ref="AQ880:AR880"/>
    <mergeCell ref="AA937:AG937"/>
    <mergeCell ref="AA908:AF908"/>
    <mergeCell ref="AE921:AK921"/>
    <mergeCell ref="AQ884:AS884"/>
    <mergeCell ref="AM905:AN905"/>
    <mergeCell ref="AA934:AG934"/>
    <mergeCell ref="W936:AG936"/>
    <mergeCell ref="AA933:AG933"/>
    <mergeCell ref="AE924:AK924"/>
    <mergeCell ref="AA900:AF900"/>
    <mergeCell ref="AA965:AB965"/>
    <mergeCell ref="V946:AC946"/>
    <mergeCell ref="AT941:AY941"/>
    <mergeCell ref="AA912:AF912"/>
    <mergeCell ref="AE918:AK918"/>
    <mergeCell ref="AA909:AF909"/>
    <mergeCell ref="AC808:AF808"/>
    <mergeCell ref="Y807:AB807"/>
    <mergeCell ref="AQ885:AR885"/>
    <mergeCell ref="AQ886:AR886"/>
    <mergeCell ref="U909:Z909"/>
    <mergeCell ref="U894:Z894"/>
    <mergeCell ref="AG803:AJ804"/>
    <mergeCell ref="U908:Z908"/>
    <mergeCell ref="AA903:AF903"/>
    <mergeCell ref="U896:Z896"/>
    <mergeCell ref="AO906:AR906"/>
    <mergeCell ref="AA896:AF896"/>
    <mergeCell ref="W852:AC852"/>
    <mergeCell ref="W833:AC833"/>
    <mergeCell ref="W837:AC837"/>
    <mergeCell ref="W853:AC853"/>
    <mergeCell ref="U893:Z893"/>
    <mergeCell ref="T935:Z935"/>
    <mergeCell ref="I909:T909"/>
    <mergeCell ref="U900:Z900"/>
    <mergeCell ref="E870:AB870"/>
    <mergeCell ref="AQ877:AR877"/>
    <mergeCell ref="W834:AC834"/>
    <mergeCell ref="W840:AC840"/>
    <mergeCell ref="M932:S932"/>
    <mergeCell ref="F890:T890"/>
    <mergeCell ref="I910:T910"/>
    <mergeCell ref="M918:S918"/>
    <mergeCell ref="B949:K949"/>
    <mergeCell ref="D957:Y957"/>
    <mergeCell ref="M935:S935"/>
    <mergeCell ref="M934:S934"/>
    <mergeCell ref="AO907:AR907"/>
    <mergeCell ref="AE920:AK920"/>
    <mergeCell ref="AA930:AG930"/>
    <mergeCell ref="B946:K946"/>
    <mergeCell ref="AD971:AK973"/>
    <mergeCell ref="L951:U951"/>
    <mergeCell ref="B948:K948"/>
    <mergeCell ref="L948:U948"/>
    <mergeCell ref="B950:K950"/>
    <mergeCell ref="L949:U949"/>
    <mergeCell ref="AE917:AK917"/>
    <mergeCell ref="AA929:AG929"/>
    <mergeCell ref="M923:S923"/>
    <mergeCell ref="AA969:AB969"/>
    <mergeCell ref="M937:S937"/>
    <mergeCell ref="M920:S920"/>
    <mergeCell ref="M931:S931"/>
    <mergeCell ref="M930:S930"/>
    <mergeCell ref="M921:S921"/>
    <mergeCell ref="AA955:AB955"/>
    <mergeCell ref="AA911:AF911"/>
    <mergeCell ref="V948:AC948"/>
    <mergeCell ref="J919:S919"/>
    <mergeCell ref="AB919:AK919"/>
    <mergeCell ref="U911:Z911"/>
    <mergeCell ref="AD946:AK946"/>
    <mergeCell ref="AI223:AJ223"/>
    <mergeCell ref="C817:AJ817"/>
    <mergeCell ref="E863:AB863"/>
    <mergeCell ref="W829:AC829"/>
    <mergeCell ref="W825:AC825"/>
    <mergeCell ref="W843:AC843"/>
    <mergeCell ref="W857:AC857"/>
    <mergeCell ref="M849:V849"/>
    <mergeCell ref="U906:Z906"/>
    <mergeCell ref="AA931:AG931"/>
    <mergeCell ref="T934:Z934"/>
    <mergeCell ref="AA906:AF906"/>
    <mergeCell ref="W240:X240"/>
    <mergeCell ref="D1004:AC1004"/>
    <mergeCell ref="W845:AC845"/>
    <mergeCell ref="U903:Z903"/>
    <mergeCell ref="AA901:AF901"/>
    <mergeCell ref="U907:Z907"/>
    <mergeCell ref="U890:Z892"/>
    <mergeCell ref="AA971:AB971"/>
    <mergeCell ref="Z875:AE875"/>
    <mergeCell ref="U912:Z912"/>
    <mergeCell ref="B953:AC953"/>
    <mergeCell ref="L950:U950"/>
    <mergeCell ref="B951:K951"/>
    <mergeCell ref="AD965:AK968"/>
    <mergeCell ref="AA958:AB958"/>
    <mergeCell ref="AD958:AK964"/>
    <mergeCell ref="M924:S924"/>
    <mergeCell ref="M922:S922"/>
    <mergeCell ref="I912:T912"/>
    <mergeCell ref="V983:Y983"/>
    <mergeCell ref="I999:J999"/>
    <mergeCell ref="U902:Z902"/>
    <mergeCell ref="U710:X710"/>
    <mergeCell ref="U709:X709"/>
    <mergeCell ref="AI715:AK715"/>
    <mergeCell ref="Z985:AC987"/>
    <mergeCell ref="AD984:AK987"/>
    <mergeCell ref="J983:Q983"/>
    <mergeCell ref="Z979:AC983"/>
    <mergeCell ref="O772:S772"/>
    <mergeCell ref="T772:X772"/>
    <mergeCell ref="Y772:AC772"/>
    <mergeCell ref="O159:T159"/>
    <mergeCell ref="O156:AH156"/>
    <mergeCell ref="O157:X157"/>
    <mergeCell ref="O158:R158"/>
    <mergeCell ref="W159:X159"/>
    <mergeCell ref="P204:U204"/>
    <mergeCell ref="Z231:AE231"/>
    <mergeCell ref="A217:AL218"/>
    <mergeCell ref="D204:M204"/>
    <mergeCell ref="R177:S177"/>
    <mergeCell ref="U231:W231"/>
    <mergeCell ref="I187:AE187"/>
    <mergeCell ref="AC229:AE229"/>
    <mergeCell ref="M233:T233"/>
    <mergeCell ref="M230:AE230"/>
    <mergeCell ref="M228:AE228"/>
    <mergeCell ref="N193:AE194"/>
    <mergeCell ref="AH210:AI210"/>
    <mergeCell ref="D210:M210"/>
    <mergeCell ref="K726:O726"/>
    <mergeCell ref="P726:T726"/>
    <mergeCell ref="AA233:AK233"/>
    <mergeCell ref="AI178:AK178"/>
    <mergeCell ref="AF204:AG204"/>
    <mergeCell ref="J174:Z174"/>
    <mergeCell ref="M229:T229"/>
    <mergeCell ref="U242:W242"/>
    <mergeCell ref="M234:AE234"/>
    <mergeCell ref="M231:R231"/>
    <mergeCell ref="A1041:B1041"/>
    <mergeCell ref="A1015:AL1015"/>
    <mergeCell ref="A1038:B1038"/>
    <mergeCell ref="A1031:B1031"/>
    <mergeCell ref="A1025:B1025"/>
    <mergeCell ref="A1019:B1019"/>
    <mergeCell ref="AD1004:AK1004"/>
    <mergeCell ref="I911:T911"/>
    <mergeCell ref="M917:S917"/>
    <mergeCell ref="AA905:AF905"/>
    <mergeCell ref="AD1000:AK1003"/>
    <mergeCell ref="AA1000:AB1000"/>
    <mergeCell ref="Z999:AC999"/>
    <mergeCell ref="AD988:AK990"/>
    <mergeCell ref="AA984:AB984"/>
    <mergeCell ref="AA932:AG932"/>
    <mergeCell ref="AD948:AK948"/>
    <mergeCell ref="AD978:AK983"/>
    <mergeCell ref="O936:P936"/>
    <mergeCell ref="F937:L937"/>
    <mergeCell ref="I1003:J1003"/>
    <mergeCell ref="X1003:Y1003"/>
    <mergeCell ref="U724:X724"/>
    <mergeCell ref="Y727:AC727"/>
    <mergeCell ref="K728:O728"/>
    <mergeCell ref="G728:J728"/>
    <mergeCell ref="B719:F719"/>
    <mergeCell ref="AA978:AB978"/>
    <mergeCell ref="AD974:AK977"/>
    <mergeCell ref="D980:Y982"/>
    <mergeCell ref="D984:Y984"/>
    <mergeCell ref="D985:Y987"/>
    <mergeCell ref="AF238:AK238"/>
    <mergeCell ref="G662:L662"/>
    <mergeCell ref="W456:Y456"/>
    <mergeCell ref="H315:R315"/>
    <mergeCell ref="P340:AE340"/>
    <mergeCell ref="K712:O712"/>
    <mergeCell ref="P713:T713"/>
    <mergeCell ref="K711:O711"/>
    <mergeCell ref="G712:J712"/>
    <mergeCell ref="G713:J713"/>
    <mergeCell ref="K718:O718"/>
    <mergeCell ref="AA897:AF897"/>
    <mergeCell ref="AC870:AH870"/>
    <mergeCell ref="U899:Z899"/>
    <mergeCell ref="AA898:AF898"/>
    <mergeCell ref="AA895:AF895"/>
    <mergeCell ref="K721:O721"/>
    <mergeCell ref="Y723:AC723"/>
    <mergeCell ref="U897:Z897"/>
    <mergeCell ref="AA899:AF899"/>
    <mergeCell ref="A885:AL886"/>
    <mergeCell ref="K727:O727"/>
    <mergeCell ref="J750:N753"/>
    <mergeCell ref="U730:X730"/>
    <mergeCell ref="U731:X731"/>
    <mergeCell ref="G732:J732"/>
    <mergeCell ref="G719:J719"/>
    <mergeCell ref="G723:J723"/>
    <mergeCell ref="B720:F720"/>
    <mergeCell ref="AD727:AH727"/>
    <mergeCell ref="BF635:BJ635"/>
    <mergeCell ref="BK635:BO635"/>
    <mergeCell ref="BP635:BT635"/>
    <mergeCell ref="G654:L654"/>
    <mergeCell ref="G650:R650"/>
    <mergeCell ref="U728:X728"/>
    <mergeCell ref="B724:F724"/>
    <mergeCell ref="AI719:AK719"/>
    <mergeCell ref="AI714:AK714"/>
    <mergeCell ref="AI710:AK710"/>
    <mergeCell ref="B714:F714"/>
    <mergeCell ref="K714:O714"/>
    <mergeCell ref="P714:T714"/>
    <mergeCell ref="P723:T723"/>
    <mergeCell ref="B721:F721"/>
    <mergeCell ref="W691:AK691"/>
    <mergeCell ref="AD713:AH713"/>
    <mergeCell ref="AD722:AH722"/>
    <mergeCell ref="AD721:AH721"/>
    <mergeCell ref="AD717:AH717"/>
    <mergeCell ref="Y713:AC713"/>
    <mergeCell ref="AG672:AH672"/>
    <mergeCell ref="AA671:AK671"/>
    <mergeCell ref="P718:T718"/>
    <mergeCell ref="G729:J729"/>
    <mergeCell ref="J755:N755"/>
    <mergeCell ref="O755:S755"/>
    <mergeCell ref="T755:X755"/>
    <mergeCell ref="T750:X753"/>
    <mergeCell ref="G734:J734"/>
    <mergeCell ref="BO779:BU779"/>
    <mergeCell ref="BA779:BB779"/>
    <mergeCell ref="K710:O710"/>
    <mergeCell ref="AI705:AK708"/>
    <mergeCell ref="Y710:AC710"/>
    <mergeCell ref="Y709:AC709"/>
    <mergeCell ref="Y726:AC726"/>
    <mergeCell ref="J754:N754"/>
    <mergeCell ref="O754:S754"/>
    <mergeCell ref="T754:X754"/>
    <mergeCell ref="K733:O733"/>
    <mergeCell ref="Y734:AC734"/>
    <mergeCell ref="U733:X733"/>
    <mergeCell ref="Y733:AC733"/>
    <mergeCell ref="J757:N757"/>
    <mergeCell ref="K723:O723"/>
    <mergeCell ref="Y725:AC725"/>
    <mergeCell ref="P724:T724"/>
    <mergeCell ref="O757:S757"/>
    <mergeCell ref="T757:X757"/>
    <mergeCell ref="Y757:AC757"/>
    <mergeCell ref="K724:O724"/>
    <mergeCell ref="Y750:AC753"/>
    <mergeCell ref="Y730:AC730"/>
    <mergeCell ref="Y731:AC731"/>
    <mergeCell ref="P734:T734"/>
    <mergeCell ref="O750:S753"/>
    <mergeCell ref="Z789:AE789"/>
    <mergeCell ref="Z793:AE793"/>
    <mergeCell ref="Z797:AE797"/>
    <mergeCell ref="Y805:AB805"/>
    <mergeCell ref="AC805:AF805"/>
    <mergeCell ref="M810:P810"/>
    <mergeCell ref="T774:X774"/>
    <mergeCell ref="Y774:AC774"/>
    <mergeCell ref="J775:N775"/>
    <mergeCell ref="O775:S775"/>
    <mergeCell ref="U805:X805"/>
    <mergeCell ref="Q807:T807"/>
    <mergeCell ref="U807:X807"/>
    <mergeCell ref="M806:P806"/>
    <mergeCell ref="Q806:T806"/>
    <mergeCell ref="J772:N772"/>
    <mergeCell ref="Y803:AB804"/>
    <mergeCell ref="U808:X808"/>
    <mergeCell ref="Y808:AB808"/>
    <mergeCell ref="Q809:T809"/>
    <mergeCell ref="U803:X804"/>
    <mergeCell ref="AC807:AF807"/>
    <mergeCell ref="AC810:AF810"/>
    <mergeCell ref="AG629:AK629"/>
    <mergeCell ref="AB629:AF629"/>
    <mergeCell ref="AG630:AK630"/>
    <mergeCell ref="B630:AF630"/>
    <mergeCell ref="AG631:AK631"/>
    <mergeCell ref="S629:U629"/>
    <mergeCell ref="G644:R644"/>
    <mergeCell ref="G668:R668"/>
    <mergeCell ref="H663:R663"/>
    <mergeCell ref="N640:O640"/>
    <mergeCell ref="G667:R667"/>
    <mergeCell ref="G653:R653"/>
    <mergeCell ref="P646:R646"/>
    <mergeCell ref="U711:X711"/>
    <mergeCell ref="G725:J725"/>
    <mergeCell ref="G726:J726"/>
    <mergeCell ref="G727:J727"/>
    <mergeCell ref="U723:X723"/>
    <mergeCell ref="Y711:AC711"/>
    <mergeCell ref="U722:X722"/>
    <mergeCell ref="P720:T720"/>
    <mergeCell ref="K719:O719"/>
    <mergeCell ref="AD711:AH711"/>
    <mergeCell ref="AD712:AH712"/>
    <mergeCell ref="AD709:AH709"/>
    <mergeCell ref="P715:T715"/>
    <mergeCell ref="K713:O713"/>
    <mergeCell ref="AD715:AH715"/>
    <mergeCell ref="P717:T717"/>
    <mergeCell ref="P719:T719"/>
    <mergeCell ref="AG632:AK632"/>
    <mergeCell ref="B723:F723"/>
    <mergeCell ref="S625:U625"/>
    <mergeCell ref="H655:R655"/>
    <mergeCell ref="V628:AA628"/>
    <mergeCell ref="G645:R645"/>
    <mergeCell ref="G643:R643"/>
    <mergeCell ref="V629:AA629"/>
    <mergeCell ref="C629:O629"/>
    <mergeCell ref="BU619:BY619"/>
    <mergeCell ref="BU620:BY620"/>
    <mergeCell ref="K722:O722"/>
    <mergeCell ref="P722:T722"/>
    <mergeCell ref="AD716:AH716"/>
    <mergeCell ref="B709:F709"/>
    <mergeCell ref="G705:J708"/>
    <mergeCell ref="K709:O709"/>
    <mergeCell ref="BP621:BT621"/>
    <mergeCell ref="BK620:BO620"/>
    <mergeCell ref="BP620:BT620"/>
    <mergeCell ref="BK619:BO619"/>
    <mergeCell ref="BP619:BT619"/>
    <mergeCell ref="BF620:BJ620"/>
    <mergeCell ref="BU621:BY621"/>
    <mergeCell ref="BU627:BY627"/>
    <mergeCell ref="BF627:BJ627"/>
    <mergeCell ref="BK627:BO627"/>
    <mergeCell ref="BU623:BY623"/>
    <mergeCell ref="G659:R659"/>
    <mergeCell ref="P662:R662"/>
    <mergeCell ref="U719:X719"/>
    <mergeCell ref="U705:X708"/>
    <mergeCell ref="K716:O716"/>
    <mergeCell ref="BK626:BO626"/>
    <mergeCell ref="BP626:BT626"/>
    <mergeCell ref="G720:J720"/>
    <mergeCell ref="K720:O720"/>
    <mergeCell ref="B715:F715"/>
    <mergeCell ref="BU626:BY626"/>
    <mergeCell ref="BF625:BJ625"/>
    <mergeCell ref="BP624:BT624"/>
    <mergeCell ref="BK623:BO623"/>
    <mergeCell ref="BP623:BT623"/>
    <mergeCell ref="BU632:BY632"/>
    <mergeCell ref="A13:AL14"/>
    <mergeCell ref="BP631:BT631"/>
    <mergeCell ref="BU624:BY624"/>
    <mergeCell ref="BP628:BT628"/>
    <mergeCell ref="BU628:BY628"/>
    <mergeCell ref="Q385:U385"/>
    <mergeCell ref="AI384:AJ384"/>
    <mergeCell ref="E363:AH364"/>
    <mergeCell ref="AA319:AF319"/>
    <mergeCell ref="H324:R324"/>
    <mergeCell ref="H327:M327"/>
    <mergeCell ref="AA331:AK331"/>
    <mergeCell ref="AA324:AK324"/>
    <mergeCell ref="BA588:BE588"/>
    <mergeCell ref="P326:R326"/>
    <mergeCell ref="H328:R328"/>
    <mergeCell ref="H325:R325"/>
    <mergeCell ref="H334:M334"/>
    <mergeCell ref="J362:K362"/>
    <mergeCell ref="BF624:BJ624"/>
    <mergeCell ref="BK628:BO628"/>
    <mergeCell ref="BF619:BJ619"/>
    <mergeCell ref="BP627:BT627"/>
    <mergeCell ref="BF623:BJ623"/>
    <mergeCell ref="BK625:BO625"/>
    <mergeCell ref="BA625:BE625"/>
    <mergeCell ref="BA624:BE624"/>
    <mergeCell ref="BK631:BO631"/>
    <mergeCell ref="BK629:BO629"/>
    <mergeCell ref="BF630:BJ630"/>
    <mergeCell ref="BU630:BY630"/>
    <mergeCell ref="CY588:DC588"/>
    <mergeCell ref="DD588:DH588"/>
    <mergeCell ref="CE589:CI589"/>
    <mergeCell ref="CJ589:CN589"/>
    <mergeCell ref="CO589:CS589"/>
    <mergeCell ref="CT589:CX589"/>
    <mergeCell ref="CY589:DC589"/>
    <mergeCell ref="DD589:DH589"/>
    <mergeCell ref="CE588:CI588"/>
    <mergeCell ref="CJ588:CN588"/>
    <mergeCell ref="CT590:CX590"/>
    <mergeCell ref="CY592:DC592"/>
    <mergeCell ref="DD592:DH592"/>
    <mergeCell ref="CE591:CI591"/>
    <mergeCell ref="CJ591:CN591"/>
    <mergeCell ref="CO591:CS591"/>
    <mergeCell ref="CT591:CX591"/>
    <mergeCell ref="CY590:DC590"/>
    <mergeCell ref="DD590:DH590"/>
    <mergeCell ref="CY591:DC591"/>
    <mergeCell ref="DD591:DH591"/>
    <mergeCell ref="BF626:BJ626"/>
    <mergeCell ref="CO588:CS588"/>
    <mergeCell ref="CJ590:CN590"/>
    <mergeCell ref="CO590:CS590"/>
    <mergeCell ref="CE590:CI590"/>
    <mergeCell ref="CT588:CX588"/>
    <mergeCell ref="CY593:DC593"/>
    <mergeCell ref="DD593:DH593"/>
    <mergeCell ref="CE592:CI592"/>
    <mergeCell ref="CJ592:CN592"/>
    <mergeCell ref="CE593:CI593"/>
    <mergeCell ref="CJ593:CN593"/>
    <mergeCell ref="CO593:CS593"/>
    <mergeCell ref="CT593:CX593"/>
    <mergeCell ref="CO592:CS592"/>
    <mergeCell ref="CT592:CX592"/>
    <mergeCell ref="CE594:CI594"/>
    <mergeCell ref="CJ594:CN594"/>
    <mergeCell ref="CO594:CS594"/>
    <mergeCell ref="CT594:CX594"/>
    <mergeCell ref="CY596:DC596"/>
    <mergeCell ref="DD596:DH596"/>
    <mergeCell ref="CE595:CI595"/>
    <mergeCell ref="CJ595:CN595"/>
    <mergeCell ref="CO595:CS595"/>
    <mergeCell ref="CT595:CX595"/>
    <mergeCell ref="CY594:DC594"/>
    <mergeCell ref="DD594:DH594"/>
    <mergeCell ref="CY595:DC595"/>
    <mergeCell ref="DD595:DH595"/>
    <mergeCell ref="CY597:DC597"/>
    <mergeCell ref="DD597:DH597"/>
    <mergeCell ref="CE596:CI596"/>
    <mergeCell ref="CJ596:CN596"/>
    <mergeCell ref="CE597:CI597"/>
    <mergeCell ref="CJ597:CN597"/>
    <mergeCell ref="CO597:CS597"/>
    <mergeCell ref="CT597:CX597"/>
    <mergeCell ref="CO596:CS596"/>
    <mergeCell ref="CT596:CX596"/>
    <mergeCell ref="CT607:CX607"/>
    <mergeCell ref="DD606:DH606"/>
    <mergeCell ref="CY607:DC607"/>
    <mergeCell ref="DD607:DH607"/>
    <mergeCell ref="CT598:CX598"/>
    <mergeCell ref="CY600:DC600"/>
    <mergeCell ref="DD600:DH600"/>
    <mergeCell ref="CE599:CI599"/>
    <mergeCell ref="CJ599:CN599"/>
    <mergeCell ref="CO599:CS599"/>
    <mergeCell ref="CT599:CX599"/>
    <mergeCell ref="CY598:DC598"/>
    <mergeCell ref="DD598:DH598"/>
    <mergeCell ref="CY599:DC599"/>
    <mergeCell ref="DD599:DH599"/>
    <mergeCell ref="CE598:CI598"/>
    <mergeCell ref="CJ598:CN598"/>
    <mergeCell ref="CO598:CS598"/>
    <mergeCell ref="CY601:DC601"/>
    <mergeCell ref="DD601:DH601"/>
    <mergeCell ref="CE600:CI600"/>
    <mergeCell ref="CJ600:CN600"/>
    <mergeCell ref="CE601:CI601"/>
    <mergeCell ref="CJ601:CN601"/>
    <mergeCell ref="CO601:CS601"/>
    <mergeCell ref="CT601:CX601"/>
    <mergeCell ref="CO600:CS600"/>
    <mergeCell ref="CJ611:CN611"/>
    <mergeCell ref="CO611:CS611"/>
    <mergeCell ref="CT611:CX611"/>
    <mergeCell ref="CO612:CS612"/>
    <mergeCell ref="CY602:DC602"/>
    <mergeCell ref="DD602:DH602"/>
    <mergeCell ref="CY603:DC603"/>
    <mergeCell ref="DD603:DH603"/>
    <mergeCell ref="CT600:CX600"/>
    <mergeCell ref="CE602:CI602"/>
    <mergeCell ref="CJ602:CN602"/>
    <mergeCell ref="CO602:CS602"/>
    <mergeCell ref="CT602:CX602"/>
    <mergeCell ref="DD613:DH613"/>
    <mergeCell ref="DD604:DH604"/>
    <mergeCell ref="CE603:CI603"/>
    <mergeCell ref="CJ603:CN603"/>
    <mergeCell ref="CO603:CS603"/>
    <mergeCell ref="CT603:CX603"/>
    <mergeCell ref="CY604:DC604"/>
    <mergeCell ref="CO608:CS608"/>
    <mergeCell ref="CT608:CX608"/>
    <mergeCell ref="CE607:CI607"/>
    <mergeCell ref="CY605:DC605"/>
    <mergeCell ref="DD605:DH605"/>
    <mergeCell ref="CE604:CI604"/>
    <mergeCell ref="CJ604:CN604"/>
    <mergeCell ref="CE605:CI605"/>
    <mergeCell ref="CJ605:CN605"/>
    <mergeCell ref="CO605:CS605"/>
    <mergeCell ref="CJ607:CN607"/>
    <mergeCell ref="CO607:CS607"/>
    <mergeCell ref="BZ623:CD623"/>
    <mergeCell ref="BZ625:CD625"/>
    <mergeCell ref="BZ624:CD624"/>
    <mergeCell ref="BZ626:CD626"/>
    <mergeCell ref="CJ606:CN606"/>
    <mergeCell ref="CO606:CS606"/>
    <mergeCell ref="CT606:CX606"/>
    <mergeCell ref="CY606:DC606"/>
    <mergeCell ref="CE606:CI606"/>
    <mergeCell ref="CT605:CX605"/>
    <mergeCell ref="CY609:DC609"/>
    <mergeCell ref="CO604:CS604"/>
    <mergeCell ref="CT604:CX604"/>
    <mergeCell ref="CT613:CX613"/>
    <mergeCell ref="BP629:BT629"/>
    <mergeCell ref="BU629:BY629"/>
    <mergeCell ref="DD609:DH609"/>
    <mergeCell ref="DD608:DH608"/>
    <mergeCell ref="CE609:CI609"/>
    <mergeCell ref="CJ609:CN609"/>
    <mergeCell ref="CO609:CS609"/>
    <mergeCell ref="CT609:CX609"/>
    <mergeCell ref="CY608:DC608"/>
    <mergeCell ref="CE608:CI608"/>
    <mergeCell ref="CJ608:CN608"/>
    <mergeCell ref="CE610:CI610"/>
    <mergeCell ref="CJ610:CN610"/>
    <mergeCell ref="CO610:CS610"/>
    <mergeCell ref="CT610:CX610"/>
    <mergeCell ref="CY612:DC612"/>
    <mergeCell ref="DD612:DH612"/>
    <mergeCell ref="CE611:CI611"/>
    <mergeCell ref="BA626:BE626"/>
    <mergeCell ref="Z660:AK660"/>
    <mergeCell ref="G666:R666"/>
    <mergeCell ref="BA620:BE620"/>
    <mergeCell ref="CT612:CX612"/>
    <mergeCell ref="CY610:DC610"/>
    <mergeCell ref="DD610:DH610"/>
    <mergeCell ref="CY611:DC611"/>
    <mergeCell ref="DD611:DH611"/>
    <mergeCell ref="CE612:CI612"/>
    <mergeCell ref="CJ612:CN612"/>
    <mergeCell ref="BZ618:CD618"/>
    <mergeCell ref="BU618:BY618"/>
    <mergeCell ref="BP630:BT630"/>
    <mergeCell ref="BF629:BJ629"/>
    <mergeCell ref="N664:O664"/>
    <mergeCell ref="CE613:CI613"/>
    <mergeCell ref="CJ613:CN613"/>
    <mergeCell ref="BK633:BO633"/>
    <mergeCell ref="BK632:BO632"/>
    <mergeCell ref="BP632:BT632"/>
    <mergeCell ref="BF632:BJ632"/>
    <mergeCell ref="BK630:BO630"/>
    <mergeCell ref="DD614:DH614"/>
    <mergeCell ref="CE614:CI614"/>
    <mergeCell ref="CJ614:CN614"/>
    <mergeCell ref="CO614:CS614"/>
    <mergeCell ref="CT614:CX614"/>
    <mergeCell ref="CY614:DC614"/>
    <mergeCell ref="BZ619:CD619"/>
    <mergeCell ref="BZ620:CD620"/>
    <mergeCell ref="BZ621:CD621"/>
    <mergeCell ref="BF621:BJ621"/>
    <mergeCell ref="BK621:BO621"/>
    <mergeCell ref="CO613:CS613"/>
    <mergeCell ref="CY613:DC613"/>
    <mergeCell ref="BU631:BY631"/>
    <mergeCell ref="BF631:BJ631"/>
    <mergeCell ref="Z798:AE798"/>
    <mergeCell ref="AB892:AE892"/>
    <mergeCell ref="J773:N773"/>
    <mergeCell ref="BP618:BT618"/>
    <mergeCell ref="AI670:AK670"/>
    <mergeCell ref="Z668:AK668"/>
    <mergeCell ref="G636:R636"/>
    <mergeCell ref="Z637:AK637"/>
    <mergeCell ref="G637:R637"/>
    <mergeCell ref="BA635:BE635"/>
    <mergeCell ref="BA633:BE633"/>
    <mergeCell ref="BA632:BE632"/>
    <mergeCell ref="BA631:BE631"/>
    <mergeCell ref="BA630:BE630"/>
    <mergeCell ref="BA628:BE628"/>
    <mergeCell ref="BA629:BE629"/>
    <mergeCell ref="BA627:BE627"/>
    <mergeCell ref="AG680:AH680"/>
    <mergeCell ref="AE684:AF684"/>
    <mergeCell ref="AE685:AF685"/>
    <mergeCell ref="G721:J721"/>
    <mergeCell ref="G715:J715"/>
    <mergeCell ref="AD718:AH718"/>
    <mergeCell ref="Y721:AC721"/>
    <mergeCell ref="U720:X720"/>
    <mergeCell ref="Y715:AC715"/>
    <mergeCell ref="BA618:BE618"/>
    <mergeCell ref="BA623:BE623"/>
    <mergeCell ref="G658:R658"/>
    <mergeCell ref="BF633:BJ633"/>
    <mergeCell ref="BK618:BO618"/>
    <mergeCell ref="BF628:BJ628"/>
    <mergeCell ref="B711:F711"/>
    <mergeCell ref="B712:F712"/>
    <mergeCell ref="Y712:AC712"/>
    <mergeCell ref="A1049:B1049"/>
    <mergeCell ref="AD720:AH720"/>
    <mergeCell ref="AI717:AK717"/>
    <mergeCell ref="AD723:AH723"/>
    <mergeCell ref="AI720:AK720"/>
    <mergeCell ref="U718:X718"/>
    <mergeCell ref="AI718:AK718"/>
    <mergeCell ref="X1007:AC1007"/>
    <mergeCell ref="X1008:AC1008"/>
    <mergeCell ref="AI722:AK722"/>
    <mergeCell ref="AE922:AK922"/>
    <mergeCell ref="AE923:AK923"/>
    <mergeCell ref="AA910:AF910"/>
    <mergeCell ref="Y722:AC722"/>
    <mergeCell ref="U721:X721"/>
    <mergeCell ref="B947:K947"/>
    <mergeCell ref="M929:S929"/>
    <mergeCell ref="BF618:BJ618"/>
    <mergeCell ref="O773:S773"/>
    <mergeCell ref="Y773:AC773"/>
    <mergeCell ref="P721:T721"/>
    <mergeCell ref="U717:X717"/>
    <mergeCell ref="B713:F713"/>
    <mergeCell ref="G730:J730"/>
    <mergeCell ref="U712:X712"/>
    <mergeCell ref="U713:X713"/>
    <mergeCell ref="U714:X714"/>
    <mergeCell ref="G714:J714"/>
    <mergeCell ref="G724:J724"/>
    <mergeCell ref="U715:X715"/>
    <mergeCell ref="A1046:B1046"/>
    <mergeCell ref="P712:T712"/>
    <mergeCell ref="Y775:AC775"/>
    <mergeCell ref="T773:X773"/>
    <mergeCell ref="J770:N770"/>
    <mergeCell ref="O770:S770"/>
    <mergeCell ref="T770:X770"/>
    <mergeCell ref="Y770:AC770"/>
    <mergeCell ref="J771:N771"/>
    <mergeCell ref="O771:S771"/>
    <mergeCell ref="T771:X771"/>
    <mergeCell ref="Y771:AC771"/>
    <mergeCell ref="B716:F716"/>
    <mergeCell ref="K715:O715"/>
    <mergeCell ref="B722:F722"/>
    <mergeCell ref="AA902:AF902"/>
    <mergeCell ref="Y811:AB811"/>
    <mergeCell ref="Y724:AC724"/>
    <mergeCell ref="Y781:AC781"/>
    <mergeCell ref="AC806:AF806"/>
    <mergeCell ref="Y812:AB812"/>
    <mergeCell ref="Y810:AB810"/>
    <mergeCell ref="U810:X810"/>
    <mergeCell ref="M803:P804"/>
    <mergeCell ref="Q803:T804"/>
    <mergeCell ref="A1057:B1057"/>
    <mergeCell ref="B952:U952"/>
    <mergeCell ref="P716:T716"/>
    <mergeCell ref="G716:J716"/>
    <mergeCell ref="Y720:AC720"/>
    <mergeCell ref="U806:X806"/>
    <mergeCell ref="C808:H808"/>
    <mergeCell ref="M808:P808"/>
    <mergeCell ref="C809:H809"/>
    <mergeCell ref="Q808:T808"/>
    <mergeCell ref="C807:H807"/>
    <mergeCell ref="F811:L811"/>
    <mergeCell ref="M807:P807"/>
    <mergeCell ref="J778:N778"/>
    <mergeCell ref="J776:N776"/>
    <mergeCell ref="J774:N774"/>
    <mergeCell ref="D1049:AK1052"/>
    <mergeCell ref="O774:S774"/>
    <mergeCell ref="B1014:AK1014"/>
    <mergeCell ref="G717:J717"/>
    <mergeCell ref="G718:J718"/>
    <mergeCell ref="D1053:AK1056"/>
    <mergeCell ref="D1057:AK1059"/>
    <mergeCell ref="B1012:AK1013"/>
    <mergeCell ref="AA991:AB991"/>
    <mergeCell ref="AD991:AK992"/>
    <mergeCell ref="AI730:AK730"/>
    <mergeCell ref="AI716:AK716"/>
    <mergeCell ref="AI731:AK731"/>
    <mergeCell ref="K717:O717"/>
    <mergeCell ref="G722:J722"/>
    <mergeCell ref="A1053:B1053"/>
    <mergeCell ref="BA592:BE592"/>
    <mergeCell ref="BA594:BE594"/>
    <mergeCell ref="BA621:BE621"/>
    <mergeCell ref="AQ888:AR888"/>
    <mergeCell ref="AI724:AK724"/>
    <mergeCell ref="AI725:AK725"/>
    <mergeCell ref="AI726:AK726"/>
    <mergeCell ref="AI721:AK721"/>
    <mergeCell ref="AQ882:AR882"/>
    <mergeCell ref="AI723:AK723"/>
    <mergeCell ref="AI728:AK728"/>
    <mergeCell ref="AI729:AK729"/>
    <mergeCell ref="AI727:AK727"/>
    <mergeCell ref="Z674:AK674"/>
    <mergeCell ref="Z678:AE678"/>
    <mergeCell ref="Z794:AE794"/>
    <mergeCell ref="Y728:AC728"/>
    <mergeCell ref="Z786:AE786"/>
    <mergeCell ref="Z787:AE787"/>
    <mergeCell ref="AT831:AY831"/>
    <mergeCell ref="AV824:AY824"/>
    <mergeCell ref="AC803:AF804"/>
    <mergeCell ref="Z796:AE796"/>
    <mergeCell ref="AD710:AH710"/>
    <mergeCell ref="AQ881:AR881"/>
    <mergeCell ref="AQ883:AS883"/>
    <mergeCell ref="P796:Y796"/>
    <mergeCell ref="BA619:BE619"/>
    <mergeCell ref="AI712:AK712"/>
    <mergeCell ref="Z667:AK667"/>
    <mergeCell ref="Z658:AK658"/>
    <mergeCell ref="P709:T709"/>
    <mergeCell ref="Q360:AG360"/>
    <mergeCell ref="AG374:AH374"/>
    <mergeCell ref="V377:W377"/>
    <mergeCell ref="AF406:AH406"/>
    <mergeCell ref="P341:AE341"/>
    <mergeCell ref="AA334:AF334"/>
    <mergeCell ref="H326:M326"/>
    <mergeCell ref="H336:R336"/>
    <mergeCell ref="AG375:AH375"/>
    <mergeCell ref="N373:P373"/>
    <mergeCell ref="Y719:AC719"/>
    <mergeCell ref="G670:L670"/>
    <mergeCell ref="Z670:AE670"/>
    <mergeCell ref="H671:R671"/>
    <mergeCell ref="Z661:AK661"/>
    <mergeCell ref="AI654:AK654"/>
    <mergeCell ref="Z652:AK652"/>
    <mergeCell ref="R696:T696"/>
    <mergeCell ref="G709:J709"/>
    <mergeCell ref="W694:AK694"/>
    <mergeCell ref="G669:R669"/>
    <mergeCell ref="G660:R660"/>
    <mergeCell ref="G711:J711"/>
    <mergeCell ref="W697:AK697"/>
    <mergeCell ref="AA679:AK679"/>
    <mergeCell ref="Y705:AC708"/>
    <mergeCell ref="AD705:AH708"/>
    <mergeCell ref="Y718:AC718"/>
    <mergeCell ref="G674:R674"/>
    <mergeCell ref="AI709:AK709"/>
    <mergeCell ref="AI713:AK713"/>
    <mergeCell ref="B632:AF632"/>
    <mergeCell ref="A10:AL10"/>
    <mergeCell ref="A8:AL8"/>
    <mergeCell ref="A11:AL11"/>
    <mergeCell ref="S490:AK491"/>
    <mergeCell ref="I393:AE393"/>
    <mergeCell ref="AF178:AG178"/>
    <mergeCell ref="D1019:AK1024"/>
    <mergeCell ref="D1025:AK1030"/>
    <mergeCell ref="D1031:AK1037"/>
    <mergeCell ref="D1038:AK1040"/>
    <mergeCell ref="D1041:AK1045"/>
    <mergeCell ref="D1046:AK1048"/>
    <mergeCell ref="G677:R677"/>
    <mergeCell ref="N680:O680"/>
    <mergeCell ref="Z650:AK650"/>
    <mergeCell ref="N648:O648"/>
    <mergeCell ref="Z651:AK651"/>
    <mergeCell ref="G646:L646"/>
    <mergeCell ref="Z666:AK666"/>
    <mergeCell ref="P670:R670"/>
    <mergeCell ref="AE693:AF693"/>
    <mergeCell ref="P705:T708"/>
    <mergeCell ref="A700:AL701"/>
    <mergeCell ref="Z646:AE646"/>
    <mergeCell ref="AA647:AK647"/>
    <mergeCell ref="Z654:AE654"/>
    <mergeCell ref="AG664:AH664"/>
    <mergeCell ref="AG656:AH656"/>
    <mergeCell ref="AD719:AH719"/>
    <mergeCell ref="AD730:AH730"/>
    <mergeCell ref="AD724:AH724"/>
    <mergeCell ref="M27:Q27"/>
  </mergeCells>
  <phoneticPr fontId="0" type="noConversion"/>
  <conditionalFormatting sqref="Z985:AC987 Z979">
    <cfRule type="cellIs" dxfId="150" priority="2" stopIfTrue="1" operator="equal">
      <formula>"Please Enter Amount:"</formula>
    </cfRule>
  </conditionalFormatting>
  <conditionalFormatting sqref="B1012">
    <cfRule type="cellIs" dxfId="149" priority="3" stopIfTrue="1" operator="equal">
      <formula>#N/A</formula>
    </cfRule>
  </conditionalFormatting>
  <conditionalFormatting sqref="AD996:AD998">
    <cfRule type="cellIs" dxfId="148" priority="5" stopIfTrue="1" operator="equal">
      <formula>"#DIV/0!"</formula>
    </cfRule>
  </conditionalFormatting>
  <conditionalFormatting sqref="AG428:AJ428">
    <cfRule type="expression" dxfId="147" priority="6" stopIfTrue="1">
      <formula>"iserror(d31)"</formula>
    </cfRule>
  </conditionalFormatting>
  <dataValidations xWindow="329" yWindow="269" count="40">
    <dataValidation type="list" allowBlank="1" showInputMessage="1" showErrorMessage="1" sqref="S396:T396 M350:N350 M352:N353 AE412:AF412 A1038:B1038 A1053:B1053 A1057:B1057 A1049:B1049 A1019:B1019 A1025:B1025 R394:S395 A1041:B1041 A1046:B1046 A1031:B1031">
      <formula1>"N/A, Yes"</formula1>
    </dataValidation>
    <dataValidation type="list" allowBlank="1" showInputMessage="1" showErrorMessage="1" sqref="O936 N680 AG680 AG656 N656 AG664 N664 AG672 N672 AG606 AG640 N640 AG648 N648 AG598 AG590 N582 AG582 N598 AG574 N590 N566 N606 N574 AG566 Y198 T195:T197 X180 R177 AF204 O33:P33">
      <formula1>"Yes, No"</formula1>
    </dataValidation>
    <dataValidation type="list" allowBlank="1" showInputMessage="1" showErrorMessage="1" sqref="AA971:AB971 AA984:AB984 AA991:AB991 AA958:AB958 AA965:AB965 AA955:AB955 Q490 AA969:AB969 AA974:AB974 AA978:AB978 AA988:AB988">
      <formula1>"Yes,No"</formula1>
    </dataValidation>
    <dataValidation type="list" allowBlank="1" showInputMessage="1" showErrorMessage="1" sqref="J983">
      <formula1>"N/A,Seismic Upgrading, Environmental Mitigation"</formula1>
    </dataValidation>
    <dataValidation type="list" showInputMessage="1" showErrorMessage="1" sqref="Z267:AD267">
      <formula1>"Nonprofit, For-Profit, N/A"</formula1>
    </dataValidation>
    <dataValidation type="list" showInputMessage="1" showErrorMessage="1" sqref="AC500:AF535">
      <formula1>"N/A,1,2,3,4,5,6,7,8,9,10,11,12"</formula1>
    </dataValidation>
    <dataValidation type="list" allowBlank="1" showInputMessage="1" showErrorMessage="1" sqref="J768:N777 J754:N757 C709:F712 C714:F733 B709:B733">
      <formula1>$AM$587:$AM$593</formula1>
    </dataValidation>
    <dataValidation type="list" allowBlank="1" showInputMessage="1" showErrorMessage="1" sqref="AE693:AF693 Q416:R416 AE684:AF685 Z419:AA419 AI387:AJ387 AI384:AJ384">
      <formula1>"No, Yes"</formula1>
    </dataValidation>
    <dataValidation type="list" allowBlank="1" showInputMessage="1" showErrorMessage="1" sqref="V618:AA629">
      <formula1>$AM$509:$AM$511</formula1>
    </dataValidation>
    <dataValidation type="decimal" allowBlank="1" showInputMessage="1" showErrorMessage="1" error="example: enter 30 for 30%, hit cancel and try again._x000a_" sqref="AD709:AH733">
      <formula1>0</formula1>
      <formula2>1</formula2>
    </dataValidation>
    <dataValidation type="list" allowBlank="1" showInputMessage="1" showErrorMessage="1" sqref="W697:AK697">
      <formula1>"(select one),FHA Insurance, Private Mortgage Insurance, Letter(s) of Credit, Other"</formula1>
    </dataValidation>
    <dataValidation type="list" showInputMessage="1" showErrorMessage="1" sqref="Z421 AF417">
      <formula1>$BA$336:$BA$338</formula1>
    </dataValidation>
    <dataValidation type="list" allowBlank="1" showInputMessage="1" showErrorMessage="1" sqref="AJ350:AK352 N358:O358 J362:K362 Y359:Z359">
      <formula1>"N/A, Yes, No"</formula1>
    </dataValidation>
    <dataValidation type="list" showInputMessage="1" showErrorMessage="1" sqref="J760:K760">
      <formula1>"No,Yes"</formula1>
    </dataValidation>
    <dataValidation type="list" allowBlank="1" showInputMessage="1" showErrorMessage="1" sqref="U893:U912">
      <formula1>"Yes, No,N/A"</formula1>
    </dataValidation>
    <dataValidation type="list" showInputMessage="1" showErrorMessage="1" sqref="J173:S173">
      <formula1>"Preliminary Reservation, Subsidy Layering, Placed in Service, Re-Application"</formula1>
    </dataValidation>
    <dataValidation type="whole" allowBlank="1" showInputMessage="1" showErrorMessage="1" error="Please enter a number" sqref="AH195:AI197 AH210:AI210">
      <formula1>0</formula1>
      <formula2>999</formula2>
    </dataValidation>
    <dataValidation type="list" showInputMessage="1" showErrorMessage="1" sqref="D207:M207">
      <formula1>"(select one),20%/50%,40%/60%,40%/60% Average Income"</formula1>
    </dataValidation>
    <dataValidation type="list" showInputMessage="1" showErrorMessage="1" sqref="D210">
      <formula1>$AP$189:$AP$194</formula1>
    </dataValidation>
    <dataValidation showInputMessage="1" showErrorMessage="1" sqref="W263"/>
    <dataValidation type="list" allowBlank="1" showInputMessage="1" showErrorMessage="1" sqref="BA779:BB779">
      <formula1>$BA$781:$BA$782</formula1>
    </dataValidation>
    <dataValidation type="list" allowBlank="1" showInputMessage="1" showErrorMessage="1" sqref="M252:T252 M260:T260 M244:T244">
      <formula1>"(select one),Nonprofit, For Profit"</formula1>
    </dataValidation>
    <dataValidation type="list" allowBlank="1" showInputMessage="1" showErrorMessage="1" sqref="AI221:AJ224">
      <formula1>"N/A,Yes,"</formula1>
    </dataValidation>
    <dataValidation type="list" allowBlank="1" showInputMessage="1" showErrorMessage="1" sqref="T191:AE191">
      <formula1>$BG$156:$BG$214</formula1>
    </dataValidation>
    <dataValidation type="list" showInputMessage="1" showErrorMessage="1" sqref="U175:V175">
      <formula1>$AW$160:$AW$162</formula1>
    </dataValidation>
    <dataValidation type="list" allowBlank="1" showInputMessage="1" showErrorMessage="1" sqref="P908:T908">
      <formula1>"No,Yes"</formula1>
    </dataValidation>
    <dataValidation type="list" allowBlank="1" showInputMessage="1" showErrorMessage="1" sqref="M934:S934">
      <formula1>"(select one),Project-based vouchers,Project-based contract"</formula1>
    </dataValidation>
    <dataValidation type="list" allowBlank="1" showInputMessage="1" showErrorMessage="1" sqref="M931:S931">
      <formula1>"N/A,IRP,Decoupled IRP"</formula1>
    </dataValidation>
    <dataValidation type="list" showInputMessage="1" showErrorMessage="1" sqref="D215:Z215">
      <formula1>$AP$196:$AP$208</formula1>
    </dataValidation>
    <dataValidation type="list" allowBlank="1" showInputMessage="1" showErrorMessage="1" sqref="D265:H265">
      <formula1>$AN$240:$AN$242</formula1>
    </dataValidation>
    <dataValidation type="list" allowBlank="1" showInputMessage="1" showErrorMessage="1" sqref="AF238:AK238 AF246:AK246 AF254:AK254">
      <formula1>"(select one),Managing GP,Administrative GP"</formula1>
    </dataValidation>
    <dataValidation type="list" allowBlank="1" showInputMessage="1" showErrorMessage="1" sqref="AG374:AH375 V376:W377 AF736:AH736">
      <formula1>"N/A,Yes,No"</formula1>
    </dataValidation>
    <dataValidation type="list" allowBlank="1" showInputMessage="1" showErrorMessage="1" sqref="Q360">
      <formula1>"N/A,Appraisal,Third party debt encumbering the seller's property"</formula1>
    </dataValidation>
    <dataValidation type="whole" operator="greaterThanOrEqual" allowBlank="1" showInputMessage="1" showErrorMessage="1" sqref="Z786:AE786 AG389:AJ389">
      <formula1>0</formula1>
    </dataValidation>
    <dataValidation type="list" allowBlank="1" showInputMessage="1" showErrorMessage="1" sqref="M233:T233">
      <formula1>$AP$210:$AP$218</formula1>
    </dataValidation>
    <dataValidation type="whole" allowBlank="1" showInputMessage="1" showErrorMessage="1" sqref="AG390:AJ391">
      <formula1>0</formula1>
      <formula2>AG389</formula2>
    </dataValidation>
    <dataValidation type="list" allowBlank="1" showInputMessage="1" showErrorMessage="1" sqref="Z545:AD556">
      <formula1>"(select),Fixed,Variable,N/A"</formula1>
    </dataValidation>
    <dataValidation type="list" showInputMessage="1" showErrorMessage="1" sqref="J174:Z174">
      <formula1>"(select one),CDLAC-TCAC Joint Application (submitting concurrently), TCAC-only application (submitting seperately to CDLAC)"</formula1>
    </dataValidation>
    <dataValidation type="list" allowBlank="1" showInputMessage="1" showErrorMessage="1" sqref="I393:AE393">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19 AB919">
      <formula1>"(select one),Project-based vouchers (PBVs),Project-based contract (PBC),RAD conversion - PBVs, RAD conversion - PBC"</formula1>
    </dataValidation>
  </dataValidations>
  <hyperlinks>
    <hyperlink ref="W200" r:id="rId2"/>
    <hyperlink ref="D164" r:id="rId3" display="http://www.treasurer.ca.gov/ctcac/2019/lra/contact.pdf"/>
    <hyperlink ref="D164:AH164" r:id="rId4" display="http://www.treasurer.ca.gov/ctcac/2018/lra/contact.pdf"/>
  </hyperlinks>
  <printOptions horizontalCentered="1"/>
  <pageMargins left="0.5" right="0.5" top="1" bottom="1" header="0.5" footer="0.5"/>
  <pageSetup scale="98" fitToHeight="26" orientation="portrait" useFirstPageNumber="1" r:id="rId5"/>
  <headerFooter alignWithMargins="0">
    <oddFooter>&amp;C&amp;P&amp;R&amp;A</oddFooter>
  </headerFooter>
  <rowBreaks count="19" manualBreakCount="19">
    <brk id="168" max="16383" man="1"/>
    <brk id="216" max="37" man="1"/>
    <brk id="267" max="37" man="1"/>
    <brk id="276" max="16383" man="1"/>
    <brk id="345" max="16383" man="1"/>
    <brk id="398" max="37" man="1"/>
    <brk id="444" max="37" man="1"/>
    <brk id="465" max="16383" man="1"/>
    <brk id="495" max="37" man="1"/>
    <brk id="536" max="37" man="1"/>
    <brk id="583" max="37" man="1"/>
    <brk id="607" max="37" man="1"/>
    <brk id="657" max="37" man="1"/>
    <brk id="699" max="37" man="1"/>
    <brk id="739" max="37" man="1"/>
    <brk id="790" max="37" man="1"/>
    <brk id="884" max="37" man="1"/>
    <brk id="983" max="37" man="1"/>
    <brk id="1014" max="37"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A1:XFC150"/>
  <sheetViews>
    <sheetView showGridLines="0" showZeros="0" view="pageBreakPreview" zoomScaleNormal="100" zoomScaleSheetLayoutView="100" workbookViewId="0">
      <selection activeCell="B24" sqref="B24"/>
    </sheetView>
  </sheetViews>
  <sheetFormatPr defaultColWidth="0" defaultRowHeight="12" zeroHeight="1"/>
  <cols>
    <col min="1" max="1" width="32.7109375" style="308" customWidth="1"/>
    <col min="2" max="12" width="12.140625" style="237" customWidth="1"/>
    <col min="13" max="17" width="11.28515625" style="237" customWidth="1"/>
    <col min="18" max="18" width="12.7109375" style="237" customWidth="1"/>
    <col min="19" max="20" width="12.140625" style="237" customWidth="1"/>
    <col min="21" max="21" width="0.28515625" style="240" customWidth="1"/>
    <col min="22" max="16383" width="8.85546875" style="237" hidden="1"/>
    <col min="16384" max="16384" width="0.140625" style="237" customWidth="1"/>
  </cols>
  <sheetData>
    <row r="1" spans="1:21" s="170" customFormat="1" ht="13.5">
      <c r="A1" s="254" t="s">
        <v>596</v>
      </c>
      <c r="B1" s="197"/>
      <c r="C1" s="197"/>
      <c r="D1" s="197"/>
      <c r="E1" s="198"/>
      <c r="F1" s="1616" t="s">
        <v>672</v>
      </c>
      <c r="G1" s="1617"/>
      <c r="H1" s="1617"/>
      <c r="I1" s="1617"/>
      <c r="J1" s="1617"/>
      <c r="K1" s="1617"/>
      <c r="L1" s="1617"/>
      <c r="M1" s="1617"/>
      <c r="N1" s="1617"/>
      <c r="O1" s="1617"/>
      <c r="P1" s="1617"/>
      <c r="Q1" s="1617"/>
      <c r="R1" s="1618"/>
      <c r="S1" s="172"/>
      <c r="T1" s="171"/>
      <c r="U1" s="173"/>
    </row>
    <row r="2" spans="1:21" s="216" customFormat="1" ht="71.25" customHeight="1">
      <c r="A2" s="215"/>
      <c r="B2" s="216" t="s">
        <v>26</v>
      </c>
      <c r="C2" s="216" t="s">
        <v>406</v>
      </c>
      <c r="D2" s="216" t="s">
        <v>405</v>
      </c>
      <c r="E2" s="216" t="s">
        <v>27</v>
      </c>
      <c r="F2" s="217" t="str">
        <f>Application!B618&amp;Application!C618</f>
        <v>1)City of Anaheim Residual Receipts Loan</v>
      </c>
      <c r="G2" s="217" t="str">
        <f>Application!B619&amp;Application!C619</f>
        <v>2)Permanent Loan - Citibank, N.A.</v>
      </c>
      <c r="H2" s="217" t="str">
        <f>Application!B620&amp;Application!C620</f>
        <v>3)Permanent Loan Tranche B - Citibank, N.A.</v>
      </c>
      <c r="I2" s="217" t="str">
        <f>Application!B621&amp;Application!C621</f>
        <v>4)Seller Carryback Note - Anaheim Revitalization II Partners, L.P.</v>
      </c>
      <c r="J2" s="217" t="str">
        <f>Application!B622&amp;Application!C622</f>
        <v>5)Accrued Interest (Seller Carryback Note)</v>
      </c>
      <c r="K2" s="217" t="str">
        <f>Application!B623&amp;Application!C623</f>
        <v>6)Accrued Interest (City of Anaheim Residual Receipts Loan)</v>
      </c>
      <c r="L2" s="217" t="str">
        <f>Application!B624&amp;Application!C624</f>
        <v>7)Existing Replacement Reserves</v>
      </c>
      <c r="M2" s="217" t="str">
        <f>Application!B625&amp;Application!C625</f>
        <v>8)NOI During Construction</v>
      </c>
      <c r="N2" s="217" t="str">
        <f>Application!B626&amp;Application!C626</f>
        <v>9)Deferred Developer Fee</v>
      </c>
      <c r="O2" s="217" t="str">
        <f>Application!B627&amp;Application!C627</f>
        <v>10)</v>
      </c>
      <c r="P2" s="217" t="str">
        <f>Application!B628&amp;Application!C628</f>
        <v>11)</v>
      </c>
      <c r="Q2" s="217" t="str">
        <f>Application!B629&amp;Application!C629</f>
        <v>12)</v>
      </c>
      <c r="R2" s="217" t="s">
        <v>64</v>
      </c>
      <c r="S2" s="216" t="s">
        <v>196</v>
      </c>
      <c r="T2" s="216" t="s">
        <v>28</v>
      </c>
      <c r="U2" s="218"/>
    </row>
    <row r="3" spans="1:21" s="222" customFormat="1">
      <c r="A3" s="219" t="s">
        <v>29</v>
      </c>
      <c r="B3" s="220"/>
      <c r="C3" s="220"/>
      <c r="D3" s="220"/>
      <c r="E3" s="220"/>
      <c r="F3" s="220"/>
      <c r="G3" s="220"/>
      <c r="H3" s="220"/>
      <c r="I3" s="220"/>
      <c r="J3" s="220"/>
      <c r="K3" s="220"/>
      <c r="L3" s="220"/>
      <c r="M3" s="220"/>
      <c r="N3" s="220"/>
      <c r="O3" s="220"/>
      <c r="P3" s="220"/>
      <c r="Q3" s="220"/>
      <c r="R3" s="220"/>
      <c r="S3" s="220"/>
      <c r="T3" s="220"/>
      <c r="U3" s="221"/>
    </row>
    <row r="4" spans="1:21" s="222" customFormat="1">
      <c r="A4" s="223" t="s">
        <v>30</v>
      </c>
      <c r="B4" s="224">
        <f>SUM(C4+D4)</f>
        <v>1800000</v>
      </c>
      <c r="C4" s="225">
        <v>1800000</v>
      </c>
      <c r="D4" s="225"/>
      <c r="E4" s="225">
        <v>0</v>
      </c>
      <c r="F4" s="225"/>
      <c r="G4" s="225"/>
      <c r="H4" s="225"/>
      <c r="I4" s="225">
        <v>1800000</v>
      </c>
      <c r="J4" s="225"/>
      <c r="K4" s="225"/>
      <c r="L4" s="225"/>
      <c r="M4" s="225"/>
      <c r="N4" s="225"/>
      <c r="O4" s="225"/>
      <c r="P4" s="225"/>
      <c r="Q4" s="225"/>
      <c r="R4" s="916">
        <f>SUM(E4:Q4)</f>
        <v>1800000</v>
      </c>
      <c r="S4" s="226"/>
      <c r="T4" s="226"/>
      <c r="U4" s="221"/>
    </row>
    <row r="5" spans="1:21" s="222" customFormat="1">
      <c r="A5" s="223" t="s">
        <v>31</v>
      </c>
      <c r="B5" s="224">
        <f>SUM(C5+D5)</f>
        <v>0</v>
      </c>
      <c r="C5" s="225"/>
      <c r="D5" s="225"/>
      <c r="E5" s="225"/>
      <c r="F5" s="225"/>
      <c r="G5" s="225"/>
      <c r="H5" s="225"/>
      <c r="I5" s="225"/>
      <c r="J5" s="225"/>
      <c r="K5" s="225"/>
      <c r="L5" s="225"/>
      <c r="M5" s="225"/>
      <c r="N5" s="225"/>
      <c r="O5" s="225"/>
      <c r="P5" s="225"/>
      <c r="Q5" s="225"/>
      <c r="R5" s="916">
        <f>SUM(E5:Q5)</f>
        <v>0</v>
      </c>
      <c r="S5" s="226"/>
      <c r="T5" s="226"/>
      <c r="U5" s="221"/>
    </row>
    <row r="6" spans="1:21" s="222" customFormat="1">
      <c r="A6" s="223" t="s">
        <v>32</v>
      </c>
      <c r="B6" s="224">
        <f>SUM(C6+D6)</f>
        <v>0</v>
      </c>
      <c r="C6" s="225"/>
      <c r="D6" s="225"/>
      <c r="E6" s="225"/>
      <c r="F6" s="225"/>
      <c r="G6" s="225"/>
      <c r="H6" s="225"/>
      <c r="I6" s="225"/>
      <c r="J6" s="225"/>
      <c r="K6" s="225"/>
      <c r="L6" s="225"/>
      <c r="M6" s="225"/>
      <c r="N6" s="225"/>
      <c r="O6" s="225"/>
      <c r="P6" s="225"/>
      <c r="Q6" s="225"/>
      <c r="R6" s="916">
        <f>SUM(E6:Q6)</f>
        <v>0</v>
      </c>
      <c r="S6" s="226"/>
      <c r="T6" s="226"/>
      <c r="U6" s="221"/>
    </row>
    <row r="7" spans="1:21" s="222" customFormat="1">
      <c r="A7" s="223" t="s">
        <v>104</v>
      </c>
      <c r="B7" s="224">
        <f>SUM(C7+D7)</f>
        <v>0</v>
      </c>
      <c r="C7" s="225"/>
      <c r="D7" s="225"/>
      <c r="E7" s="225"/>
      <c r="F7" s="225"/>
      <c r="G7" s="225"/>
      <c r="H7" s="225"/>
      <c r="I7" s="225"/>
      <c r="J7" s="225"/>
      <c r="K7" s="225"/>
      <c r="L7" s="225"/>
      <c r="M7" s="225"/>
      <c r="N7" s="225"/>
      <c r="O7" s="225"/>
      <c r="P7" s="225"/>
      <c r="Q7" s="225"/>
      <c r="R7" s="916">
        <f>SUM(E7:Q7)</f>
        <v>0</v>
      </c>
      <c r="S7" s="226"/>
      <c r="T7" s="226"/>
      <c r="U7" s="221"/>
    </row>
    <row r="8" spans="1:21" s="222" customFormat="1">
      <c r="A8" s="227" t="s">
        <v>644</v>
      </c>
      <c r="B8" s="224">
        <f>SUM(C8:D8)</f>
        <v>1800000</v>
      </c>
      <c r="C8" s="224">
        <f t="shared" ref="C8:Q8" si="0">SUM(C4:C7)</f>
        <v>1800000</v>
      </c>
      <c r="D8" s="224">
        <f t="shared" si="0"/>
        <v>0</v>
      </c>
      <c r="E8" s="224">
        <f t="shared" si="0"/>
        <v>0</v>
      </c>
      <c r="F8" s="224">
        <f t="shared" si="0"/>
        <v>0</v>
      </c>
      <c r="G8" s="224">
        <f t="shared" si="0"/>
        <v>0</v>
      </c>
      <c r="H8" s="224">
        <f t="shared" si="0"/>
        <v>0</v>
      </c>
      <c r="I8" s="224">
        <f t="shared" si="0"/>
        <v>1800000</v>
      </c>
      <c r="J8" s="224">
        <f t="shared" si="0"/>
        <v>0</v>
      </c>
      <c r="K8" s="224">
        <f t="shared" si="0"/>
        <v>0</v>
      </c>
      <c r="L8" s="224">
        <f t="shared" si="0"/>
        <v>0</v>
      </c>
      <c r="M8" s="224">
        <f t="shared" si="0"/>
        <v>0</v>
      </c>
      <c r="N8" s="224">
        <f t="shared" si="0"/>
        <v>0</v>
      </c>
      <c r="O8" s="224">
        <f t="shared" si="0"/>
        <v>0</v>
      </c>
      <c r="P8" s="224"/>
      <c r="Q8" s="224">
        <f t="shared" si="0"/>
        <v>0</v>
      </c>
      <c r="R8" s="558">
        <f>SUM(R4:R7)</f>
        <v>1800000</v>
      </c>
      <c r="S8" s="226"/>
      <c r="T8" s="226"/>
      <c r="U8" s="221"/>
    </row>
    <row r="9" spans="1:21" s="222" customFormat="1">
      <c r="A9" s="223" t="s">
        <v>645</v>
      </c>
      <c r="B9" s="224">
        <f>SUM(C9+D9)</f>
        <v>16380000</v>
      </c>
      <c r="C9" s="225">
        <v>16380000</v>
      </c>
      <c r="D9" s="225"/>
      <c r="E9" s="225">
        <v>5200000</v>
      </c>
      <c r="F9" s="225"/>
      <c r="G9" s="225">
        <v>7757000</v>
      </c>
      <c r="H9" s="225">
        <v>2363000</v>
      </c>
      <c r="I9" s="225">
        <f>2860000-I4</f>
        <v>1060000</v>
      </c>
      <c r="J9" s="225"/>
      <c r="K9" s="225"/>
      <c r="L9" s="225"/>
      <c r="M9" s="225"/>
      <c r="N9" s="225"/>
      <c r="O9" s="225"/>
      <c r="P9" s="225"/>
      <c r="Q9" s="225"/>
      <c r="R9" s="916">
        <f>SUM(E9:Q9)</f>
        <v>16380000</v>
      </c>
      <c r="S9" s="226"/>
      <c r="T9" s="225">
        <v>16380000</v>
      </c>
      <c r="U9" s="221"/>
    </row>
    <row r="10" spans="1:21" s="222" customFormat="1">
      <c r="A10" s="223" t="s">
        <v>646</v>
      </c>
      <c r="B10" s="224">
        <f>SUM(C10+D10)</f>
        <v>0</v>
      </c>
      <c r="C10" s="225"/>
      <c r="D10" s="225"/>
      <c r="E10" s="225"/>
      <c r="F10" s="225"/>
      <c r="G10" s="225"/>
      <c r="H10" s="225"/>
      <c r="I10" s="225"/>
      <c r="J10" s="225"/>
      <c r="K10" s="225"/>
      <c r="L10" s="225"/>
      <c r="M10" s="225"/>
      <c r="N10" s="225"/>
      <c r="O10" s="225"/>
      <c r="P10" s="225"/>
      <c r="Q10" s="225"/>
      <c r="R10" s="916">
        <f>SUM(E10:Q10)</f>
        <v>0</v>
      </c>
      <c r="S10" s="225"/>
      <c r="T10" s="225"/>
      <c r="U10" s="221"/>
    </row>
    <row r="11" spans="1:21" s="222" customFormat="1">
      <c r="A11" s="227" t="s">
        <v>647</v>
      </c>
      <c r="B11" s="224">
        <f>SUM(C11:D11)</f>
        <v>16380000</v>
      </c>
      <c r="C11" s="224">
        <f t="shared" ref="C11:Q11" si="1">SUM(C9:C10)</f>
        <v>16380000</v>
      </c>
      <c r="D11" s="224">
        <f t="shared" si="1"/>
        <v>0</v>
      </c>
      <c r="E11" s="224">
        <f t="shared" si="1"/>
        <v>5200000</v>
      </c>
      <c r="F11" s="224">
        <f t="shared" si="1"/>
        <v>0</v>
      </c>
      <c r="G11" s="224">
        <f t="shared" si="1"/>
        <v>7757000</v>
      </c>
      <c r="H11" s="224">
        <f t="shared" si="1"/>
        <v>2363000</v>
      </c>
      <c r="I11" s="224">
        <f t="shared" si="1"/>
        <v>1060000</v>
      </c>
      <c r="J11" s="224">
        <f t="shared" si="1"/>
        <v>0</v>
      </c>
      <c r="K11" s="224">
        <f t="shared" si="1"/>
        <v>0</v>
      </c>
      <c r="L11" s="224">
        <f t="shared" si="1"/>
        <v>0</v>
      </c>
      <c r="M11" s="224">
        <f t="shared" si="1"/>
        <v>0</v>
      </c>
      <c r="N11" s="224">
        <f t="shared" si="1"/>
        <v>0</v>
      </c>
      <c r="O11" s="224">
        <f t="shared" si="1"/>
        <v>0</v>
      </c>
      <c r="P11" s="224"/>
      <c r="Q11" s="224">
        <f t="shared" si="1"/>
        <v>0</v>
      </c>
      <c r="R11" s="558">
        <f>SUM(R9:R10)</f>
        <v>16380000</v>
      </c>
      <c r="S11" s="226"/>
      <c r="T11" s="228">
        <f>SUM(T9:T10)</f>
        <v>16380000</v>
      </c>
      <c r="U11" s="221"/>
    </row>
    <row r="12" spans="1:21" s="222" customFormat="1">
      <c r="A12" s="227" t="s">
        <v>91</v>
      </c>
      <c r="B12" s="224">
        <f t="shared" ref="B12:Q12" si="2">SUM(B8+B11)</f>
        <v>18180000</v>
      </c>
      <c r="C12" s="224">
        <f t="shared" si="2"/>
        <v>18180000</v>
      </c>
      <c r="D12" s="224">
        <f t="shared" si="2"/>
        <v>0</v>
      </c>
      <c r="E12" s="224">
        <f t="shared" si="2"/>
        <v>5200000</v>
      </c>
      <c r="F12" s="224">
        <f t="shared" si="2"/>
        <v>0</v>
      </c>
      <c r="G12" s="224">
        <f t="shared" si="2"/>
        <v>7757000</v>
      </c>
      <c r="H12" s="224">
        <f t="shared" si="2"/>
        <v>2363000</v>
      </c>
      <c r="I12" s="224">
        <f t="shared" si="2"/>
        <v>2860000</v>
      </c>
      <c r="J12" s="224">
        <f t="shared" si="2"/>
        <v>0</v>
      </c>
      <c r="K12" s="224">
        <f t="shared" si="2"/>
        <v>0</v>
      </c>
      <c r="L12" s="224">
        <f t="shared" si="2"/>
        <v>0</v>
      </c>
      <c r="M12" s="224">
        <f t="shared" si="2"/>
        <v>0</v>
      </c>
      <c r="N12" s="224">
        <f t="shared" si="2"/>
        <v>0</v>
      </c>
      <c r="O12" s="224">
        <f t="shared" si="2"/>
        <v>0</v>
      </c>
      <c r="P12" s="224"/>
      <c r="Q12" s="224">
        <f t="shared" si="2"/>
        <v>0</v>
      </c>
      <c r="R12" s="558">
        <f>SUM(R8+R11)</f>
        <v>18180000</v>
      </c>
      <c r="S12" s="226"/>
      <c r="T12" s="226"/>
      <c r="U12" s="221"/>
    </row>
    <row r="13" spans="1:21" s="222" customFormat="1">
      <c r="A13" s="466" t="s">
        <v>1001</v>
      </c>
      <c r="B13" s="224">
        <f>SUM(C13+D13)</f>
        <v>0</v>
      </c>
      <c r="C13" s="225"/>
      <c r="D13" s="225"/>
      <c r="E13" s="225"/>
      <c r="F13" s="225"/>
      <c r="G13" s="225"/>
      <c r="H13" s="225"/>
      <c r="I13" s="225"/>
      <c r="J13" s="225"/>
      <c r="K13" s="225"/>
      <c r="L13" s="225"/>
      <c r="M13" s="225"/>
      <c r="N13" s="225"/>
      <c r="O13" s="225"/>
      <c r="P13" s="225"/>
      <c r="Q13" s="225"/>
      <c r="R13" s="916">
        <f>SUM(E13:Q13)</f>
        <v>0</v>
      </c>
      <c r="S13" s="225"/>
      <c r="T13" s="225"/>
      <c r="U13" s="221"/>
    </row>
    <row r="14" spans="1:21" s="222" customFormat="1" ht="24">
      <c r="A14" s="467" t="s">
        <v>1002</v>
      </c>
      <c r="B14" s="224">
        <f>SUM(C14+D14)</f>
        <v>0</v>
      </c>
      <c r="C14" s="225"/>
      <c r="D14" s="225"/>
      <c r="E14" s="225"/>
      <c r="F14" s="225"/>
      <c r="G14" s="225"/>
      <c r="H14" s="225"/>
      <c r="I14" s="225"/>
      <c r="J14" s="225"/>
      <c r="K14" s="225"/>
      <c r="L14" s="225"/>
      <c r="M14" s="225"/>
      <c r="N14" s="225"/>
      <c r="O14" s="225"/>
      <c r="P14" s="225"/>
      <c r="Q14" s="225"/>
      <c r="R14" s="916">
        <f>SUM(E14:Q14)</f>
        <v>0</v>
      </c>
      <c r="S14" s="225"/>
      <c r="T14" s="225"/>
      <c r="U14" s="221"/>
    </row>
    <row r="15" spans="1:21" s="222" customFormat="1">
      <c r="A15" s="467" t="s">
        <v>1397</v>
      </c>
      <c r="B15" s="224">
        <f>SUM(C15+D15)</f>
        <v>0</v>
      </c>
      <c r="C15" s="225"/>
      <c r="D15" s="225"/>
      <c r="E15" s="225"/>
      <c r="F15" s="225"/>
      <c r="G15" s="225"/>
      <c r="H15" s="225"/>
      <c r="I15" s="225"/>
      <c r="J15" s="225"/>
      <c r="K15" s="225"/>
      <c r="L15" s="225"/>
      <c r="M15" s="225"/>
      <c r="N15" s="225"/>
      <c r="O15" s="225"/>
      <c r="P15" s="225"/>
      <c r="Q15" s="225"/>
      <c r="R15" s="916">
        <f>SUM(E15:Q15)</f>
        <v>0</v>
      </c>
      <c r="S15" s="226"/>
      <c r="T15" s="226"/>
      <c r="U15" s="221"/>
    </row>
    <row r="16" spans="1:21" s="222" customFormat="1">
      <c r="A16" s="219" t="s">
        <v>648</v>
      </c>
      <c r="B16" s="220"/>
      <c r="C16" s="220"/>
      <c r="D16" s="220"/>
      <c r="E16" s="229"/>
      <c r="F16" s="229"/>
      <c r="G16" s="229"/>
      <c r="H16" s="229"/>
      <c r="I16" s="229"/>
      <c r="J16" s="229"/>
      <c r="K16" s="229"/>
      <c r="L16" s="229"/>
      <c r="M16" s="229"/>
      <c r="N16" s="229"/>
      <c r="O16" s="229"/>
      <c r="P16" s="229"/>
      <c r="Q16" s="229"/>
      <c r="R16" s="229"/>
      <c r="S16" s="220"/>
      <c r="T16" s="220"/>
      <c r="U16" s="221"/>
    </row>
    <row r="17" spans="1:21" s="222" customFormat="1">
      <c r="A17" s="223" t="s">
        <v>649</v>
      </c>
      <c r="B17" s="224">
        <f t="shared" ref="B17:B25" si="3">SUM(C17+D17)</f>
        <v>1300000</v>
      </c>
      <c r="C17" s="225">
        <v>1300000</v>
      </c>
      <c r="D17" s="225"/>
      <c r="E17" s="225">
        <v>0</v>
      </c>
      <c r="F17" s="225">
        <v>1300000</v>
      </c>
      <c r="G17" s="225"/>
      <c r="H17" s="225"/>
      <c r="I17" s="225"/>
      <c r="J17" s="225"/>
      <c r="K17" s="225"/>
      <c r="L17" s="225"/>
      <c r="M17" s="225"/>
      <c r="N17" s="225"/>
      <c r="O17" s="225"/>
      <c r="P17" s="225"/>
      <c r="Q17" s="225"/>
      <c r="R17" s="916">
        <f>SUM(E17:Q17)</f>
        <v>1300000</v>
      </c>
      <c r="S17" s="225">
        <v>1300000</v>
      </c>
      <c r="T17" s="225"/>
      <c r="U17" s="221"/>
    </row>
    <row r="18" spans="1:21" s="222" customFormat="1">
      <c r="A18" s="223" t="s">
        <v>650</v>
      </c>
      <c r="B18" s="224">
        <f t="shared" si="3"/>
        <v>5473114.7000000002</v>
      </c>
      <c r="C18" s="225">
        <v>5473114.7000000002</v>
      </c>
      <c r="D18" s="225"/>
      <c r="E18" s="225">
        <v>0</v>
      </c>
      <c r="F18" s="225">
        <v>855114.7</v>
      </c>
      <c r="G18" s="225">
        <v>4481000</v>
      </c>
      <c r="H18" s="225"/>
      <c r="I18" s="225"/>
      <c r="J18" s="225"/>
      <c r="K18" s="225"/>
      <c r="L18" s="225">
        <v>137000</v>
      </c>
      <c r="M18" s="225"/>
      <c r="N18" s="225"/>
      <c r="O18" s="225"/>
      <c r="P18" s="225"/>
      <c r="Q18" s="225"/>
      <c r="R18" s="916">
        <f>SUM(E18:Q18)</f>
        <v>5473114.7000000002</v>
      </c>
      <c r="S18" s="960">
        <v>4028921</v>
      </c>
      <c r="T18" s="225"/>
      <c r="U18" s="221"/>
    </row>
    <row r="19" spans="1:21" s="222" customFormat="1">
      <c r="A19" s="223" t="s">
        <v>651</v>
      </c>
      <c r="B19" s="224">
        <f t="shared" si="3"/>
        <v>420102.7</v>
      </c>
      <c r="C19" s="225">
        <v>420102.7</v>
      </c>
      <c r="D19" s="225"/>
      <c r="E19" s="225">
        <v>0</v>
      </c>
      <c r="F19" s="225">
        <v>420102.7</v>
      </c>
      <c r="G19" s="225"/>
      <c r="H19" s="225"/>
      <c r="I19" s="225"/>
      <c r="J19" s="225"/>
      <c r="K19" s="225"/>
      <c r="L19" s="225"/>
      <c r="M19" s="225"/>
      <c r="N19" s="225"/>
      <c r="O19" s="225"/>
      <c r="P19" s="225"/>
      <c r="Q19" s="225"/>
      <c r="R19" s="916">
        <f>SUM(E19:Q19)</f>
        <v>420102.7</v>
      </c>
      <c r="S19" s="225">
        <v>420102.7</v>
      </c>
      <c r="T19" s="225"/>
      <c r="U19" s="221"/>
    </row>
    <row r="20" spans="1:21" s="222" customFormat="1">
      <c r="A20" s="223" t="s">
        <v>144</v>
      </c>
      <c r="B20" s="224">
        <f t="shared" si="3"/>
        <v>222654.53</v>
      </c>
      <c r="C20" s="225">
        <v>222654.53</v>
      </c>
      <c r="D20" s="225"/>
      <c r="E20" s="225">
        <v>0</v>
      </c>
      <c r="F20" s="225">
        <v>222654.53</v>
      </c>
      <c r="G20" s="225"/>
      <c r="H20" s="225"/>
      <c r="I20" s="225"/>
      <c r="J20" s="225"/>
      <c r="K20" s="225"/>
      <c r="L20" s="225"/>
      <c r="M20" s="225"/>
      <c r="N20" s="225"/>
      <c r="O20" s="225"/>
      <c r="P20" s="225"/>
      <c r="Q20" s="225"/>
      <c r="R20" s="916">
        <f t="shared" ref="R20:R26" si="4">SUM(E20:Q20)</f>
        <v>222654.53</v>
      </c>
      <c r="S20" s="225">
        <v>222654.53</v>
      </c>
      <c r="T20" s="225"/>
      <c r="U20" s="221"/>
    </row>
    <row r="21" spans="1:21" s="222" customFormat="1">
      <c r="A21" s="223" t="s">
        <v>145</v>
      </c>
      <c r="B21" s="224">
        <f t="shared" si="3"/>
        <v>371090.89</v>
      </c>
      <c r="C21" s="225">
        <v>371090.89</v>
      </c>
      <c r="D21" s="225"/>
      <c r="E21" s="225">
        <v>0</v>
      </c>
      <c r="F21" s="225">
        <v>371090.89</v>
      </c>
      <c r="G21" s="225"/>
      <c r="H21" s="225"/>
      <c r="I21" s="225"/>
      <c r="J21" s="225"/>
      <c r="K21" s="225"/>
      <c r="L21" s="225"/>
      <c r="M21" s="225"/>
      <c r="N21" s="225"/>
      <c r="O21" s="225"/>
      <c r="P21" s="225"/>
      <c r="Q21" s="225"/>
      <c r="R21" s="916">
        <f t="shared" si="4"/>
        <v>371090.89</v>
      </c>
      <c r="S21" s="225">
        <v>371090.89</v>
      </c>
      <c r="T21" s="225"/>
      <c r="U21" s="221"/>
    </row>
    <row r="22" spans="1:21" s="222" customFormat="1">
      <c r="A22" s="223" t="s">
        <v>146</v>
      </c>
      <c r="B22" s="224">
        <f t="shared" si="3"/>
        <v>0</v>
      </c>
      <c r="C22" s="225">
        <v>0</v>
      </c>
      <c r="D22" s="225"/>
      <c r="E22" s="225">
        <v>0</v>
      </c>
      <c r="F22" s="225">
        <v>0</v>
      </c>
      <c r="G22" s="225"/>
      <c r="H22" s="225"/>
      <c r="I22" s="225"/>
      <c r="J22" s="225"/>
      <c r="K22" s="225"/>
      <c r="L22" s="225"/>
      <c r="M22" s="225"/>
      <c r="N22" s="225"/>
      <c r="O22" s="225"/>
      <c r="P22" s="225"/>
      <c r="Q22" s="225"/>
      <c r="R22" s="916">
        <f t="shared" si="4"/>
        <v>0</v>
      </c>
      <c r="S22" s="225">
        <v>0</v>
      </c>
      <c r="T22" s="225"/>
      <c r="U22" s="221"/>
    </row>
    <row r="23" spans="1:21" s="222" customFormat="1">
      <c r="A23" s="223" t="s">
        <v>147</v>
      </c>
      <c r="B23" s="224">
        <f t="shared" si="3"/>
        <v>80155.63</v>
      </c>
      <c r="C23" s="225">
        <v>80155.63</v>
      </c>
      <c r="D23" s="225"/>
      <c r="E23" s="225">
        <v>0</v>
      </c>
      <c r="F23" s="225">
        <v>80155.63</v>
      </c>
      <c r="G23" s="225"/>
      <c r="H23" s="225"/>
      <c r="I23" s="225"/>
      <c r="J23" s="225"/>
      <c r="K23" s="225"/>
      <c r="L23" s="225"/>
      <c r="M23" s="225"/>
      <c r="N23" s="225"/>
      <c r="O23" s="225"/>
      <c r="P23" s="225"/>
      <c r="Q23" s="225"/>
      <c r="R23" s="916">
        <f t="shared" si="4"/>
        <v>80155.63</v>
      </c>
      <c r="S23" s="225">
        <v>80155.63</v>
      </c>
      <c r="T23" s="225"/>
      <c r="U23" s="221"/>
    </row>
    <row r="24" spans="1:21" s="222" customFormat="1">
      <c r="A24" s="959" t="s">
        <v>1803</v>
      </c>
      <c r="B24" s="224">
        <f t="shared" si="3"/>
        <v>228600</v>
      </c>
      <c r="C24" s="225">
        <v>228600</v>
      </c>
      <c r="D24" s="225"/>
      <c r="E24" s="225">
        <v>0</v>
      </c>
      <c r="F24" s="225">
        <v>228600</v>
      </c>
      <c r="G24" s="225"/>
      <c r="H24" s="225"/>
      <c r="I24" s="225"/>
      <c r="J24" s="225"/>
      <c r="K24" s="225"/>
      <c r="L24" s="225"/>
      <c r="M24" s="225"/>
      <c r="N24" s="225"/>
      <c r="O24" s="225"/>
      <c r="P24" s="225"/>
      <c r="Q24" s="225"/>
      <c r="R24" s="916">
        <f t="shared" si="4"/>
        <v>228600</v>
      </c>
      <c r="S24" s="225">
        <v>228600</v>
      </c>
      <c r="T24" s="225"/>
      <c r="U24" s="221"/>
    </row>
    <row r="25" spans="1:21" s="222" customFormat="1">
      <c r="A25" s="227" t="s">
        <v>140</v>
      </c>
      <c r="B25" s="224">
        <f t="shared" si="3"/>
        <v>8095718.4500000002</v>
      </c>
      <c r="C25" s="224">
        <f>SUM(C17:C24)</f>
        <v>8095718.4500000002</v>
      </c>
      <c r="D25" s="224">
        <f t="shared" ref="D25:Q25" si="5">SUM(D17:D24)</f>
        <v>0</v>
      </c>
      <c r="E25" s="224">
        <f t="shared" si="5"/>
        <v>0</v>
      </c>
      <c r="F25" s="224">
        <f t="shared" si="5"/>
        <v>3477718.45</v>
      </c>
      <c r="G25" s="224">
        <f t="shared" si="5"/>
        <v>4481000</v>
      </c>
      <c r="H25" s="224">
        <f t="shared" si="5"/>
        <v>0</v>
      </c>
      <c r="I25" s="224">
        <f t="shared" si="5"/>
        <v>0</v>
      </c>
      <c r="J25" s="224">
        <f t="shared" si="5"/>
        <v>0</v>
      </c>
      <c r="K25" s="224">
        <f t="shared" si="5"/>
        <v>0</v>
      </c>
      <c r="L25" s="224">
        <f t="shared" si="5"/>
        <v>137000</v>
      </c>
      <c r="M25" s="224">
        <f t="shared" si="5"/>
        <v>0</v>
      </c>
      <c r="N25" s="224">
        <f t="shared" si="5"/>
        <v>0</v>
      </c>
      <c r="O25" s="224">
        <f t="shared" si="5"/>
        <v>0</v>
      </c>
      <c r="P25" s="224">
        <f t="shared" si="5"/>
        <v>0</v>
      </c>
      <c r="Q25" s="224">
        <f t="shared" si="5"/>
        <v>0</v>
      </c>
      <c r="R25" s="558">
        <f>SUM(R17:R24)</f>
        <v>8095718.4500000002</v>
      </c>
      <c r="S25" s="228">
        <f>SUM(S17:S24)</f>
        <v>6651524.75</v>
      </c>
      <c r="T25" s="228">
        <f>SUM(T17:T24)</f>
        <v>0</v>
      </c>
      <c r="U25" s="221"/>
    </row>
    <row r="26" spans="1:21" s="222" customFormat="1">
      <c r="A26" s="227" t="s">
        <v>148</v>
      </c>
      <c r="B26" s="224">
        <f>SUM(C26:D26)</f>
        <v>695000</v>
      </c>
      <c r="C26" s="225">
        <v>695000</v>
      </c>
      <c r="D26" s="225"/>
      <c r="E26" s="225">
        <v>0</v>
      </c>
      <c r="F26" s="225">
        <v>695000</v>
      </c>
      <c r="G26" s="225"/>
      <c r="H26" s="225"/>
      <c r="I26" s="225"/>
      <c r="J26" s="225"/>
      <c r="K26" s="225"/>
      <c r="L26" s="225"/>
      <c r="M26" s="225"/>
      <c r="N26" s="225"/>
      <c r="O26" s="225"/>
      <c r="P26" s="225"/>
      <c r="Q26" s="225"/>
      <c r="R26" s="916">
        <f t="shared" si="4"/>
        <v>695000</v>
      </c>
      <c r="S26" s="225">
        <v>695000</v>
      </c>
      <c r="T26" s="225"/>
      <c r="U26" s="221"/>
    </row>
    <row r="27" spans="1:21" s="222" customFormat="1">
      <c r="A27" s="219" t="s">
        <v>149</v>
      </c>
      <c r="B27" s="220"/>
      <c r="C27" s="220"/>
      <c r="D27" s="220"/>
      <c r="E27" s="229"/>
      <c r="F27" s="229"/>
      <c r="G27" s="229"/>
      <c r="H27" s="229"/>
      <c r="I27" s="229"/>
      <c r="J27" s="229"/>
      <c r="K27" s="229"/>
      <c r="L27" s="229"/>
      <c r="M27" s="229"/>
      <c r="N27" s="229"/>
      <c r="O27" s="229"/>
      <c r="P27" s="229"/>
      <c r="Q27" s="229"/>
      <c r="R27" s="229"/>
      <c r="S27" s="220"/>
      <c r="T27" s="220"/>
      <c r="U27" s="221"/>
    </row>
    <row r="28" spans="1:21" s="222" customFormat="1">
      <c r="A28" s="223" t="s">
        <v>649</v>
      </c>
      <c r="B28" s="224">
        <f t="shared" ref="B28:B36" si="6">SUM(C28+D28)</f>
        <v>0</v>
      </c>
      <c r="C28" s="225"/>
      <c r="D28" s="225"/>
      <c r="E28" s="225"/>
      <c r="F28" s="225"/>
      <c r="G28" s="225"/>
      <c r="H28" s="225"/>
      <c r="I28" s="225"/>
      <c r="J28" s="225"/>
      <c r="K28" s="225"/>
      <c r="L28" s="225"/>
      <c r="M28" s="225"/>
      <c r="N28" s="225"/>
      <c r="O28" s="225"/>
      <c r="P28" s="225"/>
      <c r="Q28" s="225"/>
      <c r="R28" s="916">
        <f t="shared" ref="R28:R35" si="7">SUM(E28:Q28)</f>
        <v>0</v>
      </c>
      <c r="S28" s="225"/>
      <c r="T28" s="225"/>
      <c r="U28" s="221"/>
    </row>
    <row r="29" spans="1:21" s="222" customFormat="1">
      <c r="A29" s="223" t="s">
        <v>650</v>
      </c>
      <c r="B29" s="224">
        <f t="shared" si="6"/>
        <v>0</v>
      </c>
      <c r="C29" s="225"/>
      <c r="D29" s="225"/>
      <c r="E29" s="225"/>
      <c r="F29" s="225"/>
      <c r="G29" s="225"/>
      <c r="H29" s="225"/>
      <c r="I29" s="225"/>
      <c r="J29" s="225"/>
      <c r="K29" s="225"/>
      <c r="L29" s="225"/>
      <c r="M29" s="225"/>
      <c r="N29" s="225"/>
      <c r="O29" s="225"/>
      <c r="P29" s="225"/>
      <c r="Q29" s="225"/>
      <c r="R29" s="916">
        <f t="shared" si="7"/>
        <v>0</v>
      </c>
      <c r="S29" s="225"/>
      <c r="T29" s="225"/>
      <c r="U29" s="221"/>
    </row>
    <row r="30" spans="1:21" s="222" customFormat="1">
      <c r="A30" s="223" t="s">
        <v>651</v>
      </c>
      <c r="B30" s="224">
        <f t="shared" si="6"/>
        <v>0</v>
      </c>
      <c r="C30" s="225"/>
      <c r="D30" s="225"/>
      <c r="E30" s="225"/>
      <c r="F30" s="225"/>
      <c r="G30" s="225"/>
      <c r="H30" s="225"/>
      <c r="I30" s="225"/>
      <c r="J30" s="225"/>
      <c r="K30" s="225"/>
      <c r="L30" s="225"/>
      <c r="M30" s="225"/>
      <c r="N30" s="225"/>
      <c r="O30" s="225"/>
      <c r="P30" s="225"/>
      <c r="Q30" s="225"/>
      <c r="R30" s="916">
        <f t="shared" si="7"/>
        <v>0</v>
      </c>
      <c r="S30" s="225"/>
      <c r="T30" s="225"/>
      <c r="U30" s="221"/>
    </row>
    <row r="31" spans="1:21" s="222" customFormat="1">
      <c r="A31" s="223" t="s">
        <v>144</v>
      </c>
      <c r="B31" s="224">
        <f t="shared" si="6"/>
        <v>0</v>
      </c>
      <c r="C31" s="225"/>
      <c r="D31" s="225"/>
      <c r="E31" s="225"/>
      <c r="F31" s="225"/>
      <c r="G31" s="225"/>
      <c r="H31" s="225"/>
      <c r="I31" s="225"/>
      <c r="J31" s="225"/>
      <c r="K31" s="225"/>
      <c r="L31" s="225"/>
      <c r="M31" s="225"/>
      <c r="N31" s="225"/>
      <c r="O31" s="225"/>
      <c r="P31" s="225"/>
      <c r="Q31" s="225"/>
      <c r="R31" s="916">
        <f t="shared" si="7"/>
        <v>0</v>
      </c>
      <c r="S31" s="225"/>
      <c r="T31" s="225"/>
      <c r="U31" s="221"/>
    </row>
    <row r="32" spans="1:21" s="222" customFormat="1">
      <c r="A32" s="223" t="s">
        <v>145</v>
      </c>
      <c r="B32" s="224">
        <f t="shared" si="6"/>
        <v>0</v>
      </c>
      <c r="C32" s="225"/>
      <c r="D32" s="225"/>
      <c r="E32" s="225"/>
      <c r="F32" s="225"/>
      <c r="G32" s="225"/>
      <c r="H32" s="225"/>
      <c r="I32" s="225"/>
      <c r="J32" s="225"/>
      <c r="K32" s="225"/>
      <c r="L32" s="225"/>
      <c r="M32" s="225"/>
      <c r="N32" s="225"/>
      <c r="O32" s="225"/>
      <c r="P32" s="225"/>
      <c r="Q32" s="225"/>
      <c r="R32" s="916">
        <f t="shared" si="7"/>
        <v>0</v>
      </c>
      <c r="S32" s="225"/>
      <c r="T32" s="225"/>
      <c r="U32" s="221"/>
    </row>
    <row r="33" spans="1:21" s="222" customFormat="1">
      <c r="A33" s="223" t="s">
        <v>146</v>
      </c>
      <c r="B33" s="224">
        <f t="shared" si="6"/>
        <v>0</v>
      </c>
      <c r="C33" s="225"/>
      <c r="D33" s="225"/>
      <c r="E33" s="225"/>
      <c r="F33" s="225"/>
      <c r="G33" s="225"/>
      <c r="H33" s="225"/>
      <c r="I33" s="225"/>
      <c r="J33" s="225"/>
      <c r="K33" s="225"/>
      <c r="L33" s="225"/>
      <c r="M33" s="225"/>
      <c r="N33" s="225"/>
      <c r="O33" s="225"/>
      <c r="P33" s="225"/>
      <c r="Q33" s="225"/>
      <c r="R33" s="916">
        <f t="shared" si="7"/>
        <v>0</v>
      </c>
      <c r="S33" s="225"/>
      <c r="T33" s="225"/>
      <c r="U33" s="221"/>
    </row>
    <row r="34" spans="1:21" s="222" customFormat="1">
      <c r="A34" s="223" t="s">
        <v>147</v>
      </c>
      <c r="B34" s="224">
        <f t="shared" si="6"/>
        <v>0</v>
      </c>
      <c r="C34" s="225"/>
      <c r="D34" s="225"/>
      <c r="E34" s="225"/>
      <c r="F34" s="225"/>
      <c r="G34" s="225"/>
      <c r="H34" s="225"/>
      <c r="I34" s="225"/>
      <c r="J34" s="225"/>
      <c r="K34" s="225"/>
      <c r="L34" s="225"/>
      <c r="M34" s="225"/>
      <c r="N34" s="225"/>
      <c r="O34" s="225"/>
      <c r="P34" s="225"/>
      <c r="Q34" s="225"/>
      <c r="R34" s="916">
        <f t="shared" si="7"/>
        <v>0</v>
      </c>
      <c r="S34" s="225"/>
      <c r="T34" s="225"/>
      <c r="U34" s="221"/>
    </row>
    <row r="35" spans="1:21" s="222" customFormat="1">
      <c r="A35" s="230" t="s">
        <v>37</v>
      </c>
      <c r="B35" s="224">
        <f t="shared" si="6"/>
        <v>0</v>
      </c>
      <c r="C35" s="225"/>
      <c r="D35" s="225"/>
      <c r="E35" s="225"/>
      <c r="F35" s="225"/>
      <c r="G35" s="225"/>
      <c r="H35" s="225"/>
      <c r="I35" s="225"/>
      <c r="J35" s="225"/>
      <c r="K35" s="225"/>
      <c r="L35" s="225"/>
      <c r="M35" s="225"/>
      <c r="N35" s="225"/>
      <c r="O35" s="225"/>
      <c r="P35" s="225"/>
      <c r="Q35" s="225"/>
      <c r="R35" s="916">
        <f t="shared" si="7"/>
        <v>0</v>
      </c>
      <c r="S35" s="225"/>
      <c r="T35" s="225"/>
      <c r="U35" s="221"/>
    </row>
    <row r="36" spans="1:21" s="222" customFormat="1">
      <c r="A36" s="227" t="s">
        <v>150</v>
      </c>
      <c r="B36" s="224">
        <f t="shared" si="6"/>
        <v>0</v>
      </c>
      <c r="C36" s="224">
        <f>SUM(C28:C35)</f>
        <v>0</v>
      </c>
      <c r="D36" s="224">
        <f t="shared" ref="D36:Q36" si="8">SUM(D28:D35)</f>
        <v>0</v>
      </c>
      <c r="E36" s="224">
        <f t="shared" si="8"/>
        <v>0</v>
      </c>
      <c r="F36" s="224">
        <f t="shared" si="8"/>
        <v>0</v>
      </c>
      <c r="G36" s="224">
        <f t="shared" si="8"/>
        <v>0</v>
      </c>
      <c r="H36" s="224">
        <f t="shared" si="8"/>
        <v>0</v>
      </c>
      <c r="I36" s="224">
        <f t="shared" si="8"/>
        <v>0</v>
      </c>
      <c r="J36" s="224">
        <f t="shared" si="8"/>
        <v>0</v>
      </c>
      <c r="K36" s="224">
        <f t="shared" si="8"/>
        <v>0</v>
      </c>
      <c r="L36" s="224">
        <f t="shared" si="8"/>
        <v>0</v>
      </c>
      <c r="M36" s="224">
        <f t="shared" si="8"/>
        <v>0</v>
      </c>
      <c r="N36" s="224">
        <f t="shared" si="8"/>
        <v>0</v>
      </c>
      <c r="O36" s="224">
        <f t="shared" si="8"/>
        <v>0</v>
      </c>
      <c r="P36" s="224">
        <f t="shared" si="8"/>
        <v>0</v>
      </c>
      <c r="Q36" s="224">
        <f t="shared" si="8"/>
        <v>0</v>
      </c>
      <c r="R36" s="558">
        <f>SUM(R28:R35)</f>
        <v>0</v>
      </c>
      <c r="S36" s="228">
        <f>SUM(S28:S35)</f>
        <v>0</v>
      </c>
      <c r="T36" s="228">
        <f>SUM(T28:T35)</f>
        <v>0</v>
      </c>
      <c r="U36" s="221"/>
    </row>
    <row r="37" spans="1:21" s="222" customFormat="1">
      <c r="A37" s="219" t="s">
        <v>151</v>
      </c>
      <c r="B37" s="220"/>
      <c r="C37" s="220"/>
      <c r="D37" s="220"/>
      <c r="E37" s="229"/>
      <c r="F37" s="229"/>
      <c r="G37" s="229"/>
      <c r="H37" s="229"/>
      <c r="I37" s="229"/>
      <c r="J37" s="229"/>
      <c r="K37" s="229"/>
      <c r="L37" s="229"/>
      <c r="M37" s="229"/>
      <c r="N37" s="229"/>
      <c r="O37" s="229"/>
      <c r="P37" s="229"/>
      <c r="Q37" s="229"/>
      <c r="R37" s="229"/>
      <c r="S37" s="220"/>
      <c r="T37" s="220"/>
      <c r="U37" s="221"/>
    </row>
    <row r="38" spans="1:21" s="222" customFormat="1">
      <c r="A38" s="223" t="s">
        <v>152</v>
      </c>
      <c r="B38" s="224">
        <f>SUM(C38+D38)</f>
        <v>433707.55</v>
      </c>
      <c r="C38" s="225">
        <v>433707.55</v>
      </c>
      <c r="D38" s="225"/>
      <c r="E38" s="225">
        <v>0</v>
      </c>
      <c r="F38" s="225">
        <v>433707.55</v>
      </c>
      <c r="G38" s="225"/>
      <c r="H38" s="225"/>
      <c r="I38" s="225"/>
      <c r="J38" s="225"/>
      <c r="K38" s="225"/>
      <c r="L38" s="225"/>
      <c r="M38" s="225"/>
      <c r="N38" s="225"/>
      <c r="O38" s="225"/>
      <c r="P38" s="225"/>
      <c r="Q38" s="225"/>
      <c r="R38" s="916">
        <f>SUM(E38:Q38)</f>
        <v>433707.55</v>
      </c>
      <c r="S38" s="225">
        <v>433707.55</v>
      </c>
      <c r="T38" s="225"/>
      <c r="U38" s="221"/>
    </row>
    <row r="39" spans="1:21" s="222" customFormat="1">
      <c r="A39" s="223" t="s">
        <v>153</v>
      </c>
      <c r="B39" s="224">
        <f>SUM(C39+D39)</f>
        <v>250000</v>
      </c>
      <c r="C39" s="225">
        <v>250000</v>
      </c>
      <c r="D39" s="225"/>
      <c r="E39" s="225">
        <v>0</v>
      </c>
      <c r="F39" s="225">
        <v>250000</v>
      </c>
      <c r="G39" s="225"/>
      <c r="H39" s="225"/>
      <c r="I39" s="225"/>
      <c r="J39" s="225"/>
      <c r="K39" s="225"/>
      <c r="L39" s="225"/>
      <c r="M39" s="225"/>
      <c r="N39" s="225"/>
      <c r="O39" s="225"/>
      <c r="P39" s="225"/>
      <c r="Q39" s="225"/>
      <c r="R39" s="916">
        <f>SUM(E39:Q39)</f>
        <v>250000</v>
      </c>
      <c r="S39" s="225">
        <v>250000</v>
      </c>
      <c r="T39" s="225"/>
      <c r="U39" s="221"/>
    </row>
    <row r="40" spans="1:21" s="222" customFormat="1">
      <c r="A40" s="227" t="s">
        <v>154</v>
      </c>
      <c r="B40" s="224">
        <f>SUM(C40:D40)</f>
        <v>683707.55</v>
      </c>
      <c r="C40" s="224">
        <f>SUM(C37:C39)</f>
        <v>683707.55</v>
      </c>
      <c r="D40" s="224">
        <f>SUM(D37:D39)</f>
        <v>0</v>
      </c>
      <c r="E40" s="224">
        <f t="shared" ref="E40:T40" si="9">SUM(E38:E39)</f>
        <v>0</v>
      </c>
      <c r="F40" s="224">
        <f t="shared" si="9"/>
        <v>683707.55</v>
      </c>
      <c r="G40" s="224">
        <f t="shared" si="9"/>
        <v>0</v>
      </c>
      <c r="H40" s="224">
        <f t="shared" si="9"/>
        <v>0</v>
      </c>
      <c r="I40" s="224">
        <f t="shared" si="9"/>
        <v>0</v>
      </c>
      <c r="J40" s="224">
        <f t="shared" si="9"/>
        <v>0</v>
      </c>
      <c r="K40" s="224">
        <f t="shared" si="9"/>
        <v>0</v>
      </c>
      <c r="L40" s="224">
        <f t="shared" si="9"/>
        <v>0</v>
      </c>
      <c r="M40" s="224">
        <f t="shared" si="9"/>
        <v>0</v>
      </c>
      <c r="N40" s="224">
        <f t="shared" si="9"/>
        <v>0</v>
      </c>
      <c r="O40" s="224">
        <f t="shared" si="9"/>
        <v>0</v>
      </c>
      <c r="P40" s="224">
        <f t="shared" si="9"/>
        <v>0</v>
      </c>
      <c r="Q40" s="224">
        <f t="shared" si="9"/>
        <v>0</v>
      </c>
      <c r="R40" s="558">
        <f>SUM(R38:R39)</f>
        <v>683707.55</v>
      </c>
      <c r="S40" s="228">
        <f t="shared" si="9"/>
        <v>683707.55</v>
      </c>
      <c r="T40" s="228">
        <f t="shared" si="9"/>
        <v>0</v>
      </c>
      <c r="U40" s="221"/>
    </row>
    <row r="41" spans="1:21" s="222" customFormat="1">
      <c r="A41" s="227" t="s">
        <v>155</v>
      </c>
      <c r="B41" s="224">
        <f>SUM(C41:D41)</f>
        <v>394300</v>
      </c>
      <c r="C41" s="225">
        <v>394300</v>
      </c>
      <c r="D41" s="225"/>
      <c r="E41" s="225">
        <v>0</v>
      </c>
      <c r="F41" s="225">
        <v>394300</v>
      </c>
      <c r="G41" s="225"/>
      <c r="H41" s="225"/>
      <c r="I41" s="225"/>
      <c r="J41" s="225"/>
      <c r="K41" s="225"/>
      <c r="L41" s="225"/>
      <c r="M41" s="225"/>
      <c r="N41" s="225"/>
      <c r="O41" s="225"/>
      <c r="P41" s="225"/>
      <c r="Q41" s="225"/>
      <c r="R41" s="916">
        <f>SUM(E41:Q41)</f>
        <v>394300</v>
      </c>
      <c r="S41" s="225">
        <v>394300</v>
      </c>
      <c r="T41" s="225"/>
      <c r="U41" s="221"/>
    </row>
    <row r="42" spans="1:21" s="222" customFormat="1">
      <c r="A42" s="219" t="s">
        <v>156</v>
      </c>
      <c r="B42" s="220"/>
      <c r="C42" s="220"/>
      <c r="D42" s="220"/>
      <c r="E42" s="229"/>
      <c r="F42" s="229"/>
      <c r="G42" s="229"/>
      <c r="H42" s="229"/>
      <c r="I42" s="229"/>
      <c r="J42" s="229"/>
      <c r="K42" s="229"/>
      <c r="L42" s="229"/>
      <c r="M42" s="229"/>
      <c r="N42" s="229"/>
      <c r="O42" s="229"/>
      <c r="P42" s="229"/>
      <c r="Q42" s="229"/>
      <c r="R42" s="229"/>
      <c r="S42" s="220"/>
      <c r="T42" s="220"/>
      <c r="U42" s="221"/>
    </row>
    <row r="43" spans="1:21" s="222" customFormat="1">
      <c r="A43" s="223" t="s">
        <v>157</v>
      </c>
      <c r="B43" s="224">
        <f t="shared" ref="B43:B52" si="10">SUM(C43+D43)</f>
        <v>1425804</v>
      </c>
      <c r="C43" s="225">
        <v>1425804</v>
      </c>
      <c r="D43" s="225"/>
      <c r="E43" s="225">
        <v>0</v>
      </c>
      <c r="F43" s="225"/>
      <c r="G43" s="225"/>
      <c r="H43" s="225"/>
      <c r="I43" s="225"/>
      <c r="J43" s="225">
        <v>118404</v>
      </c>
      <c r="K43" s="225">
        <v>458400</v>
      </c>
      <c r="L43" s="225"/>
      <c r="M43" s="225">
        <v>849000</v>
      </c>
      <c r="N43" s="225"/>
      <c r="O43" s="225"/>
      <c r="P43" s="225"/>
      <c r="Q43" s="225"/>
      <c r="R43" s="916">
        <f t="shared" ref="R43:R52" si="11">SUM(E43:Q43)</f>
        <v>1425804</v>
      </c>
      <c r="S43" s="225">
        <v>1425804</v>
      </c>
      <c r="T43" s="225"/>
      <c r="U43" s="221"/>
    </row>
    <row r="44" spans="1:21" s="222" customFormat="1">
      <c r="A44" s="223" t="s">
        <v>158</v>
      </c>
      <c r="B44" s="224">
        <f t="shared" si="10"/>
        <v>204000</v>
      </c>
      <c r="C44" s="225">
        <v>204000</v>
      </c>
      <c r="D44" s="225"/>
      <c r="E44" s="225">
        <v>204000</v>
      </c>
      <c r="F44" s="225"/>
      <c r="G44" s="225"/>
      <c r="H44" s="225"/>
      <c r="I44" s="225"/>
      <c r="J44" s="225"/>
      <c r="K44" s="225"/>
      <c r="L44" s="225"/>
      <c r="M44" s="225"/>
      <c r="N44" s="225"/>
      <c r="O44" s="225"/>
      <c r="P44" s="225"/>
      <c r="Q44" s="225"/>
      <c r="R44" s="916">
        <f t="shared" si="11"/>
        <v>204000</v>
      </c>
      <c r="S44" s="225">
        <v>24000</v>
      </c>
      <c r="T44" s="225"/>
      <c r="U44" s="221"/>
    </row>
    <row r="45" spans="1:21" s="222" customFormat="1">
      <c r="A45" s="307" t="s">
        <v>159</v>
      </c>
      <c r="B45" s="224">
        <f t="shared" si="10"/>
        <v>219000</v>
      </c>
      <c r="C45" s="225">
        <v>219000</v>
      </c>
      <c r="D45" s="225"/>
      <c r="E45" s="225">
        <v>219000</v>
      </c>
      <c r="F45" s="225"/>
      <c r="G45" s="225"/>
      <c r="H45" s="225"/>
      <c r="I45" s="225"/>
      <c r="J45" s="225"/>
      <c r="K45" s="225"/>
      <c r="L45" s="225"/>
      <c r="M45" s="225"/>
      <c r="N45" s="225"/>
      <c r="O45" s="225"/>
      <c r="P45" s="225"/>
      <c r="Q45" s="225"/>
      <c r="R45" s="916">
        <f t="shared" si="11"/>
        <v>219000</v>
      </c>
      <c r="S45" s="225">
        <v>22235.294117647059</v>
      </c>
      <c r="T45" s="225"/>
      <c r="U45" s="221"/>
    </row>
    <row r="46" spans="1:21" s="222" customFormat="1">
      <c r="A46" s="223" t="s">
        <v>160</v>
      </c>
      <c r="B46" s="224">
        <f t="shared" si="10"/>
        <v>0</v>
      </c>
      <c r="C46" s="225">
        <v>0</v>
      </c>
      <c r="D46" s="225"/>
      <c r="E46" s="225">
        <v>0</v>
      </c>
      <c r="F46" s="225"/>
      <c r="G46" s="225"/>
      <c r="H46" s="225"/>
      <c r="I46" s="225"/>
      <c r="J46" s="225"/>
      <c r="K46" s="225"/>
      <c r="L46" s="225"/>
      <c r="M46" s="225"/>
      <c r="N46" s="225"/>
      <c r="O46" s="225"/>
      <c r="P46" s="225"/>
      <c r="Q46" s="225"/>
      <c r="R46" s="916">
        <f t="shared" si="11"/>
        <v>0</v>
      </c>
      <c r="S46" s="225">
        <v>0</v>
      </c>
      <c r="T46" s="225"/>
      <c r="U46" s="221"/>
    </row>
    <row r="47" spans="1:21" s="222" customFormat="1">
      <c r="A47" s="223" t="s">
        <v>62</v>
      </c>
      <c r="B47" s="224">
        <f t="shared" si="10"/>
        <v>176000</v>
      </c>
      <c r="C47" s="225">
        <v>176000</v>
      </c>
      <c r="D47" s="225"/>
      <c r="E47" s="225">
        <v>176000</v>
      </c>
      <c r="F47" s="225"/>
      <c r="G47" s="225"/>
      <c r="H47" s="225"/>
      <c r="I47" s="225"/>
      <c r="J47" s="225"/>
      <c r="K47" s="225"/>
      <c r="L47" s="225"/>
      <c r="M47" s="225"/>
      <c r="N47" s="225"/>
      <c r="O47" s="225"/>
      <c r="P47" s="225"/>
      <c r="Q47" s="225"/>
      <c r="R47" s="916">
        <f t="shared" si="11"/>
        <v>176000</v>
      </c>
      <c r="S47" s="225">
        <v>20705.882352941175</v>
      </c>
      <c r="T47" s="225"/>
      <c r="U47" s="221"/>
    </row>
    <row r="48" spans="1:21" s="222" customFormat="1">
      <c r="A48" s="223" t="s">
        <v>163</v>
      </c>
      <c r="B48" s="224">
        <f t="shared" si="10"/>
        <v>0</v>
      </c>
      <c r="C48" s="225">
        <v>0</v>
      </c>
      <c r="D48" s="225"/>
      <c r="E48" s="225">
        <v>0</v>
      </c>
      <c r="F48" s="225"/>
      <c r="G48" s="225"/>
      <c r="H48" s="225"/>
      <c r="I48" s="225"/>
      <c r="J48" s="225"/>
      <c r="K48" s="225"/>
      <c r="L48" s="225"/>
      <c r="M48" s="225"/>
      <c r="N48" s="225"/>
      <c r="O48" s="225"/>
      <c r="P48" s="225"/>
      <c r="Q48" s="225"/>
      <c r="R48" s="916">
        <f t="shared" si="11"/>
        <v>0</v>
      </c>
      <c r="S48" s="225">
        <v>0</v>
      </c>
      <c r="T48" s="225"/>
      <c r="U48" s="221"/>
    </row>
    <row r="49" spans="1:21" s="222" customFormat="1">
      <c r="A49" s="457" t="s">
        <v>161</v>
      </c>
      <c r="B49" s="224">
        <f t="shared" si="10"/>
        <v>0</v>
      </c>
      <c r="C49" s="225">
        <v>0</v>
      </c>
      <c r="D49" s="225"/>
      <c r="E49" s="225">
        <v>0</v>
      </c>
      <c r="F49" s="225"/>
      <c r="G49" s="225"/>
      <c r="H49" s="225"/>
      <c r="I49" s="225"/>
      <c r="J49" s="225"/>
      <c r="K49" s="225"/>
      <c r="L49" s="225"/>
      <c r="M49" s="225"/>
      <c r="N49" s="225"/>
      <c r="O49" s="225"/>
      <c r="P49" s="225"/>
      <c r="Q49" s="225"/>
      <c r="R49" s="916">
        <f t="shared" si="11"/>
        <v>0</v>
      </c>
      <c r="S49" s="225">
        <v>0</v>
      </c>
      <c r="T49" s="225"/>
      <c r="U49" s="221"/>
    </row>
    <row r="50" spans="1:21" s="222" customFormat="1">
      <c r="A50" s="223" t="s">
        <v>162</v>
      </c>
      <c r="B50" s="224">
        <f t="shared" si="10"/>
        <v>0</v>
      </c>
      <c r="C50" s="225">
        <v>0</v>
      </c>
      <c r="D50" s="225"/>
      <c r="E50" s="225">
        <v>0</v>
      </c>
      <c r="F50" s="225"/>
      <c r="G50" s="225"/>
      <c r="H50" s="225"/>
      <c r="I50" s="225"/>
      <c r="J50" s="225"/>
      <c r="K50" s="225"/>
      <c r="L50" s="225"/>
      <c r="M50" s="225"/>
      <c r="N50" s="225"/>
      <c r="O50" s="225"/>
      <c r="P50" s="225"/>
      <c r="Q50" s="225"/>
      <c r="R50" s="916">
        <f t="shared" si="11"/>
        <v>0</v>
      </c>
      <c r="S50" s="225">
        <v>0</v>
      </c>
      <c r="T50" s="225"/>
      <c r="U50" s="221"/>
    </row>
    <row r="51" spans="1:21" s="222" customFormat="1">
      <c r="A51" s="230" t="s">
        <v>37</v>
      </c>
      <c r="B51" s="224">
        <f t="shared" si="10"/>
        <v>0</v>
      </c>
      <c r="C51" s="225">
        <v>0</v>
      </c>
      <c r="D51" s="225"/>
      <c r="E51" s="225">
        <v>0</v>
      </c>
      <c r="F51" s="225"/>
      <c r="G51" s="225"/>
      <c r="H51" s="225"/>
      <c r="I51" s="225"/>
      <c r="J51" s="225"/>
      <c r="K51" s="225"/>
      <c r="L51" s="225"/>
      <c r="M51" s="225"/>
      <c r="N51" s="225"/>
      <c r="O51" s="225"/>
      <c r="P51" s="225"/>
      <c r="Q51" s="225"/>
      <c r="R51" s="916">
        <f t="shared" si="11"/>
        <v>0</v>
      </c>
      <c r="S51" s="225">
        <v>0</v>
      </c>
      <c r="T51" s="225"/>
      <c r="U51" s="221"/>
    </row>
    <row r="52" spans="1:21" s="222" customFormat="1">
      <c r="A52" s="230" t="s">
        <v>37</v>
      </c>
      <c r="B52" s="224">
        <f t="shared" si="10"/>
        <v>0</v>
      </c>
      <c r="C52" s="225">
        <v>0</v>
      </c>
      <c r="D52" s="225"/>
      <c r="E52" s="225">
        <v>0</v>
      </c>
      <c r="F52" s="225"/>
      <c r="G52" s="225"/>
      <c r="H52" s="225"/>
      <c r="I52" s="225"/>
      <c r="J52" s="225"/>
      <c r="K52" s="225"/>
      <c r="L52" s="225"/>
      <c r="M52" s="225"/>
      <c r="N52" s="225"/>
      <c r="O52" s="225"/>
      <c r="P52" s="225"/>
      <c r="Q52" s="225"/>
      <c r="R52" s="916">
        <f t="shared" si="11"/>
        <v>0</v>
      </c>
      <c r="S52" s="225">
        <v>0</v>
      </c>
      <c r="T52" s="225"/>
      <c r="U52" s="221"/>
    </row>
    <row r="53" spans="1:21" s="232" customFormat="1">
      <c r="A53" s="227" t="s">
        <v>164</v>
      </c>
      <c r="B53" s="228">
        <f>SUM(C53:D53)</f>
        <v>2024804</v>
      </c>
      <c r="C53" s="228">
        <f t="shared" ref="C53:T53" si="12">SUM(C43:C52)</f>
        <v>2024804</v>
      </c>
      <c r="D53" s="228">
        <f t="shared" si="12"/>
        <v>0</v>
      </c>
      <c r="E53" s="228">
        <f t="shared" si="12"/>
        <v>599000</v>
      </c>
      <c r="F53" s="228">
        <f t="shared" si="12"/>
        <v>0</v>
      </c>
      <c r="G53" s="228">
        <f t="shared" si="12"/>
        <v>0</v>
      </c>
      <c r="H53" s="228">
        <f t="shared" si="12"/>
        <v>0</v>
      </c>
      <c r="I53" s="228">
        <f t="shared" si="12"/>
        <v>0</v>
      </c>
      <c r="J53" s="228">
        <f t="shared" si="12"/>
        <v>118404</v>
      </c>
      <c r="K53" s="228">
        <f t="shared" si="12"/>
        <v>458400</v>
      </c>
      <c r="L53" s="228">
        <f t="shared" si="12"/>
        <v>0</v>
      </c>
      <c r="M53" s="228">
        <f t="shared" si="12"/>
        <v>849000</v>
      </c>
      <c r="N53" s="228">
        <f t="shared" si="12"/>
        <v>0</v>
      </c>
      <c r="O53" s="228">
        <f t="shared" si="12"/>
        <v>0</v>
      </c>
      <c r="P53" s="228">
        <f t="shared" si="12"/>
        <v>0</v>
      </c>
      <c r="Q53" s="228">
        <f t="shared" si="12"/>
        <v>0</v>
      </c>
      <c r="R53" s="558">
        <f>SUM(R43:R52)</f>
        <v>2024804</v>
      </c>
      <c r="S53" s="228">
        <f t="shared" si="12"/>
        <v>1492745.1764705882</v>
      </c>
      <c r="T53" s="228">
        <f t="shared" si="12"/>
        <v>0</v>
      </c>
      <c r="U53" s="231"/>
    </row>
    <row r="54" spans="1:21" s="222" customFormat="1">
      <c r="A54" s="219" t="s">
        <v>453</v>
      </c>
      <c r="B54" s="220"/>
      <c r="C54" s="220"/>
      <c r="D54" s="220"/>
      <c r="E54" s="229"/>
      <c r="F54" s="229"/>
      <c r="G54" s="229"/>
      <c r="H54" s="229"/>
      <c r="I54" s="229"/>
      <c r="J54" s="229"/>
      <c r="K54" s="229"/>
      <c r="L54" s="229"/>
      <c r="M54" s="229"/>
      <c r="N54" s="229"/>
      <c r="O54" s="229"/>
      <c r="P54" s="229"/>
      <c r="Q54" s="229"/>
      <c r="R54" s="229"/>
      <c r="S54" s="220"/>
      <c r="T54" s="220"/>
      <c r="U54" s="221"/>
    </row>
    <row r="55" spans="1:21" s="222" customFormat="1">
      <c r="A55" s="223" t="s">
        <v>165</v>
      </c>
      <c r="B55" s="224">
        <f t="shared" ref="B55:B61" si="13">SUM(C55+D55)</f>
        <v>25000</v>
      </c>
      <c r="C55" s="225">
        <v>25000</v>
      </c>
      <c r="D55" s="225"/>
      <c r="E55" s="225">
        <v>25000</v>
      </c>
      <c r="F55" s="225"/>
      <c r="G55" s="225"/>
      <c r="H55" s="225"/>
      <c r="I55" s="225"/>
      <c r="J55" s="225"/>
      <c r="K55" s="225"/>
      <c r="L55" s="225"/>
      <c r="M55" s="225"/>
      <c r="N55" s="225"/>
      <c r="O55" s="225"/>
      <c r="P55" s="225"/>
      <c r="Q55" s="225"/>
      <c r="R55" s="916">
        <f t="shared" ref="R55:R61" si="14">SUM(E55:Q55)</f>
        <v>25000</v>
      </c>
      <c r="S55" s="226"/>
      <c r="T55" s="226"/>
      <c r="U55" s="221"/>
    </row>
    <row r="56" spans="1:21" s="313" customFormat="1">
      <c r="A56" s="307" t="s">
        <v>159</v>
      </c>
      <c r="B56" s="314">
        <f t="shared" si="13"/>
        <v>0</v>
      </c>
      <c r="C56" s="311"/>
      <c r="D56" s="311"/>
      <c r="E56" s="311"/>
      <c r="F56" s="311"/>
      <c r="G56" s="311"/>
      <c r="H56" s="311"/>
      <c r="I56" s="311"/>
      <c r="J56" s="311"/>
      <c r="K56" s="311"/>
      <c r="L56" s="311"/>
      <c r="M56" s="311"/>
      <c r="N56" s="311"/>
      <c r="O56" s="311"/>
      <c r="P56" s="311"/>
      <c r="Q56" s="311"/>
      <c r="R56" s="916">
        <f t="shared" si="14"/>
        <v>0</v>
      </c>
      <c r="S56" s="315"/>
      <c r="T56" s="315"/>
      <c r="U56" s="312"/>
    </row>
    <row r="57" spans="1:21" s="222" customFormat="1">
      <c r="A57" s="223" t="s">
        <v>163</v>
      </c>
      <c r="B57" s="224">
        <f t="shared" si="13"/>
        <v>0</v>
      </c>
      <c r="C57" s="225"/>
      <c r="D57" s="225"/>
      <c r="E57" s="225"/>
      <c r="F57" s="225"/>
      <c r="G57" s="225"/>
      <c r="H57" s="225"/>
      <c r="I57" s="225"/>
      <c r="J57" s="225"/>
      <c r="K57" s="225"/>
      <c r="L57" s="225"/>
      <c r="M57" s="225"/>
      <c r="N57" s="225"/>
      <c r="O57" s="225"/>
      <c r="P57" s="225"/>
      <c r="Q57" s="225"/>
      <c r="R57" s="916">
        <f t="shared" si="14"/>
        <v>0</v>
      </c>
      <c r="S57" s="226"/>
      <c r="T57" s="226"/>
      <c r="U57" s="221"/>
    </row>
    <row r="58" spans="1:21" s="222" customFormat="1">
      <c r="A58" s="457" t="s">
        <v>161</v>
      </c>
      <c r="B58" s="224">
        <f t="shared" si="13"/>
        <v>0</v>
      </c>
      <c r="C58" s="225"/>
      <c r="D58" s="225"/>
      <c r="E58" s="225"/>
      <c r="F58" s="225"/>
      <c r="G58" s="225"/>
      <c r="H58" s="225"/>
      <c r="I58" s="225"/>
      <c r="J58" s="225"/>
      <c r="K58" s="225"/>
      <c r="L58" s="225"/>
      <c r="M58" s="225"/>
      <c r="N58" s="225"/>
      <c r="O58" s="225"/>
      <c r="P58" s="225"/>
      <c r="Q58" s="225"/>
      <c r="R58" s="916">
        <f t="shared" si="14"/>
        <v>0</v>
      </c>
      <c r="S58" s="226"/>
      <c r="T58" s="226"/>
      <c r="U58" s="221"/>
    </row>
    <row r="59" spans="1:21" s="222" customFormat="1">
      <c r="A59" s="223" t="s">
        <v>162</v>
      </c>
      <c r="B59" s="224">
        <f t="shared" si="13"/>
        <v>0</v>
      </c>
      <c r="C59" s="225"/>
      <c r="D59" s="225"/>
      <c r="E59" s="225"/>
      <c r="F59" s="225"/>
      <c r="G59" s="225"/>
      <c r="H59" s="225"/>
      <c r="I59" s="225"/>
      <c r="J59" s="225"/>
      <c r="K59" s="225"/>
      <c r="L59" s="225"/>
      <c r="M59" s="225"/>
      <c r="N59" s="225"/>
      <c r="O59" s="225"/>
      <c r="P59" s="225"/>
      <c r="Q59" s="225"/>
      <c r="R59" s="916">
        <f t="shared" si="14"/>
        <v>0</v>
      </c>
      <c r="S59" s="226"/>
      <c r="T59" s="226"/>
      <c r="U59" s="221"/>
    </row>
    <row r="60" spans="1:21" s="222" customFormat="1">
      <c r="A60" s="230" t="s">
        <v>37</v>
      </c>
      <c r="B60" s="224">
        <f t="shared" si="13"/>
        <v>0</v>
      </c>
      <c r="C60" s="225"/>
      <c r="D60" s="225"/>
      <c r="E60" s="225"/>
      <c r="F60" s="225"/>
      <c r="G60" s="225"/>
      <c r="H60" s="225"/>
      <c r="I60" s="225"/>
      <c r="J60" s="225"/>
      <c r="K60" s="225"/>
      <c r="L60" s="225"/>
      <c r="M60" s="225"/>
      <c r="N60" s="225"/>
      <c r="O60" s="225"/>
      <c r="P60" s="225"/>
      <c r="Q60" s="225"/>
      <c r="R60" s="916">
        <f t="shared" si="14"/>
        <v>0</v>
      </c>
      <c r="S60" s="226"/>
      <c r="T60" s="226"/>
      <c r="U60" s="221"/>
    </row>
    <row r="61" spans="1:21" s="222" customFormat="1">
      <c r="A61" s="230" t="s">
        <v>37</v>
      </c>
      <c r="B61" s="224">
        <f t="shared" si="13"/>
        <v>0</v>
      </c>
      <c r="C61" s="225"/>
      <c r="D61" s="225"/>
      <c r="E61" s="225"/>
      <c r="F61" s="225"/>
      <c r="G61" s="225"/>
      <c r="H61" s="225"/>
      <c r="I61" s="225"/>
      <c r="J61" s="225"/>
      <c r="K61" s="225"/>
      <c r="L61" s="225"/>
      <c r="M61" s="225"/>
      <c r="N61" s="225"/>
      <c r="O61" s="225"/>
      <c r="P61" s="225"/>
      <c r="Q61" s="225"/>
      <c r="R61" s="916">
        <f t="shared" si="14"/>
        <v>0</v>
      </c>
      <c r="S61" s="226"/>
      <c r="T61" s="226"/>
      <c r="U61" s="221"/>
    </row>
    <row r="62" spans="1:21" s="222" customFormat="1" ht="13.7" customHeight="1">
      <c r="A62" s="227" t="s">
        <v>320</v>
      </c>
      <c r="B62" s="224">
        <f>SUM(C62:D62)</f>
        <v>25000</v>
      </c>
      <c r="C62" s="224">
        <f t="shared" ref="C62:Q62" si="15">SUM(C55:C61)</f>
        <v>25000</v>
      </c>
      <c r="D62" s="224">
        <f t="shared" si="15"/>
        <v>0</v>
      </c>
      <c r="E62" s="224">
        <f t="shared" si="15"/>
        <v>25000</v>
      </c>
      <c r="F62" s="224">
        <f t="shared" si="15"/>
        <v>0</v>
      </c>
      <c r="G62" s="224">
        <f t="shared" si="15"/>
        <v>0</v>
      </c>
      <c r="H62" s="224">
        <f t="shared" si="15"/>
        <v>0</v>
      </c>
      <c r="I62" s="224">
        <f t="shared" si="15"/>
        <v>0</v>
      </c>
      <c r="J62" s="224">
        <f t="shared" si="15"/>
        <v>0</v>
      </c>
      <c r="K62" s="224">
        <f t="shared" si="15"/>
        <v>0</v>
      </c>
      <c r="L62" s="224">
        <f t="shared" si="15"/>
        <v>0</v>
      </c>
      <c r="M62" s="224">
        <f t="shared" si="15"/>
        <v>0</v>
      </c>
      <c r="N62" s="224">
        <f t="shared" si="15"/>
        <v>0</v>
      </c>
      <c r="O62" s="224">
        <f t="shared" si="15"/>
        <v>0</v>
      </c>
      <c r="P62" s="224">
        <f t="shared" si="15"/>
        <v>0</v>
      </c>
      <c r="Q62" s="224">
        <f t="shared" si="15"/>
        <v>0</v>
      </c>
      <c r="R62" s="558">
        <f>SUM(R55:R61)</f>
        <v>25000</v>
      </c>
      <c r="S62" s="226"/>
      <c r="T62" s="226"/>
      <c r="U62" s="221"/>
    </row>
    <row r="63" spans="1:21" s="222" customFormat="1">
      <c r="A63" s="233" t="s">
        <v>321</v>
      </c>
      <c r="B63" s="224">
        <f>SUM(B8+B11+B13+B14+B15+B25+B26+B36+B40+B41+B53+B62)</f>
        <v>30098530</v>
      </c>
      <c r="C63" s="224">
        <f t="shared" ref="C63:Q63" si="16">SUM(C8+C11+C13+C14+C15+C25+C26+C36+C40+C41+C53+C62)</f>
        <v>30098530</v>
      </c>
      <c r="D63" s="224">
        <f t="shared" si="16"/>
        <v>0</v>
      </c>
      <c r="E63" s="224">
        <f t="shared" si="16"/>
        <v>5824000</v>
      </c>
      <c r="F63" s="224">
        <f t="shared" si="16"/>
        <v>5250726</v>
      </c>
      <c r="G63" s="224">
        <f t="shared" si="16"/>
        <v>12238000</v>
      </c>
      <c r="H63" s="224">
        <f t="shared" si="16"/>
        <v>2363000</v>
      </c>
      <c r="I63" s="224">
        <f t="shared" si="16"/>
        <v>2860000</v>
      </c>
      <c r="J63" s="224">
        <f t="shared" si="16"/>
        <v>118404</v>
      </c>
      <c r="K63" s="224">
        <f t="shared" si="16"/>
        <v>458400</v>
      </c>
      <c r="L63" s="224">
        <f t="shared" si="16"/>
        <v>137000</v>
      </c>
      <c r="M63" s="224">
        <f t="shared" si="16"/>
        <v>849000</v>
      </c>
      <c r="N63" s="224">
        <f t="shared" si="16"/>
        <v>0</v>
      </c>
      <c r="O63" s="224">
        <f t="shared" si="16"/>
        <v>0</v>
      </c>
      <c r="P63" s="224">
        <f t="shared" si="16"/>
        <v>0</v>
      </c>
      <c r="Q63" s="224">
        <f t="shared" si="16"/>
        <v>0</v>
      </c>
      <c r="R63" s="558">
        <f>SUM(R8+R11+R13+R14+R15+R25+R26+R36+R40+R41+R53+R62)</f>
        <v>30098530</v>
      </c>
      <c r="S63" s="224">
        <f>SUM(S10+S13+S14+S15+S25+S26+S36+S40+S41+S53)</f>
        <v>9917277.4764705896</v>
      </c>
      <c r="T63" s="224">
        <f>SUM(T11+T13+T14+T15+T25+T26+T36+T40+T41+T53)</f>
        <v>16380000</v>
      </c>
      <c r="U63" s="221"/>
    </row>
    <row r="64" spans="1:21" s="222" customFormat="1">
      <c r="A64" s="219" t="s">
        <v>178</v>
      </c>
      <c r="B64" s="220"/>
      <c r="C64" s="220"/>
      <c r="D64" s="220"/>
      <c r="E64" s="229"/>
      <c r="F64" s="229"/>
      <c r="G64" s="229"/>
      <c r="H64" s="229"/>
      <c r="I64" s="229"/>
      <c r="J64" s="229"/>
      <c r="K64" s="229"/>
      <c r="L64" s="229"/>
      <c r="M64" s="229"/>
      <c r="N64" s="229"/>
      <c r="O64" s="229"/>
      <c r="P64" s="229"/>
      <c r="Q64" s="229"/>
      <c r="R64" s="229"/>
      <c r="S64" s="220"/>
      <c r="T64" s="220"/>
      <c r="U64" s="221"/>
    </row>
    <row r="65" spans="1:21" s="222" customFormat="1">
      <c r="A65" s="223" t="s">
        <v>179</v>
      </c>
      <c r="B65" s="224">
        <f>SUM(C65+D65)</f>
        <v>200000</v>
      </c>
      <c r="C65" s="225">
        <v>200000</v>
      </c>
      <c r="D65" s="225"/>
      <c r="E65" s="225">
        <v>200000</v>
      </c>
      <c r="F65" s="225"/>
      <c r="G65" s="225"/>
      <c r="H65" s="225"/>
      <c r="I65" s="225"/>
      <c r="J65" s="225"/>
      <c r="K65" s="225"/>
      <c r="L65" s="225"/>
      <c r="M65" s="225"/>
      <c r="N65" s="225"/>
      <c r="O65" s="225"/>
      <c r="P65" s="225"/>
      <c r="Q65" s="225"/>
      <c r="R65" s="916">
        <f>SUM(E65:Q65)</f>
        <v>200000</v>
      </c>
      <c r="S65" s="225">
        <v>30000</v>
      </c>
      <c r="T65" s="225">
        <v>10000</v>
      </c>
      <c r="U65" s="221"/>
    </row>
    <row r="66" spans="1:21" s="222" customFormat="1">
      <c r="A66" s="230" t="s">
        <v>37</v>
      </c>
      <c r="B66" s="224">
        <f>SUM(C66+D66)</f>
        <v>0</v>
      </c>
      <c r="C66" s="225">
        <v>0</v>
      </c>
      <c r="D66" s="225"/>
      <c r="E66" s="225">
        <v>0</v>
      </c>
      <c r="F66" s="225"/>
      <c r="G66" s="225"/>
      <c r="H66" s="225"/>
      <c r="I66" s="225"/>
      <c r="J66" s="225"/>
      <c r="K66" s="225"/>
      <c r="L66" s="225"/>
      <c r="M66" s="225"/>
      <c r="N66" s="225"/>
      <c r="O66" s="225"/>
      <c r="P66" s="225"/>
      <c r="Q66" s="225"/>
      <c r="R66" s="916">
        <f>SUM(E66:Q66)</f>
        <v>0</v>
      </c>
      <c r="S66" s="225">
        <v>0</v>
      </c>
      <c r="T66" s="225"/>
      <c r="U66" s="221"/>
    </row>
    <row r="67" spans="1:21" s="222" customFormat="1">
      <c r="A67" s="227" t="s">
        <v>652</v>
      </c>
      <c r="B67" s="224">
        <f>SUM(C67:D67)</f>
        <v>200000</v>
      </c>
      <c r="C67" s="224">
        <f>SUM(C64:C66)</f>
        <v>200000</v>
      </c>
      <c r="D67" s="224">
        <f>SUM(D64:D66)</f>
        <v>0</v>
      </c>
      <c r="E67" s="224">
        <f t="shared" ref="E67:T67" si="17">SUM(E65:E66)</f>
        <v>200000</v>
      </c>
      <c r="F67" s="224">
        <f t="shared" si="17"/>
        <v>0</v>
      </c>
      <c r="G67" s="224">
        <f t="shared" si="17"/>
        <v>0</v>
      </c>
      <c r="H67" s="224">
        <f t="shared" si="17"/>
        <v>0</v>
      </c>
      <c r="I67" s="224">
        <f t="shared" si="17"/>
        <v>0</v>
      </c>
      <c r="J67" s="224">
        <f t="shared" si="17"/>
        <v>0</v>
      </c>
      <c r="K67" s="224">
        <f t="shared" si="17"/>
        <v>0</v>
      </c>
      <c r="L67" s="224">
        <f t="shared" si="17"/>
        <v>0</v>
      </c>
      <c r="M67" s="224">
        <f t="shared" si="17"/>
        <v>0</v>
      </c>
      <c r="N67" s="224">
        <f t="shared" si="17"/>
        <v>0</v>
      </c>
      <c r="O67" s="224">
        <f t="shared" si="17"/>
        <v>0</v>
      </c>
      <c r="P67" s="224">
        <f t="shared" si="17"/>
        <v>0</v>
      </c>
      <c r="Q67" s="224">
        <f t="shared" si="17"/>
        <v>0</v>
      </c>
      <c r="R67" s="558">
        <f>SUM(R65:R66)</f>
        <v>200000</v>
      </c>
      <c r="S67" s="228">
        <f>SUM(S65:S66)</f>
        <v>30000</v>
      </c>
      <c r="T67" s="228">
        <f t="shared" si="17"/>
        <v>10000</v>
      </c>
      <c r="U67" s="221"/>
    </row>
    <row r="68" spans="1:21" s="222" customFormat="1">
      <c r="A68" s="219" t="s">
        <v>653</v>
      </c>
      <c r="B68" s="229"/>
      <c r="C68" s="229"/>
      <c r="D68" s="229"/>
      <c r="E68" s="229"/>
      <c r="F68" s="229"/>
      <c r="G68" s="229"/>
      <c r="H68" s="229"/>
      <c r="I68" s="229"/>
      <c r="J68" s="229"/>
      <c r="K68" s="229"/>
      <c r="L68" s="229"/>
      <c r="M68" s="229"/>
      <c r="N68" s="229"/>
      <c r="O68" s="229"/>
      <c r="P68" s="229"/>
      <c r="Q68" s="229"/>
      <c r="R68" s="229"/>
      <c r="S68" s="229"/>
      <c r="T68" s="229"/>
      <c r="U68" s="221"/>
    </row>
    <row r="69" spans="1:21" s="222" customFormat="1">
      <c r="A69" s="223" t="s">
        <v>654</v>
      </c>
      <c r="B69" s="224">
        <f>SUM(C69+D69)</f>
        <v>0</v>
      </c>
      <c r="C69" s="225">
        <v>0</v>
      </c>
      <c r="D69" s="225"/>
      <c r="E69" s="225">
        <v>0</v>
      </c>
      <c r="F69" s="225"/>
      <c r="G69" s="225"/>
      <c r="H69" s="225"/>
      <c r="I69" s="225"/>
      <c r="J69" s="225"/>
      <c r="K69" s="225"/>
      <c r="L69" s="225"/>
      <c r="M69" s="225"/>
      <c r="N69" s="225"/>
      <c r="O69" s="225"/>
      <c r="P69" s="225"/>
      <c r="Q69" s="225"/>
      <c r="R69" s="916">
        <f>SUM(E69:Q69)</f>
        <v>0</v>
      </c>
      <c r="S69" s="226"/>
      <c r="T69" s="226"/>
      <c r="U69" s="221"/>
    </row>
    <row r="70" spans="1:21" s="222" customFormat="1">
      <c r="A70" s="223" t="s">
        <v>655</v>
      </c>
      <c r="B70" s="224">
        <f>SUM(C70+D70)</f>
        <v>0</v>
      </c>
      <c r="C70" s="225">
        <v>0</v>
      </c>
      <c r="D70" s="225"/>
      <c r="E70" s="225">
        <v>0</v>
      </c>
      <c r="F70" s="225"/>
      <c r="G70" s="225"/>
      <c r="H70" s="225"/>
      <c r="I70" s="225"/>
      <c r="J70" s="225"/>
      <c r="K70" s="225"/>
      <c r="L70" s="225"/>
      <c r="M70" s="225"/>
      <c r="N70" s="225"/>
      <c r="O70" s="225"/>
      <c r="P70" s="225"/>
      <c r="Q70" s="225"/>
      <c r="R70" s="916">
        <f>SUM(E70:Q70)</f>
        <v>0</v>
      </c>
      <c r="S70" s="226"/>
      <c r="T70" s="226"/>
      <c r="U70" s="221"/>
    </row>
    <row r="71" spans="1:21" s="222" customFormat="1">
      <c r="A71" s="762" t="s">
        <v>1124</v>
      </c>
      <c r="B71" s="224">
        <f>SUM(C71+D71)</f>
        <v>0</v>
      </c>
      <c r="C71" s="225">
        <v>0</v>
      </c>
      <c r="D71" s="225"/>
      <c r="E71" s="225">
        <v>0</v>
      </c>
      <c r="F71" s="225"/>
      <c r="G71" s="225"/>
      <c r="H71" s="225"/>
      <c r="I71" s="225"/>
      <c r="J71" s="225"/>
      <c r="K71" s="225"/>
      <c r="L71" s="225"/>
      <c r="M71" s="225"/>
      <c r="N71" s="225"/>
      <c r="O71" s="225"/>
      <c r="P71" s="225"/>
      <c r="Q71" s="225"/>
      <c r="R71" s="916">
        <f>SUM(E71:Q71)</f>
        <v>0</v>
      </c>
      <c r="S71" s="226"/>
      <c r="T71" s="226"/>
      <c r="U71" s="221"/>
    </row>
    <row r="72" spans="1:21" s="222" customFormat="1">
      <c r="A72" s="223" t="s">
        <v>656</v>
      </c>
      <c r="B72" s="224">
        <f>SUM(C72+D72)</f>
        <v>406000</v>
      </c>
      <c r="C72" s="225">
        <v>406000</v>
      </c>
      <c r="D72" s="225"/>
      <c r="E72" s="225">
        <v>269000</v>
      </c>
      <c r="F72" s="225"/>
      <c r="G72" s="225">
        <v>137000</v>
      </c>
      <c r="H72" s="225"/>
      <c r="I72" s="225"/>
      <c r="J72" s="225"/>
      <c r="K72" s="225"/>
      <c r="L72" s="225">
        <v>0</v>
      </c>
      <c r="M72" s="225"/>
      <c r="N72" s="225"/>
      <c r="O72" s="225"/>
      <c r="P72" s="225"/>
      <c r="Q72" s="225"/>
      <c r="R72" s="916">
        <f>SUM(E72:Q72)</f>
        <v>406000</v>
      </c>
      <c r="S72" s="226"/>
      <c r="T72" s="226"/>
      <c r="U72" s="221"/>
    </row>
    <row r="73" spans="1:21" s="222" customFormat="1">
      <c r="A73" s="230" t="s">
        <v>37</v>
      </c>
      <c r="B73" s="224">
        <f>SUM(C73+D73)</f>
        <v>0</v>
      </c>
      <c r="C73" s="225">
        <v>0</v>
      </c>
      <c r="D73" s="225"/>
      <c r="E73" s="225">
        <v>0</v>
      </c>
      <c r="F73" s="225"/>
      <c r="G73" s="225"/>
      <c r="H73" s="225"/>
      <c r="I73" s="225"/>
      <c r="J73" s="225"/>
      <c r="K73" s="225"/>
      <c r="L73" s="225"/>
      <c r="M73" s="225"/>
      <c r="N73" s="225"/>
      <c r="O73" s="225"/>
      <c r="P73" s="225"/>
      <c r="Q73" s="225"/>
      <c r="R73" s="916">
        <f>SUM(E73:Q73)</f>
        <v>0</v>
      </c>
      <c r="S73" s="226"/>
      <c r="T73" s="226"/>
      <c r="U73" s="221"/>
    </row>
    <row r="74" spans="1:21" s="222" customFormat="1">
      <c r="A74" s="227" t="s">
        <v>657</v>
      </c>
      <c r="B74" s="224">
        <f>SUM(C74:D74)</f>
        <v>406000</v>
      </c>
      <c r="C74" s="224">
        <f>SUM(C69:C73)</f>
        <v>406000</v>
      </c>
      <c r="D74" s="224">
        <f>SUM(D69:D73)</f>
        <v>0</v>
      </c>
      <c r="E74" s="224">
        <f t="shared" ref="E74:Q74" si="18">SUM(E69:E73)</f>
        <v>269000</v>
      </c>
      <c r="F74" s="224">
        <f t="shared" si="18"/>
        <v>0</v>
      </c>
      <c r="G74" s="224">
        <f t="shared" si="18"/>
        <v>137000</v>
      </c>
      <c r="H74" s="224">
        <f t="shared" si="18"/>
        <v>0</v>
      </c>
      <c r="I74" s="224">
        <f t="shared" si="18"/>
        <v>0</v>
      </c>
      <c r="J74" s="224">
        <f t="shared" si="18"/>
        <v>0</v>
      </c>
      <c r="K74" s="224">
        <f t="shared" si="18"/>
        <v>0</v>
      </c>
      <c r="L74" s="224">
        <f t="shared" si="18"/>
        <v>0</v>
      </c>
      <c r="M74" s="224">
        <f t="shared" si="18"/>
        <v>0</v>
      </c>
      <c r="N74" s="224">
        <f t="shared" si="18"/>
        <v>0</v>
      </c>
      <c r="O74" s="224">
        <f t="shared" si="18"/>
        <v>0</v>
      </c>
      <c r="P74" s="224">
        <f t="shared" si="18"/>
        <v>0</v>
      </c>
      <c r="Q74" s="224">
        <f t="shared" si="18"/>
        <v>0</v>
      </c>
      <c r="R74" s="558">
        <f>SUM(R69:R73)</f>
        <v>406000</v>
      </c>
      <c r="S74" s="226"/>
      <c r="T74" s="226"/>
      <c r="U74" s="221"/>
    </row>
    <row r="75" spans="1:21" s="222" customFormat="1">
      <c r="A75" s="219" t="s">
        <v>1469</v>
      </c>
      <c r="B75" s="229"/>
      <c r="C75" s="229"/>
      <c r="D75" s="229"/>
      <c r="E75" s="229"/>
      <c r="F75" s="229"/>
      <c r="G75" s="229"/>
      <c r="H75" s="229"/>
      <c r="I75" s="229"/>
      <c r="J75" s="229"/>
      <c r="K75" s="229"/>
      <c r="L75" s="229"/>
      <c r="M75" s="229"/>
      <c r="N75" s="229"/>
      <c r="O75" s="229"/>
      <c r="P75" s="229"/>
      <c r="Q75" s="229"/>
      <c r="R75" s="559"/>
      <c r="S75" s="229"/>
      <c r="T75" s="229"/>
      <c r="U75" s="221"/>
    </row>
    <row r="76" spans="1:21" s="222" customFormat="1">
      <c r="A76" s="457" t="s">
        <v>1471</v>
      </c>
      <c r="B76" s="224">
        <f>SUM(C76:D76)</f>
        <v>809571.88753992878</v>
      </c>
      <c r="C76" s="225">
        <v>809571.88753992878</v>
      </c>
      <c r="D76" s="225"/>
      <c r="E76" s="225">
        <v>644409.88753992878</v>
      </c>
      <c r="F76" s="225">
        <v>165162</v>
      </c>
      <c r="G76" s="225"/>
      <c r="H76" s="225"/>
      <c r="I76" s="225"/>
      <c r="J76" s="225"/>
      <c r="K76" s="225"/>
      <c r="L76" s="225"/>
      <c r="M76" s="225"/>
      <c r="N76" s="225"/>
      <c r="O76" s="225"/>
      <c r="P76" s="225"/>
      <c r="Q76" s="225"/>
      <c r="R76" s="916">
        <f>SUM(E76:Q76)</f>
        <v>809571.88753992878</v>
      </c>
      <c r="S76" s="225">
        <v>809571.88753992878</v>
      </c>
      <c r="T76" s="225"/>
      <c r="U76" s="221"/>
    </row>
    <row r="77" spans="1:21" s="222" customFormat="1">
      <c r="A77" s="457" t="s">
        <v>63</v>
      </c>
      <c r="B77" s="224">
        <f>SUM(C77:D77)</f>
        <v>100000</v>
      </c>
      <c r="C77" s="225">
        <v>100000</v>
      </c>
      <c r="D77" s="225"/>
      <c r="E77" s="225">
        <v>100000</v>
      </c>
      <c r="F77" s="225"/>
      <c r="G77" s="225"/>
      <c r="H77" s="225"/>
      <c r="I77" s="225"/>
      <c r="J77" s="225"/>
      <c r="K77" s="225"/>
      <c r="L77" s="225"/>
      <c r="M77" s="225"/>
      <c r="N77" s="225"/>
      <c r="O77" s="225"/>
      <c r="P77" s="225"/>
      <c r="Q77" s="225"/>
      <c r="R77" s="916">
        <f>SUM(E77:Q77)</f>
        <v>100000</v>
      </c>
      <c r="S77" s="225">
        <v>100000</v>
      </c>
      <c r="T77" s="225"/>
      <c r="U77" s="221"/>
    </row>
    <row r="78" spans="1:21" s="222" customFormat="1">
      <c r="A78" s="227" t="s">
        <v>1468</v>
      </c>
      <c r="B78" s="224">
        <f>SUM(C78:D78)</f>
        <v>909571.88753992878</v>
      </c>
      <c r="C78" s="890">
        <f>SUM(C76:C77)</f>
        <v>909571.88753992878</v>
      </c>
      <c r="D78" s="890">
        <f t="shared" ref="D78:T78" si="19">SUM(D76:D77)</f>
        <v>0</v>
      </c>
      <c r="E78" s="890">
        <f t="shared" si="19"/>
        <v>744409.88753992878</v>
      </c>
      <c r="F78" s="890">
        <f t="shared" si="19"/>
        <v>165162</v>
      </c>
      <c r="G78" s="890">
        <f t="shared" si="19"/>
        <v>0</v>
      </c>
      <c r="H78" s="890">
        <f t="shared" si="19"/>
        <v>0</v>
      </c>
      <c r="I78" s="890">
        <f t="shared" si="19"/>
        <v>0</v>
      </c>
      <c r="J78" s="890">
        <f t="shared" si="19"/>
        <v>0</v>
      </c>
      <c r="K78" s="890">
        <f t="shared" si="19"/>
        <v>0</v>
      </c>
      <c r="L78" s="890">
        <f t="shared" si="19"/>
        <v>0</v>
      </c>
      <c r="M78" s="890">
        <f t="shared" si="19"/>
        <v>0</v>
      </c>
      <c r="N78" s="890">
        <f t="shared" si="19"/>
        <v>0</v>
      </c>
      <c r="O78" s="890">
        <f t="shared" si="19"/>
        <v>0</v>
      </c>
      <c r="P78" s="890">
        <f t="shared" si="19"/>
        <v>0</v>
      </c>
      <c r="Q78" s="890">
        <f t="shared" si="19"/>
        <v>0</v>
      </c>
      <c r="R78" s="890">
        <f t="shared" si="19"/>
        <v>909571.88753992878</v>
      </c>
      <c r="S78" s="890">
        <f t="shared" si="19"/>
        <v>909571.88753992878</v>
      </c>
      <c r="T78" s="890">
        <f t="shared" si="19"/>
        <v>0</v>
      </c>
      <c r="U78" s="221"/>
    </row>
    <row r="79" spans="1:21" s="222" customFormat="1">
      <c r="A79" s="219" t="s">
        <v>844</v>
      </c>
      <c r="B79" s="229"/>
      <c r="C79" s="229"/>
      <c r="D79" s="229"/>
      <c r="E79" s="229"/>
      <c r="F79" s="229"/>
      <c r="G79" s="229"/>
      <c r="H79" s="229"/>
      <c r="I79" s="229"/>
      <c r="J79" s="229"/>
      <c r="K79" s="229"/>
      <c r="L79" s="229"/>
      <c r="M79" s="229"/>
      <c r="N79" s="229"/>
      <c r="O79" s="229"/>
      <c r="P79" s="229"/>
      <c r="Q79" s="229"/>
      <c r="R79" s="559"/>
      <c r="S79" s="229"/>
      <c r="T79" s="229"/>
      <c r="U79" s="221"/>
    </row>
    <row r="80" spans="1:21" s="222" customFormat="1" ht="13.7" customHeight="1">
      <c r="A80" s="223" t="s">
        <v>845</v>
      </c>
      <c r="B80" s="224">
        <f t="shared" ref="B80:B94" si="20">SUM(C80+D80)</f>
        <v>58000</v>
      </c>
      <c r="C80" s="225">
        <v>58000</v>
      </c>
      <c r="D80" s="225"/>
      <c r="E80" s="225">
        <v>58000</v>
      </c>
      <c r="F80" s="225"/>
      <c r="G80" s="225"/>
      <c r="H80" s="225"/>
      <c r="I80" s="225"/>
      <c r="J80" s="225"/>
      <c r="K80" s="225"/>
      <c r="L80" s="225"/>
      <c r="M80" s="225"/>
      <c r="N80" s="225"/>
      <c r="O80" s="225"/>
      <c r="P80" s="225"/>
      <c r="Q80" s="225"/>
      <c r="R80" s="916">
        <f t="shared" ref="R80:R94" si="21">SUM(E80:Q80)</f>
        <v>58000</v>
      </c>
      <c r="S80" s="226"/>
      <c r="T80" s="226"/>
      <c r="U80" s="221"/>
    </row>
    <row r="81" spans="1:21" s="222" customFormat="1">
      <c r="A81" s="223" t="s">
        <v>846</v>
      </c>
      <c r="B81" s="224">
        <f t="shared" si="20"/>
        <v>0</v>
      </c>
      <c r="C81" s="225">
        <v>0</v>
      </c>
      <c r="D81" s="225"/>
      <c r="E81" s="225">
        <v>0</v>
      </c>
      <c r="F81" s="225"/>
      <c r="G81" s="225"/>
      <c r="H81" s="225"/>
      <c r="I81" s="225"/>
      <c r="J81" s="225"/>
      <c r="K81" s="225"/>
      <c r="L81" s="225"/>
      <c r="M81" s="225"/>
      <c r="N81" s="225"/>
      <c r="O81" s="225"/>
      <c r="P81" s="225"/>
      <c r="Q81" s="225"/>
      <c r="R81" s="916">
        <f t="shared" si="21"/>
        <v>0</v>
      </c>
      <c r="S81" s="225">
        <v>0</v>
      </c>
      <c r="T81" s="225"/>
      <c r="U81" s="221"/>
    </row>
    <row r="82" spans="1:21" s="222" customFormat="1">
      <c r="A82" s="223" t="s">
        <v>847</v>
      </c>
      <c r="B82" s="224">
        <f t="shared" si="20"/>
        <v>0</v>
      </c>
      <c r="C82" s="225">
        <v>0</v>
      </c>
      <c r="D82" s="225"/>
      <c r="E82" s="225">
        <v>0</v>
      </c>
      <c r="F82" s="225"/>
      <c r="G82" s="225"/>
      <c r="H82" s="225"/>
      <c r="I82" s="225"/>
      <c r="J82" s="225"/>
      <c r="K82" s="225"/>
      <c r="L82" s="225"/>
      <c r="M82" s="225"/>
      <c r="N82" s="225"/>
      <c r="O82" s="225"/>
      <c r="P82" s="225"/>
      <c r="Q82" s="225"/>
      <c r="R82" s="916">
        <f t="shared" si="21"/>
        <v>0</v>
      </c>
      <c r="S82" s="225">
        <v>0</v>
      </c>
      <c r="T82" s="225"/>
      <c r="U82" s="221"/>
    </row>
    <row r="83" spans="1:21" s="222" customFormat="1">
      <c r="A83" s="223" t="s">
        <v>848</v>
      </c>
      <c r="B83" s="224">
        <f t="shared" si="20"/>
        <v>210000</v>
      </c>
      <c r="C83" s="225">
        <v>210000</v>
      </c>
      <c r="D83" s="225"/>
      <c r="E83" s="225">
        <v>0</v>
      </c>
      <c r="F83" s="225">
        <v>210000</v>
      </c>
      <c r="G83" s="225"/>
      <c r="H83" s="225"/>
      <c r="I83" s="225"/>
      <c r="J83" s="225"/>
      <c r="K83" s="225"/>
      <c r="L83" s="225"/>
      <c r="M83" s="225"/>
      <c r="N83" s="225"/>
      <c r="O83" s="225"/>
      <c r="P83" s="225"/>
      <c r="Q83" s="225"/>
      <c r="R83" s="916">
        <f t="shared" si="21"/>
        <v>210000</v>
      </c>
      <c r="S83" s="225">
        <v>210000</v>
      </c>
      <c r="T83" s="225"/>
      <c r="U83" s="221"/>
    </row>
    <row r="84" spans="1:21" s="222" customFormat="1">
      <c r="A84" s="223" t="s">
        <v>849</v>
      </c>
      <c r="B84" s="224">
        <f t="shared" si="20"/>
        <v>0</v>
      </c>
      <c r="C84" s="225">
        <v>0</v>
      </c>
      <c r="D84" s="225"/>
      <c r="E84" s="225">
        <v>0</v>
      </c>
      <c r="F84" s="225"/>
      <c r="G84" s="225"/>
      <c r="H84" s="225"/>
      <c r="I84" s="225"/>
      <c r="J84" s="225"/>
      <c r="K84" s="225"/>
      <c r="L84" s="225"/>
      <c r="M84" s="225"/>
      <c r="N84" s="225"/>
      <c r="O84" s="225"/>
      <c r="P84" s="225"/>
      <c r="Q84" s="225"/>
      <c r="R84" s="916">
        <f t="shared" si="21"/>
        <v>0</v>
      </c>
      <c r="S84" s="225">
        <v>0</v>
      </c>
      <c r="T84" s="225"/>
      <c r="U84" s="221"/>
    </row>
    <row r="85" spans="1:21" s="222" customFormat="1">
      <c r="A85" s="223" t="s">
        <v>850</v>
      </c>
      <c r="B85" s="224">
        <f t="shared" si="20"/>
        <v>25000</v>
      </c>
      <c r="C85" s="225">
        <v>25000</v>
      </c>
      <c r="D85" s="225"/>
      <c r="E85" s="225">
        <v>0</v>
      </c>
      <c r="F85" s="225"/>
      <c r="G85" s="225"/>
      <c r="H85" s="225"/>
      <c r="I85" s="225"/>
      <c r="J85" s="225"/>
      <c r="K85" s="225"/>
      <c r="L85" s="225"/>
      <c r="M85" s="225">
        <v>25000</v>
      </c>
      <c r="N85" s="225"/>
      <c r="O85" s="225"/>
      <c r="P85" s="225"/>
      <c r="Q85" s="225"/>
      <c r="R85" s="916">
        <f t="shared" si="21"/>
        <v>25000</v>
      </c>
      <c r="S85" s="226"/>
      <c r="T85" s="226"/>
      <c r="U85" s="221"/>
    </row>
    <row r="86" spans="1:21" s="222" customFormat="1">
      <c r="A86" s="223" t="s">
        <v>851</v>
      </c>
      <c r="B86" s="224">
        <f t="shared" si="20"/>
        <v>55000</v>
      </c>
      <c r="C86" s="225">
        <v>55000</v>
      </c>
      <c r="D86" s="225"/>
      <c r="E86" s="225">
        <v>0</v>
      </c>
      <c r="F86" s="225">
        <v>55000</v>
      </c>
      <c r="G86" s="225"/>
      <c r="H86" s="225"/>
      <c r="I86" s="225"/>
      <c r="J86" s="225"/>
      <c r="K86" s="225"/>
      <c r="L86" s="225"/>
      <c r="M86" s="225"/>
      <c r="N86" s="225"/>
      <c r="O86" s="225"/>
      <c r="P86" s="225"/>
      <c r="Q86" s="225"/>
      <c r="R86" s="916">
        <f t="shared" si="21"/>
        <v>55000</v>
      </c>
      <c r="S86" s="225">
        <v>55000</v>
      </c>
      <c r="T86" s="225"/>
      <c r="U86" s="221"/>
    </row>
    <row r="87" spans="1:21" s="222" customFormat="1">
      <c r="A87" s="223" t="s">
        <v>852</v>
      </c>
      <c r="B87" s="224">
        <f t="shared" si="20"/>
        <v>10000</v>
      </c>
      <c r="C87" s="225">
        <v>10000</v>
      </c>
      <c r="D87" s="225"/>
      <c r="E87" s="225">
        <v>0</v>
      </c>
      <c r="F87" s="225">
        <v>10000</v>
      </c>
      <c r="G87" s="225"/>
      <c r="H87" s="225"/>
      <c r="I87" s="225"/>
      <c r="J87" s="225"/>
      <c r="K87" s="225"/>
      <c r="L87" s="225"/>
      <c r="M87" s="225"/>
      <c r="N87" s="225"/>
      <c r="O87" s="225"/>
      <c r="P87" s="225"/>
      <c r="Q87" s="225"/>
      <c r="R87" s="916">
        <f t="shared" si="21"/>
        <v>10000</v>
      </c>
      <c r="S87" s="225">
        <v>10000</v>
      </c>
      <c r="T87" s="225"/>
      <c r="U87" s="221"/>
    </row>
    <row r="88" spans="1:21" s="222" customFormat="1">
      <c r="A88" s="234" t="s">
        <v>404</v>
      </c>
      <c r="B88" s="224">
        <f t="shared" si="20"/>
        <v>60465</v>
      </c>
      <c r="C88" s="225">
        <v>60465</v>
      </c>
      <c r="D88" s="225"/>
      <c r="E88" s="225">
        <v>0</v>
      </c>
      <c r="F88" s="225">
        <v>4112</v>
      </c>
      <c r="G88" s="225"/>
      <c r="H88" s="225"/>
      <c r="I88" s="225"/>
      <c r="J88" s="225"/>
      <c r="K88" s="225"/>
      <c r="L88" s="225"/>
      <c r="M88" s="225">
        <v>56353</v>
      </c>
      <c r="N88" s="225"/>
      <c r="O88" s="225"/>
      <c r="P88" s="225"/>
      <c r="Q88" s="225"/>
      <c r="R88" s="916">
        <f t="shared" si="21"/>
        <v>60465</v>
      </c>
      <c r="S88" s="225">
        <v>0</v>
      </c>
      <c r="T88" s="225"/>
      <c r="U88" s="221"/>
    </row>
    <row r="89" spans="1:21" s="222" customFormat="1">
      <c r="A89" s="889" t="s">
        <v>1470</v>
      </c>
      <c r="B89" s="224">
        <f t="shared" si="20"/>
        <v>15000</v>
      </c>
      <c r="C89" s="225">
        <v>15000</v>
      </c>
      <c r="D89" s="225"/>
      <c r="E89" s="225">
        <v>0</v>
      </c>
      <c r="F89" s="225">
        <v>15000</v>
      </c>
      <c r="G89" s="225"/>
      <c r="H89" s="225"/>
      <c r="I89" s="225"/>
      <c r="J89" s="225"/>
      <c r="K89" s="225"/>
      <c r="L89" s="225"/>
      <c r="M89" s="225"/>
      <c r="N89" s="225"/>
      <c r="O89" s="225"/>
      <c r="P89" s="225"/>
      <c r="Q89" s="225"/>
      <c r="R89" s="916">
        <f t="shared" si="21"/>
        <v>15000</v>
      </c>
      <c r="S89" s="225">
        <v>15000</v>
      </c>
      <c r="T89" s="225"/>
      <c r="U89" s="221"/>
    </row>
    <row r="90" spans="1:21" s="222" customFormat="1">
      <c r="A90" s="959" t="s">
        <v>1805</v>
      </c>
      <c r="B90" s="224">
        <f t="shared" si="20"/>
        <v>64000</v>
      </c>
      <c r="C90" s="225">
        <v>64000</v>
      </c>
      <c r="D90" s="225"/>
      <c r="E90" s="225">
        <v>0</v>
      </c>
      <c r="F90" s="225"/>
      <c r="G90" s="225"/>
      <c r="H90" s="225"/>
      <c r="I90" s="225"/>
      <c r="J90" s="225"/>
      <c r="K90" s="225"/>
      <c r="L90" s="225"/>
      <c r="M90" s="225">
        <v>64000</v>
      </c>
      <c r="N90" s="225"/>
      <c r="O90" s="225"/>
      <c r="P90" s="225"/>
      <c r="Q90" s="225"/>
      <c r="R90" s="916">
        <f t="shared" si="21"/>
        <v>64000</v>
      </c>
      <c r="S90" s="225">
        <v>64000</v>
      </c>
      <c r="T90" s="225"/>
      <c r="U90" s="221"/>
    </row>
    <row r="91" spans="1:21" s="222" customFormat="1">
      <c r="A91" s="959" t="s">
        <v>1806</v>
      </c>
      <c r="B91" s="224">
        <f t="shared" si="20"/>
        <v>20000</v>
      </c>
      <c r="C91" s="225">
        <v>20000</v>
      </c>
      <c r="D91" s="225"/>
      <c r="E91" s="225">
        <v>0</v>
      </c>
      <c r="F91" s="225">
        <v>20000</v>
      </c>
      <c r="G91" s="225"/>
      <c r="H91" s="225"/>
      <c r="I91" s="225"/>
      <c r="J91" s="225"/>
      <c r="K91" s="225"/>
      <c r="L91" s="225"/>
      <c r="M91" s="225"/>
      <c r="N91" s="225"/>
      <c r="O91" s="225"/>
      <c r="P91" s="225"/>
      <c r="Q91" s="225"/>
      <c r="R91" s="916">
        <f t="shared" si="21"/>
        <v>20000</v>
      </c>
      <c r="S91" s="225">
        <v>0</v>
      </c>
      <c r="T91" s="225"/>
      <c r="U91" s="221"/>
    </row>
    <row r="92" spans="1:21" s="222" customFormat="1">
      <c r="A92" s="230" t="s">
        <v>37</v>
      </c>
      <c r="B92" s="224">
        <f t="shared" si="20"/>
        <v>0</v>
      </c>
      <c r="C92" s="225">
        <v>0</v>
      </c>
      <c r="D92" s="225"/>
      <c r="E92" s="225">
        <v>0</v>
      </c>
      <c r="F92" s="225"/>
      <c r="G92" s="225"/>
      <c r="H92" s="225"/>
      <c r="I92" s="225"/>
      <c r="J92" s="225"/>
      <c r="K92" s="225"/>
      <c r="L92" s="225"/>
      <c r="M92" s="225"/>
      <c r="N92" s="225"/>
      <c r="O92" s="225"/>
      <c r="P92" s="225"/>
      <c r="Q92" s="225"/>
      <c r="R92" s="916">
        <f t="shared" si="21"/>
        <v>0</v>
      </c>
      <c r="S92" s="225">
        <v>0</v>
      </c>
      <c r="T92" s="225"/>
      <c r="U92" s="221"/>
    </row>
    <row r="93" spans="1:21" s="222" customFormat="1">
      <c r="A93" s="230" t="s">
        <v>37</v>
      </c>
      <c r="B93" s="224">
        <f t="shared" si="20"/>
        <v>0</v>
      </c>
      <c r="C93" s="225">
        <v>0</v>
      </c>
      <c r="D93" s="225"/>
      <c r="E93" s="225">
        <v>0</v>
      </c>
      <c r="F93" s="225"/>
      <c r="G93" s="225"/>
      <c r="H93" s="225"/>
      <c r="I93" s="225"/>
      <c r="J93" s="225"/>
      <c r="K93" s="225"/>
      <c r="L93" s="225"/>
      <c r="M93" s="225"/>
      <c r="N93" s="225"/>
      <c r="O93" s="225"/>
      <c r="P93" s="225"/>
      <c r="Q93" s="225"/>
      <c r="R93" s="916">
        <f t="shared" si="21"/>
        <v>0</v>
      </c>
      <c r="S93" s="225">
        <v>0</v>
      </c>
      <c r="T93" s="225"/>
      <c r="U93" s="221"/>
    </row>
    <row r="94" spans="1:21" s="222" customFormat="1">
      <c r="A94" s="230" t="s">
        <v>37</v>
      </c>
      <c r="B94" s="224">
        <f t="shared" si="20"/>
        <v>0</v>
      </c>
      <c r="C94" s="225">
        <v>0</v>
      </c>
      <c r="D94" s="225"/>
      <c r="E94" s="225">
        <v>0</v>
      </c>
      <c r="F94" s="225"/>
      <c r="G94" s="225"/>
      <c r="H94" s="225"/>
      <c r="I94" s="225"/>
      <c r="J94" s="225"/>
      <c r="K94" s="225"/>
      <c r="L94" s="225"/>
      <c r="M94" s="225"/>
      <c r="N94" s="225"/>
      <c r="O94" s="225"/>
      <c r="P94" s="225"/>
      <c r="Q94" s="225"/>
      <c r="R94" s="916">
        <f t="shared" si="21"/>
        <v>0</v>
      </c>
      <c r="S94" s="225">
        <v>0</v>
      </c>
      <c r="T94" s="225"/>
      <c r="U94" s="221"/>
    </row>
    <row r="95" spans="1:21" s="222" customFormat="1">
      <c r="A95" s="227" t="s">
        <v>853</v>
      </c>
      <c r="B95" s="224">
        <f>SUM(C95:D95)</f>
        <v>517465</v>
      </c>
      <c r="C95" s="224">
        <f t="shared" ref="C95:Q95" si="22">SUM(C80:C94)</f>
        <v>517465</v>
      </c>
      <c r="D95" s="224">
        <f t="shared" si="22"/>
        <v>0</v>
      </c>
      <c r="E95" s="224">
        <f t="shared" si="22"/>
        <v>58000</v>
      </c>
      <c r="F95" s="224">
        <f t="shared" si="22"/>
        <v>314112</v>
      </c>
      <c r="G95" s="224">
        <f t="shared" si="22"/>
        <v>0</v>
      </c>
      <c r="H95" s="224">
        <f t="shared" si="22"/>
        <v>0</v>
      </c>
      <c r="I95" s="224">
        <f t="shared" si="22"/>
        <v>0</v>
      </c>
      <c r="J95" s="224">
        <f t="shared" si="22"/>
        <v>0</v>
      </c>
      <c r="K95" s="224">
        <f t="shared" si="22"/>
        <v>0</v>
      </c>
      <c r="L95" s="224">
        <f t="shared" si="22"/>
        <v>0</v>
      </c>
      <c r="M95" s="224">
        <f t="shared" si="22"/>
        <v>145353</v>
      </c>
      <c r="N95" s="224">
        <f t="shared" si="22"/>
        <v>0</v>
      </c>
      <c r="O95" s="224">
        <f t="shared" si="22"/>
        <v>0</v>
      </c>
      <c r="P95" s="224">
        <f t="shared" si="22"/>
        <v>0</v>
      </c>
      <c r="Q95" s="224">
        <f t="shared" si="22"/>
        <v>0</v>
      </c>
      <c r="R95" s="558">
        <f>SUM(R80:R94)</f>
        <v>517465</v>
      </c>
      <c r="S95" s="228">
        <f>SUM(S81:S84,S86:S94)</f>
        <v>354000</v>
      </c>
      <c r="T95" s="224">
        <f>SUM(T81:T84,T86:T94)</f>
        <v>0</v>
      </c>
      <c r="U95" s="221"/>
    </row>
    <row r="96" spans="1:21" s="222" customFormat="1">
      <c r="A96" s="227" t="s">
        <v>854</v>
      </c>
      <c r="B96" s="224">
        <f>SUM(C96:D96)</f>
        <v>32131566.887539931</v>
      </c>
      <c r="C96" s="224">
        <f>SUM(C63+C67+C74+C78+C95)</f>
        <v>32131566.887539931</v>
      </c>
      <c r="D96" s="224">
        <f t="shared" ref="D96:R96" si="23">SUM(D63+D67+D74+D78+D95)</f>
        <v>0</v>
      </c>
      <c r="E96" s="224">
        <f t="shared" si="23"/>
        <v>7095409.8875399288</v>
      </c>
      <c r="F96" s="224">
        <f t="shared" si="23"/>
        <v>5730000</v>
      </c>
      <c r="G96" s="224">
        <f t="shared" si="23"/>
        <v>12375000</v>
      </c>
      <c r="H96" s="224">
        <f t="shared" si="23"/>
        <v>2363000</v>
      </c>
      <c r="I96" s="224">
        <f t="shared" si="23"/>
        <v>2860000</v>
      </c>
      <c r="J96" s="224">
        <f t="shared" si="23"/>
        <v>118404</v>
      </c>
      <c r="K96" s="224">
        <f t="shared" si="23"/>
        <v>458400</v>
      </c>
      <c r="L96" s="224">
        <f t="shared" si="23"/>
        <v>137000</v>
      </c>
      <c r="M96" s="224">
        <f t="shared" si="23"/>
        <v>994353</v>
      </c>
      <c r="N96" s="224">
        <f t="shared" si="23"/>
        <v>0</v>
      </c>
      <c r="O96" s="224">
        <f t="shared" si="23"/>
        <v>0</v>
      </c>
      <c r="P96" s="224">
        <f t="shared" si="23"/>
        <v>0</v>
      </c>
      <c r="Q96" s="224">
        <f t="shared" si="23"/>
        <v>0</v>
      </c>
      <c r="R96" s="224">
        <f t="shared" si="23"/>
        <v>32131566.887539931</v>
      </c>
      <c r="S96" s="224">
        <f>SUM(S63+S67+S78+S95)</f>
        <v>11210849.364010518</v>
      </c>
      <c r="T96" s="224">
        <f>SUM(T63+T67+T78+T95)</f>
        <v>16390000</v>
      </c>
      <c r="U96" s="221"/>
    </row>
    <row r="97" spans="1:21" s="222" customFormat="1">
      <c r="A97" s="219" t="s">
        <v>855</v>
      </c>
      <c r="B97" s="229"/>
      <c r="C97" s="229"/>
      <c r="D97" s="229"/>
      <c r="E97" s="229"/>
      <c r="F97" s="229"/>
      <c r="G97" s="229"/>
      <c r="H97" s="229"/>
      <c r="I97" s="229"/>
      <c r="J97" s="229"/>
      <c r="K97" s="229"/>
      <c r="L97" s="229"/>
      <c r="M97" s="229"/>
      <c r="N97" s="229"/>
      <c r="O97" s="229"/>
      <c r="P97" s="229"/>
      <c r="Q97" s="229"/>
      <c r="R97" s="229"/>
      <c r="S97" s="229"/>
      <c r="T97" s="229"/>
      <c r="U97" s="221"/>
    </row>
    <row r="98" spans="1:21" s="222" customFormat="1">
      <c r="A98" s="223" t="s">
        <v>856</v>
      </c>
      <c r="B98" s="224">
        <f t="shared" ref="B98:B103" si="24">SUM(C98+D98)</f>
        <v>3000000</v>
      </c>
      <c r="C98" s="225">
        <v>3000000</v>
      </c>
      <c r="D98" s="225"/>
      <c r="E98" s="225">
        <v>2620000</v>
      </c>
      <c r="F98" s="225"/>
      <c r="G98" s="225"/>
      <c r="H98" s="225"/>
      <c r="I98" s="225"/>
      <c r="J98" s="225"/>
      <c r="K98" s="225"/>
      <c r="L98" s="225"/>
      <c r="M98" s="225"/>
      <c r="N98" s="225">
        <v>380000</v>
      </c>
      <c r="O98" s="225"/>
      <c r="P98" s="225"/>
      <c r="Q98" s="225"/>
      <c r="R98" s="916">
        <f t="shared" ref="R98:R103" si="25">SUM(E98:Q98)</f>
        <v>3000000</v>
      </c>
      <c r="S98" s="225">
        <v>1628000</v>
      </c>
      <c r="T98" s="225">
        <v>1372000</v>
      </c>
      <c r="U98" s="221"/>
    </row>
    <row r="99" spans="1:21" s="222" customFormat="1">
      <c r="A99" s="223" t="s">
        <v>857</v>
      </c>
      <c r="B99" s="224">
        <f t="shared" si="24"/>
        <v>0</v>
      </c>
      <c r="C99" s="225">
        <v>0</v>
      </c>
      <c r="D99" s="225"/>
      <c r="E99" s="225">
        <v>0</v>
      </c>
      <c r="F99" s="225"/>
      <c r="G99" s="225"/>
      <c r="H99" s="225"/>
      <c r="I99" s="225"/>
      <c r="J99" s="225"/>
      <c r="K99" s="225"/>
      <c r="L99" s="225"/>
      <c r="M99" s="225"/>
      <c r="N99" s="225"/>
      <c r="O99" s="225"/>
      <c r="P99" s="225"/>
      <c r="Q99" s="225"/>
      <c r="R99" s="916">
        <f t="shared" si="25"/>
        <v>0</v>
      </c>
      <c r="S99" s="225"/>
      <c r="T99" s="225"/>
      <c r="U99" s="221"/>
    </row>
    <row r="100" spans="1:21" s="222" customFormat="1">
      <c r="A100" s="223" t="s">
        <v>858</v>
      </c>
      <c r="B100" s="224">
        <f t="shared" si="24"/>
        <v>0</v>
      </c>
      <c r="C100" s="225">
        <v>0</v>
      </c>
      <c r="D100" s="225"/>
      <c r="E100" s="225">
        <v>0</v>
      </c>
      <c r="F100" s="225"/>
      <c r="G100" s="225"/>
      <c r="H100" s="225"/>
      <c r="I100" s="225"/>
      <c r="J100" s="225"/>
      <c r="K100" s="225"/>
      <c r="L100" s="225"/>
      <c r="M100" s="225"/>
      <c r="N100" s="225"/>
      <c r="O100" s="225"/>
      <c r="P100" s="225"/>
      <c r="Q100" s="225"/>
      <c r="R100" s="916">
        <f t="shared" si="25"/>
        <v>0</v>
      </c>
      <c r="S100" s="225"/>
      <c r="T100" s="225"/>
      <c r="U100" s="221"/>
    </row>
    <row r="101" spans="1:21" s="222" customFormat="1" ht="12" customHeight="1">
      <c r="A101" s="223" t="s">
        <v>859</v>
      </c>
      <c r="B101" s="224">
        <f t="shared" si="24"/>
        <v>0</v>
      </c>
      <c r="C101" s="225">
        <v>0</v>
      </c>
      <c r="D101" s="225"/>
      <c r="E101" s="225">
        <v>0</v>
      </c>
      <c r="F101" s="225"/>
      <c r="G101" s="225"/>
      <c r="H101" s="225"/>
      <c r="I101" s="225"/>
      <c r="J101" s="225"/>
      <c r="K101" s="225"/>
      <c r="L101" s="225"/>
      <c r="M101" s="225"/>
      <c r="N101" s="225"/>
      <c r="O101" s="225"/>
      <c r="P101" s="225"/>
      <c r="Q101" s="225"/>
      <c r="R101" s="916">
        <f t="shared" si="25"/>
        <v>0</v>
      </c>
      <c r="S101" s="225"/>
      <c r="T101" s="225"/>
      <c r="U101" s="221"/>
    </row>
    <row r="102" spans="1:21" s="222" customFormat="1">
      <c r="A102" s="457" t="s">
        <v>1129</v>
      </c>
      <c r="B102" s="224">
        <f t="shared" si="24"/>
        <v>0</v>
      </c>
      <c r="C102" s="225">
        <v>0</v>
      </c>
      <c r="D102" s="225"/>
      <c r="E102" s="225">
        <v>0</v>
      </c>
      <c r="F102" s="225"/>
      <c r="G102" s="225"/>
      <c r="H102" s="225"/>
      <c r="I102" s="225"/>
      <c r="J102" s="225"/>
      <c r="K102" s="225"/>
      <c r="L102" s="225"/>
      <c r="M102" s="225"/>
      <c r="N102" s="225"/>
      <c r="O102" s="225"/>
      <c r="P102" s="225"/>
      <c r="Q102" s="225"/>
      <c r="R102" s="916">
        <f t="shared" si="25"/>
        <v>0</v>
      </c>
      <c r="S102" s="225"/>
      <c r="T102" s="225"/>
      <c r="U102" s="221"/>
    </row>
    <row r="103" spans="1:21" s="222" customFormat="1">
      <c r="A103" s="230" t="s">
        <v>37</v>
      </c>
      <c r="B103" s="224">
        <f t="shared" si="24"/>
        <v>0</v>
      </c>
      <c r="C103" s="225">
        <v>0</v>
      </c>
      <c r="D103" s="225"/>
      <c r="E103" s="225">
        <v>0</v>
      </c>
      <c r="F103" s="225"/>
      <c r="G103" s="225"/>
      <c r="H103" s="225"/>
      <c r="I103" s="225"/>
      <c r="J103" s="225"/>
      <c r="K103" s="225"/>
      <c r="L103" s="225"/>
      <c r="M103" s="225"/>
      <c r="N103" s="225"/>
      <c r="O103" s="225"/>
      <c r="P103" s="225"/>
      <c r="Q103" s="225"/>
      <c r="R103" s="916">
        <f t="shared" si="25"/>
        <v>0</v>
      </c>
      <c r="S103" s="225"/>
      <c r="T103" s="225"/>
      <c r="U103" s="221"/>
    </row>
    <row r="104" spans="1:21" s="222" customFormat="1">
      <c r="A104" s="227" t="s">
        <v>861</v>
      </c>
      <c r="B104" s="224">
        <f>SUM(C104:D104)</f>
        <v>3000000</v>
      </c>
      <c r="C104" s="224">
        <f t="shared" ref="C104:T104" si="26">SUM(C98:C103)</f>
        <v>3000000</v>
      </c>
      <c r="D104" s="224">
        <f t="shared" si="26"/>
        <v>0</v>
      </c>
      <c r="E104" s="224">
        <f t="shared" si="26"/>
        <v>2620000</v>
      </c>
      <c r="F104" s="224">
        <f t="shared" si="26"/>
        <v>0</v>
      </c>
      <c r="G104" s="224">
        <f t="shared" si="26"/>
        <v>0</v>
      </c>
      <c r="H104" s="224">
        <f t="shared" si="26"/>
        <v>0</v>
      </c>
      <c r="I104" s="224">
        <f t="shared" si="26"/>
        <v>0</v>
      </c>
      <c r="J104" s="224">
        <f t="shared" si="26"/>
        <v>0</v>
      </c>
      <c r="K104" s="224">
        <f t="shared" si="26"/>
        <v>0</v>
      </c>
      <c r="L104" s="224">
        <f t="shared" si="26"/>
        <v>0</v>
      </c>
      <c r="M104" s="224">
        <f t="shared" si="26"/>
        <v>0</v>
      </c>
      <c r="N104" s="224">
        <f t="shared" si="26"/>
        <v>380000</v>
      </c>
      <c r="O104" s="224">
        <f t="shared" si="26"/>
        <v>0</v>
      </c>
      <c r="P104" s="224">
        <f t="shared" si="26"/>
        <v>0</v>
      </c>
      <c r="Q104" s="224">
        <f t="shared" si="26"/>
        <v>0</v>
      </c>
      <c r="R104" s="558">
        <f>SUM(R98:R103)</f>
        <v>3000000</v>
      </c>
      <c r="S104" s="228">
        <f t="shared" si="26"/>
        <v>1628000</v>
      </c>
      <c r="T104" s="228">
        <f t="shared" si="26"/>
        <v>1372000</v>
      </c>
      <c r="U104" s="221"/>
    </row>
    <row r="105" spans="1:21" s="222" customFormat="1">
      <c r="A105" s="227" t="s">
        <v>862</v>
      </c>
      <c r="B105" s="228">
        <f>SUM(C105:D105)</f>
        <v>35131566.887539931</v>
      </c>
      <c r="C105" s="228">
        <f t="shared" ref="C105:R105" si="27">SUM(C96+C104)</f>
        <v>35131566.887539931</v>
      </c>
      <c r="D105" s="228">
        <f t="shared" si="27"/>
        <v>0</v>
      </c>
      <c r="E105" s="228">
        <f t="shared" si="27"/>
        <v>9715409.8875399288</v>
      </c>
      <c r="F105" s="228">
        <f t="shared" si="27"/>
        <v>5730000</v>
      </c>
      <c r="G105" s="228">
        <f t="shared" si="27"/>
        <v>12375000</v>
      </c>
      <c r="H105" s="228">
        <f t="shared" si="27"/>
        <v>2363000</v>
      </c>
      <c r="I105" s="228">
        <f t="shared" si="27"/>
        <v>2860000</v>
      </c>
      <c r="J105" s="228">
        <f t="shared" si="27"/>
        <v>118404</v>
      </c>
      <c r="K105" s="228">
        <f t="shared" si="27"/>
        <v>458400</v>
      </c>
      <c r="L105" s="228">
        <f t="shared" si="27"/>
        <v>137000</v>
      </c>
      <c r="M105" s="228">
        <f t="shared" si="27"/>
        <v>994353</v>
      </c>
      <c r="N105" s="228">
        <f t="shared" si="27"/>
        <v>380000</v>
      </c>
      <c r="O105" s="228">
        <f t="shared" si="27"/>
        <v>0</v>
      </c>
      <c r="P105" s="228">
        <f t="shared" si="27"/>
        <v>0</v>
      </c>
      <c r="Q105" s="228">
        <f t="shared" si="27"/>
        <v>0</v>
      </c>
      <c r="R105" s="558">
        <f t="shared" si="27"/>
        <v>35131566.887539931</v>
      </c>
      <c r="S105" s="228">
        <f>S96+S104</f>
        <v>12838849.364010518</v>
      </c>
      <c r="T105" s="228">
        <f>T96+T104</f>
        <v>17762000</v>
      </c>
      <c r="U105" s="221"/>
    </row>
    <row r="106" spans="1:21">
      <c r="A106" s="898" t="s">
        <v>1172</v>
      </c>
      <c r="B106" s="236"/>
      <c r="C106" s="236"/>
      <c r="D106" s="236"/>
      <c r="H106" s="238" t="s">
        <v>99</v>
      </c>
      <c r="I106" s="238"/>
      <c r="J106" s="238"/>
      <c r="R106" s="239" t="s">
        <v>100</v>
      </c>
      <c r="S106" s="225"/>
      <c r="T106" s="225"/>
    </row>
    <row r="107" spans="1:21">
      <c r="A107" s="236" t="s">
        <v>197</v>
      </c>
      <c r="C107" s="236"/>
      <c r="D107" s="236"/>
      <c r="I107" s="241" t="s">
        <v>374</v>
      </c>
      <c r="J107" s="241"/>
      <c r="R107" s="239" t="s">
        <v>101</v>
      </c>
      <c r="S107" s="242">
        <f>S105+S106</f>
        <v>12838849.364010518</v>
      </c>
      <c r="T107" s="242">
        <f>T105+T106</f>
        <v>17762000</v>
      </c>
    </row>
    <row r="108" spans="1:21" s="310" customFormat="1">
      <c r="A108" s="241" t="s">
        <v>974</v>
      </c>
      <c r="B108" s="236"/>
      <c r="C108" s="236"/>
      <c r="D108" s="236"/>
      <c r="E108" s="481">
        <f>Application!AG631</f>
        <v>9715410</v>
      </c>
      <c r="F108" s="481">
        <f>Application!AG618</f>
        <v>5730000</v>
      </c>
      <c r="G108" s="481">
        <f>Application!AG619</f>
        <v>12375000</v>
      </c>
      <c r="H108" s="481">
        <f>Application!AG620</f>
        <v>2363000</v>
      </c>
      <c r="I108" s="481">
        <f>Application!AG621</f>
        <v>2860000</v>
      </c>
      <c r="J108" s="481">
        <f>Application!AG622</f>
        <v>118404</v>
      </c>
      <c r="K108" s="481">
        <f>Application!AG623</f>
        <v>458400</v>
      </c>
      <c r="L108" s="481">
        <f>Application!AG624</f>
        <v>137000</v>
      </c>
      <c r="M108" s="481">
        <f>Application!AG625</f>
        <v>994353</v>
      </c>
      <c r="N108" s="481">
        <f>Application!AG626</f>
        <v>380000</v>
      </c>
      <c r="O108" s="481">
        <f>Application!AG627</f>
        <v>0</v>
      </c>
      <c r="P108" s="481">
        <f>Application!AG628</f>
        <v>0</v>
      </c>
      <c r="Q108" s="481">
        <f>Application!AG629</f>
        <v>0</v>
      </c>
      <c r="R108" s="237"/>
      <c r="S108" s="237"/>
      <c r="T108" s="237"/>
      <c r="U108" s="309"/>
    </row>
    <row r="109" spans="1:21" ht="10.15" customHeight="1">
      <c r="A109" s="236"/>
      <c r="B109" s="236"/>
      <c r="C109" s="236"/>
      <c r="D109" s="236"/>
    </row>
    <row r="110" spans="1:21">
      <c r="A110" s="241" t="s">
        <v>1068</v>
      </c>
      <c r="B110" s="236"/>
      <c r="C110" s="236"/>
      <c r="D110" s="236"/>
    </row>
    <row r="111" spans="1:21">
      <c r="A111" s="235" t="s">
        <v>1069</v>
      </c>
      <c r="B111" s="236"/>
      <c r="C111" s="236"/>
      <c r="D111" s="236"/>
    </row>
    <row r="112" spans="1:21" ht="12" customHeight="1">
      <c r="A112" s="502"/>
      <c r="B112" s="236"/>
      <c r="C112" s="236"/>
      <c r="D112" s="236"/>
    </row>
    <row r="113" spans="1:21">
      <c r="A113" s="235" t="s">
        <v>1166</v>
      </c>
      <c r="B113" s="236"/>
      <c r="C113" s="236"/>
      <c r="D113" s="236"/>
    </row>
    <row r="114" spans="1:21">
      <c r="A114" s="235" t="s">
        <v>1167</v>
      </c>
      <c r="B114" s="236"/>
      <c r="C114" s="236"/>
      <c r="D114" s="236"/>
    </row>
    <row r="115" spans="1:21" ht="12" customHeight="1">
      <c r="A115" s="502"/>
      <c r="B115" s="236"/>
      <c r="C115" s="236"/>
      <c r="D115" s="236"/>
    </row>
    <row r="116" spans="1:21">
      <c r="A116" s="561" t="s">
        <v>1174</v>
      </c>
      <c r="B116" s="236"/>
      <c r="C116" s="236"/>
      <c r="D116" s="236"/>
    </row>
    <row r="117" spans="1:21">
      <c r="A117" s="561" t="s">
        <v>1491</v>
      </c>
      <c r="B117" s="236"/>
      <c r="C117" s="236"/>
      <c r="D117" s="236"/>
    </row>
    <row r="118" spans="1:21">
      <c r="A118" s="561" t="s">
        <v>1173</v>
      </c>
      <c r="B118" s="236"/>
      <c r="C118" s="236"/>
      <c r="D118" s="236"/>
    </row>
    <row r="119" spans="1:21">
      <c r="A119" s="561" t="s">
        <v>1175</v>
      </c>
      <c r="B119" s="236"/>
      <c r="C119" s="236"/>
      <c r="D119" s="236"/>
    </row>
    <row r="120" spans="1:21" ht="12" customHeight="1">
      <c r="A120" s="560"/>
      <c r="B120" s="236"/>
      <c r="C120" s="236"/>
      <c r="D120" s="236"/>
    </row>
    <row r="121" spans="1:21" ht="15.75">
      <c r="A121" s="551" t="s">
        <v>1150</v>
      </c>
      <c r="B121" s="236"/>
      <c r="C121" s="236"/>
      <c r="D121" s="236"/>
    </row>
    <row r="122" spans="1:21">
      <c r="A122" s="536" t="s">
        <v>1134</v>
      </c>
      <c r="B122" s="535"/>
      <c r="C122" s="535"/>
      <c r="D122" s="1623" t="s">
        <v>1135</v>
      </c>
      <c r="E122" s="1623"/>
      <c r="F122" s="1623"/>
      <c r="G122" s="535"/>
      <c r="H122" s="535"/>
      <c r="I122" s="535"/>
      <c r="J122" s="535"/>
      <c r="K122" s="535"/>
      <c r="L122" s="535"/>
      <c r="M122" s="535"/>
      <c r="N122" s="535"/>
      <c r="O122" s="535"/>
      <c r="P122" s="535"/>
      <c r="Q122" s="535"/>
      <c r="R122" s="535"/>
      <c r="S122" s="535"/>
      <c r="T122" s="535"/>
      <c r="U122" s="537"/>
    </row>
    <row r="123" spans="1:21">
      <c r="A123" s="535" t="s">
        <v>1136</v>
      </c>
      <c r="B123" s="544"/>
      <c r="C123" s="535"/>
      <c r="D123" s="1626" t="s">
        <v>1492</v>
      </c>
      <c r="E123" s="1627"/>
      <c r="F123" s="1627"/>
      <c r="G123" s="1627"/>
      <c r="H123" s="1627"/>
      <c r="I123" s="1627"/>
      <c r="J123" s="1627"/>
      <c r="K123" s="1627"/>
      <c r="L123" s="1627"/>
      <c r="M123" s="1627"/>
      <c r="N123" s="1627"/>
      <c r="O123" s="1627"/>
      <c r="P123" s="1627"/>
      <c r="Q123" s="1627"/>
      <c r="R123" s="1627"/>
      <c r="S123" s="1627"/>
      <c r="T123" s="535"/>
      <c r="U123" s="537"/>
    </row>
    <row r="124" spans="1:21" ht="12.75">
      <c r="A124" s="534" t="s">
        <v>1137</v>
      </c>
      <c r="B124" s="544"/>
      <c r="C124" s="534"/>
      <c r="D124" s="1627"/>
      <c r="E124" s="1627"/>
      <c r="F124" s="1627"/>
      <c r="G124" s="1627"/>
      <c r="H124" s="1627"/>
      <c r="I124" s="1627"/>
      <c r="J124" s="1627"/>
      <c r="K124" s="1627"/>
      <c r="L124" s="1627"/>
      <c r="M124" s="1627"/>
      <c r="N124" s="1627"/>
      <c r="O124" s="1627"/>
      <c r="P124" s="1627"/>
      <c r="Q124" s="1627"/>
      <c r="R124" s="1627"/>
      <c r="S124" s="1627"/>
      <c r="T124" s="535"/>
      <c r="U124" s="537"/>
    </row>
    <row r="125" spans="1:21" ht="12.75">
      <c r="A125" s="534" t="s">
        <v>1138</v>
      </c>
      <c r="B125" s="544"/>
      <c r="C125" s="534"/>
      <c r="D125" s="1627"/>
      <c r="E125" s="1627"/>
      <c r="F125" s="1627"/>
      <c r="G125" s="1627"/>
      <c r="H125" s="1627"/>
      <c r="I125" s="1627"/>
      <c r="J125" s="1627"/>
      <c r="K125" s="1627"/>
      <c r="L125" s="1627"/>
      <c r="M125" s="1627"/>
      <c r="N125" s="1627"/>
      <c r="O125" s="1627"/>
      <c r="P125" s="1627"/>
      <c r="Q125" s="1627"/>
      <c r="R125" s="1627"/>
      <c r="S125" s="1627"/>
      <c r="T125" s="535"/>
      <c r="U125" s="537"/>
    </row>
    <row r="126" spans="1:21" ht="12.75">
      <c r="A126" s="534" t="s">
        <v>1139</v>
      </c>
      <c r="B126" s="544"/>
      <c r="C126" s="534"/>
      <c r="D126" s="546"/>
      <c r="E126" s="546"/>
      <c r="F126" s="546"/>
      <c r="G126" s="546"/>
      <c r="H126" s="546"/>
      <c r="I126" s="546"/>
      <c r="J126" s="546"/>
      <c r="K126" s="546"/>
      <c r="L126" s="546"/>
      <c r="M126" s="546"/>
      <c r="N126" s="546"/>
      <c r="O126" s="534"/>
      <c r="P126" s="534"/>
      <c r="Q126" s="534"/>
      <c r="R126" s="534"/>
      <c r="S126" s="534"/>
      <c r="T126" s="535"/>
      <c r="U126" s="537"/>
    </row>
    <row r="127" spans="1:21" ht="12.75">
      <c r="A127" s="534" t="s">
        <v>1140</v>
      </c>
      <c r="B127" s="544"/>
      <c r="C127" s="534"/>
      <c r="D127" s="546"/>
      <c r="E127" s="546"/>
      <c r="F127" s="546"/>
      <c r="G127" s="546"/>
      <c r="H127" s="546"/>
      <c r="I127" s="546"/>
      <c r="J127" s="546"/>
      <c r="K127" s="546"/>
      <c r="L127" s="546"/>
      <c r="M127" s="546"/>
      <c r="N127" s="546"/>
      <c r="O127" s="534"/>
      <c r="P127" s="534"/>
      <c r="Q127" s="534"/>
      <c r="R127" s="534"/>
      <c r="S127" s="534"/>
      <c r="T127" s="535"/>
      <c r="U127" s="537"/>
    </row>
    <row r="128" spans="1:21" ht="12.75">
      <c r="A128" s="534" t="s">
        <v>1141</v>
      </c>
      <c r="B128" s="544"/>
      <c r="C128" s="534"/>
      <c r="D128" s="1619"/>
      <c r="E128" s="1619"/>
      <c r="F128" s="1619"/>
      <c r="G128" s="1619"/>
      <c r="H128" s="1619"/>
      <c r="I128" s="534"/>
      <c r="J128" s="1620"/>
      <c r="K128" s="1620"/>
      <c r="L128" s="534"/>
      <c r="M128" s="534"/>
      <c r="N128" s="534"/>
      <c r="O128" s="534"/>
      <c r="P128" s="534"/>
      <c r="Q128" s="534"/>
      <c r="R128" s="534"/>
      <c r="S128" s="534"/>
      <c r="T128" s="535"/>
      <c r="U128" s="537"/>
    </row>
    <row r="129" spans="1:21" ht="12.75">
      <c r="A129" s="534" t="s">
        <v>319</v>
      </c>
      <c r="B129" s="544"/>
      <c r="C129" s="534"/>
      <c r="D129" s="1621" t="s">
        <v>1142</v>
      </c>
      <c r="E129" s="1621"/>
      <c r="F129" s="1621"/>
      <c r="G129" s="1621"/>
      <c r="H129" s="1621"/>
      <c r="I129" s="534"/>
      <c r="J129" s="534" t="s">
        <v>1143</v>
      </c>
      <c r="K129" s="534"/>
      <c r="L129" s="534"/>
      <c r="M129" s="534"/>
      <c r="N129" s="534"/>
      <c r="O129" s="534"/>
      <c r="P129" s="534"/>
      <c r="Q129" s="534"/>
      <c r="R129" s="534"/>
      <c r="S129" s="534"/>
      <c r="T129" s="535"/>
      <c r="U129" s="537"/>
    </row>
    <row r="130" spans="1:21" ht="12" customHeight="1">
      <c r="A130" s="534"/>
      <c r="B130" s="543"/>
      <c r="C130" s="534"/>
      <c r="D130" s="534"/>
      <c r="E130" s="534"/>
      <c r="F130" s="534"/>
      <c r="G130" s="534"/>
      <c r="H130" s="534"/>
      <c r="I130" s="534"/>
      <c r="J130" s="534"/>
      <c r="K130" s="534"/>
      <c r="L130" s="534"/>
      <c r="M130" s="534"/>
      <c r="N130" s="534"/>
      <c r="O130" s="534"/>
      <c r="P130" s="534"/>
      <c r="Q130" s="534"/>
      <c r="R130" s="534"/>
      <c r="S130" s="534"/>
      <c r="T130" s="535"/>
      <c r="U130" s="537"/>
    </row>
    <row r="131" spans="1:21" ht="12.75">
      <c r="A131" s="547" t="s">
        <v>1144</v>
      </c>
      <c r="B131" s="545">
        <f>SUM(B123:B129)</f>
        <v>0</v>
      </c>
      <c r="C131" s="534"/>
      <c r="D131" s="1622"/>
      <c r="E131" s="1622"/>
      <c r="F131" s="1622"/>
      <c r="G131" s="1622"/>
      <c r="H131" s="1622"/>
      <c r="I131" s="534"/>
      <c r="J131" s="1622"/>
      <c r="K131" s="1622"/>
      <c r="L131" s="1622"/>
      <c r="M131" s="1622"/>
      <c r="N131" s="534"/>
      <c r="O131" s="534"/>
      <c r="P131" s="534"/>
      <c r="Q131" s="534"/>
      <c r="R131" s="534"/>
      <c r="S131" s="534"/>
      <c r="T131" s="535"/>
      <c r="U131" s="537"/>
    </row>
    <row r="132" spans="1:21" ht="12" customHeight="1">
      <c r="A132" s="548"/>
      <c r="B132" s="534"/>
      <c r="C132" s="534"/>
      <c r="D132" s="1628" t="s">
        <v>1145</v>
      </c>
      <c r="E132" s="1628"/>
      <c r="F132" s="1628"/>
      <c r="G132" s="1628"/>
      <c r="H132" s="1628"/>
      <c r="I132" s="534"/>
      <c r="J132" s="1628" t="s">
        <v>1146</v>
      </c>
      <c r="K132" s="1628"/>
      <c r="L132" s="1628"/>
      <c r="M132" s="1628"/>
      <c r="N132" s="534"/>
      <c r="O132" s="534"/>
      <c r="P132" s="534"/>
      <c r="Q132" s="534"/>
      <c r="R132" s="534"/>
      <c r="S132" s="534"/>
      <c r="T132" s="535"/>
      <c r="U132" s="537"/>
    </row>
    <row r="133" spans="1:21" ht="12" customHeight="1">
      <c r="A133" s="548"/>
      <c r="B133" s="534"/>
      <c r="C133" s="534"/>
      <c r="D133" s="534"/>
      <c r="E133" s="534"/>
      <c r="F133" s="534"/>
      <c r="G133" s="534"/>
      <c r="H133" s="534"/>
      <c r="I133" s="534"/>
      <c r="J133" s="534"/>
      <c r="K133" s="534"/>
      <c r="L133" s="534"/>
      <c r="M133" s="534"/>
      <c r="N133" s="534"/>
      <c r="O133" s="534"/>
      <c r="P133" s="534"/>
      <c r="Q133" s="534"/>
      <c r="R133" s="534"/>
      <c r="S133" s="534"/>
      <c r="T133" s="535"/>
      <c r="U133" s="537"/>
    </row>
    <row r="134" spans="1:21" ht="12.75">
      <c r="A134" s="549" t="s">
        <v>1147</v>
      </c>
      <c r="B134" s="534"/>
      <c r="C134" s="534"/>
      <c r="D134" s="534"/>
      <c r="E134" s="534"/>
      <c r="F134" s="534"/>
      <c r="G134" s="534"/>
      <c r="H134" s="534"/>
      <c r="I134" s="534"/>
      <c r="J134" s="534"/>
      <c r="K134" s="534"/>
      <c r="L134" s="534"/>
      <c r="M134" s="534"/>
      <c r="N134" s="534"/>
      <c r="O134" s="534"/>
      <c r="P134" s="534"/>
      <c r="Q134" s="534"/>
      <c r="R134" s="534"/>
      <c r="S134" s="534"/>
      <c r="T134" s="535"/>
      <c r="U134" s="537"/>
    </row>
    <row r="135" spans="1:21" ht="12.75">
      <c r="A135" s="502" t="s">
        <v>1148</v>
      </c>
      <c r="B135" s="534"/>
      <c r="C135" s="534"/>
      <c r="D135" s="534"/>
      <c r="E135" s="534"/>
      <c r="F135" s="534"/>
      <c r="G135" s="534"/>
      <c r="H135" s="534"/>
      <c r="I135" s="534"/>
      <c r="J135" s="534"/>
      <c r="K135" s="534"/>
      <c r="L135" s="534"/>
      <c r="M135" s="534"/>
      <c r="N135" s="550"/>
      <c r="O135" s="534"/>
      <c r="P135" s="534"/>
      <c r="Q135" s="534"/>
      <c r="R135" s="534"/>
      <c r="S135" s="534"/>
      <c r="T135" s="535"/>
      <c r="U135" s="537"/>
    </row>
    <row r="136" spans="1:21" ht="12" customHeight="1">
      <c r="A136" s="548"/>
      <c r="B136" s="534"/>
      <c r="C136" s="534"/>
      <c r="D136" s="534"/>
      <c r="E136" s="534"/>
      <c r="F136" s="534"/>
      <c r="G136" s="534"/>
      <c r="H136" s="534"/>
      <c r="I136" s="534"/>
      <c r="J136" s="534"/>
      <c r="K136" s="534"/>
      <c r="L136" s="534"/>
      <c r="M136" s="534"/>
      <c r="N136" s="534"/>
      <c r="O136" s="534"/>
      <c r="P136" s="534"/>
      <c r="Q136" s="534"/>
      <c r="R136" s="534"/>
      <c r="S136" s="534"/>
      <c r="T136" s="541"/>
      <c r="U136" s="542"/>
    </row>
    <row r="137" spans="1:21" ht="12.75">
      <c r="A137" s="548"/>
      <c r="B137" s="534"/>
      <c r="C137" s="534"/>
      <c r="D137" s="534"/>
      <c r="E137" s="534"/>
      <c r="F137" s="534"/>
      <c r="G137" s="534"/>
      <c r="H137" s="534"/>
      <c r="I137" s="534"/>
      <c r="J137" s="534"/>
      <c r="K137" s="534"/>
      <c r="L137" s="534"/>
      <c r="M137" s="534"/>
      <c r="N137" s="534"/>
      <c r="O137" s="534"/>
      <c r="P137" s="534"/>
      <c r="Q137" s="534"/>
      <c r="R137" s="534"/>
      <c r="S137" s="534"/>
      <c r="T137" s="541"/>
      <c r="U137" s="542"/>
    </row>
    <row r="138" spans="1:21" ht="12" customHeight="1">
      <c r="A138" s="1629"/>
      <c r="B138" s="1630"/>
      <c r="C138" s="1630"/>
      <c r="D138" s="539"/>
      <c r="E138" s="1620"/>
      <c r="F138" s="1620"/>
      <c r="G138" s="534"/>
      <c r="H138" s="534"/>
      <c r="I138" s="534"/>
      <c r="J138" s="534"/>
      <c r="K138" s="534"/>
      <c r="L138" s="534"/>
      <c r="M138" s="534"/>
      <c r="N138" s="534"/>
      <c r="O138" s="534"/>
      <c r="P138" s="534"/>
      <c r="Q138" s="534"/>
      <c r="R138" s="534"/>
      <c r="S138" s="534"/>
      <c r="T138" s="541"/>
      <c r="U138" s="542"/>
    </row>
    <row r="139" spans="1:21" ht="12.75">
      <c r="A139" s="1624" t="s">
        <v>1149</v>
      </c>
      <c r="B139" s="1625"/>
      <c r="C139" s="1625"/>
      <c r="D139" s="539"/>
      <c r="E139" s="534" t="s">
        <v>1143</v>
      </c>
      <c r="F139" s="534"/>
      <c r="G139" s="534"/>
      <c r="H139" s="534"/>
      <c r="I139" s="534"/>
      <c r="J139" s="534"/>
      <c r="K139" s="534"/>
      <c r="L139" s="534"/>
      <c r="M139" s="534"/>
      <c r="N139" s="534"/>
      <c r="O139" s="534"/>
      <c r="P139" s="534"/>
      <c r="Q139" s="534"/>
      <c r="R139" s="534"/>
      <c r="S139" s="534"/>
      <c r="T139" s="541"/>
      <c r="U139" s="542"/>
    </row>
    <row r="140" spans="1:21" ht="12.75">
      <c r="A140" s="548"/>
      <c r="B140" s="534"/>
      <c r="C140" s="534"/>
      <c r="D140" s="539"/>
      <c r="E140" s="534"/>
      <c r="F140" s="534"/>
      <c r="G140" s="534"/>
      <c r="H140" s="534"/>
      <c r="I140" s="534"/>
      <c r="J140" s="534"/>
      <c r="K140" s="534"/>
      <c r="L140" s="534"/>
      <c r="M140" s="534"/>
      <c r="N140" s="534"/>
      <c r="O140" s="534"/>
      <c r="P140" s="534"/>
      <c r="Q140" s="534"/>
      <c r="R140" s="534"/>
      <c r="S140" s="534"/>
      <c r="T140" s="538"/>
      <c r="U140" s="540"/>
    </row>
    <row r="141" spans="1:21" hidden="1"/>
    <row r="142" spans="1:21" hidden="1"/>
    <row r="143" spans="1:21" hidden="1"/>
    <row r="144" spans="1:21" hidden="1"/>
    <row r="145" hidden="1"/>
    <row r="146" hidden="1"/>
    <row r="147" hidden="1"/>
    <row r="148" hidden="1"/>
    <row r="149" hidden="1"/>
    <row r="150" hidden="1"/>
  </sheetData>
  <sheetProtection algorithmName="SHA-512" hashValue="Im6kqcyuBkIc1dgEWqGpZ09V/gDvYvtxLoFWlfBirCL4BnpVB93f+3HwJRpZgKz/d8uRtyxeIbep9GJcw2t4Jw==" saltValue="vbQlvh/iLDnpphDKrS6x1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46" priority="246" stopIfTrue="1">
      <formula>T9&gt;C9</formula>
    </cfRule>
  </conditionalFormatting>
  <conditionalFormatting sqref="S10">
    <cfRule type="expression" dxfId="145" priority="245" stopIfTrue="1">
      <formula>(S10+T10)&gt;C10</formula>
    </cfRule>
  </conditionalFormatting>
  <conditionalFormatting sqref="R8">
    <cfRule type="cellIs" dxfId="144" priority="234" stopIfTrue="1" operator="notEqual">
      <formula>$B8</formula>
    </cfRule>
    <cfRule type="cellIs" priority="237" stopIfTrue="1" operator="notEqual">
      <formula>$B8</formula>
    </cfRule>
  </conditionalFormatting>
  <conditionalFormatting sqref="R4:R7">
    <cfRule type="cellIs" dxfId="143" priority="236" stopIfTrue="1" operator="notEqual">
      <formula>$B4</formula>
    </cfRule>
  </conditionalFormatting>
  <conditionalFormatting sqref="R9:R10">
    <cfRule type="cellIs" dxfId="142" priority="235" stopIfTrue="1" operator="notEqual">
      <formula>$B9</formula>
    </cfRule>
  </conditionalFormatting>
  <conditionalFormatting sqref="R11:R12">
    <cfRule type="cellIs" dxfId="141" priority="232" stopIfTrue="1" operator="notEqual">
      <formula>$B11</formula>
    </cfRule>
    <cfRule type="cellIs" priority="233" stopIfTrue="1" operator="notEqual">
      <formula>$B11</formula>
    </cfRule>
  </conditionalFormatting>
  <conditionalFormatting sqref="R13:R15">
    <cfRule type="cellIs" dxfId="140" priority="231" stopIfTrue="1" operator="notEqual">
      <formula>$B13</formula>
    </cfRule>
  </conditionalFormatting>
  <conditionalFormatting sqref="R25">
    <cfRule type="cellIs" dxfId="139" priority="229" stopIfTrue="1" operator="notEqual">
      <formula>$B25</formula>
    </cfRule>
    <cfRule type="cellIs" priority="230" stopIfTrue="1" operator="notEqual">
      <formula>$B25</formula>
    </cfRule>
  </conditionalFormatting>
  <conditionalFormatting sqref="R17:R24">
    <cfRule type="cellIs" dxfId="138" priority="228" stopIfTrue="1" operator="notEqual">
      <formula>$B17</formula>
    </cfRule>
  </conditionalFormatting>
  <conditionalFormatting sqref="R26">
    <cfRule type="cellIs" dxfId="137" priority="227" stopIfTrue="1" operator="notEqual">
      <formula>$B26</formula>
    </cfRule>
  </conditionalFormatting>
  <conditionalFormatting sqref="R36">
    <cfRule type="cellIs" dxfId="136" priority="225" stopIfTrue="1" operator="notEqual">
      <formula>$B36</formula>
    </cfRule>
    <cfRule type="cellIs" priority="226" stopIfTrue="1" operator="notEqual">
      <formula>$B36</formula>
    </cfRule>
  </conditionalFormatting>
  <conditionalFormatting sqref="R28:R35">
    <cfRule type="cellIs" dxfId="135" priority="224" stopIfTrue="1" operator="notEqual">
      <formula>$B28</formula>
    </cfRule>
  </conditionalFormatting>
  <conditionalFormatting sqref="R40">
    <cfRule type="cellIs" dxfId="134" priority="222" stopIfTrue="1" operator="notEqual">
      <formula>$B40</formula>
    </cfRule>
    <cfRule type="cellIs" priority="223" stopIfTrue="1" operator="notEqual">
      <formula>$B40</formula>
    </cfRule>
  </conditionalFormatting>
  <conditionalFormatting sqref="R38:R39">
    <cfRule type="cellIs" dxfId="133" priority="221" stopIfTrue="1" operator="notEqual">
      <formula>$B38</formula>
    </cfRule>
  </conditionalFormatting>
  <conditionalFormatting sqref="R41">
    <cfRule type="cellIs" dxfId="132" priority="220" stopIfTrue="1" operator="notEqual">
      <formula>$B41</formula>
    </cfRule>
  </conditionalFormatting>
  <conditionalFormatting sqref="R53">
    <cfRule type="cellIs" dxfId="131" priority="218" stopIfTrue="1" operator="notEqual">
      <formula>$B53</formula>
    </cfRule>
    <cfRule type="cellIs" priority="219" stopIfTrue="1" operator="notEqual">
      <formula>$B53</formula>
    </cfRule>
  </conditionalFormatting>
  <conditionalFormatting sqref="R43:R52">
    <cfRule type="cellIs" dxfId="130" priority="217" stopIfTrue="1" operator="notEqual">
      <formula>$B43</formula>
    </cfRule>
  </conditionalFormatting>
  <conditionalFormatting sqref="R62:R63">
    <cfRule type="cellIs" dxfId="129" priority="215" stopIfTrue="1" operator="notEqual">
      <formula>$B62</formula>
    </cfRule>
    <cfRule type="cellIs" priority="216" stopIfTrue="1" operator="notEqual">
      <formula>$B62</formula>
    </cfRule>
  </conditionalFormatting>
  <conditionalFormatting sqref="R55:R61">
    <cfRule type="cellIs" dxfId="128" priority="214" stopIfTrue="1" operator="notEqual">
      <formula>$B55</formula>
    </cfRule>
  </conditionalFormatting>
  <conditionalFormatting sqref="R67">
    <cfRule type="cellIs" dxfId="127" priority="212" stopIfTrue="1" operator="notEqual">
      <formula>$B67</formula>
    </cfRule>
    <cfRule type="cellIs" priority="213" stopIfTrue="1" operator="notEqual">
      <formula>$B67</formula>
    </cfRule>
  </conditionalFormatting>
  <conditionalFormatting sqref="R65:R66">
    <cfRule type="cellIs" dxfId="126" priority="211" stopIfTrue="1" operator="notEqual">
      <formula>$B65</formula>
    </cfRule>
  </conditionalFormatting>
  <conditionalFormatting sqref="R74">
    <cfRule type="cellIs" dxfId="125" priority="209" stopIfTrue="1" operator="notEqual">
      <formula>$B74</formula>
    </cfRule>
    <cfRule type="cellIs" priority="210" stopIfTrue="1" operator="notEqual">
      <formula>$B74</formula>
    </cfRule>
  </conditionalFormatting>
  <conditionalFormatting sqref="R95">
    <cfRule type="cellIs" dxfId="124" priority="207" stopIfTrue="1" operator="notEqual">
      <formula>$B95</formula>
    </cfRule>
    <cfRule type="cellIs" priority="208" stopIfTrue="1" operator="notEqual">
      <formula>$B95</formula>
    </cfRule>
  </conditionalFormatting>
  <conditionalFormatting sqref="R69:R73">
    <cfRule type="cellIs" dxfId="123" priority="206" stopIfTrue="1" operator="notEqual">
      <formula>$B69</formula>
    </cfRule>
  </conditionalFormatting>
  <conditionalFormatting sqref="R76:R77">
    <cfRule type="cellIs" dxfId="122" priority="205" stopIfTrue="1" operator="notEqual">
      <formula>$B76</formula>
    </cfRule>
  </conditionalFormatting>
  <conditionalFormatting sqref="R80:R94">
    <cfRule type="cellIs" dxfId="121" priority="204" stopIfTrue="1" operator="notEqual">
      <formula>$B80</formula>
    </cfRule>
  </conditionalFormatting>
  <conditionalFormatting sqref="R104:R105">
    <cfRule type="cellIs" dxfId="120" priority="202" stopIfTrue="1" operator="notEqual">
      <formula>$B104</formula>
    </cfRule>
    <cfRule type="cellIs" priority="203" stopIfTrue="1" operator="notEqual">
      <formula>$B104</formula>
    </cfRule>
  </conditionalFormatting>
  <conditionalFormatting sqref="R98:R103">
    <cfRule type="cellIs" dxfId="119" priority="201" stopIfTrue="1" operator="notEqual">
      <formula>$B98</formula>
    </cfRule>
  </conditionalFormatting>
  <conditionalFormatting sqref="E105:Q105">
    <cfRule type="cellIs" dxfId="118" priority="200" stopIfTrue="1" operator="notEqual">
      <formula>E$108</formula>
    </cfRule>
  </conditionalFormatting>
  <conditionalFormatting sqref="S13">
    <cfRule type="expression" dxfId="117" priority="197" stopIfTrue="1">
      <formula>(S13+T13)&gt;C13</formula>
    </cfRule>
  </conditionalFormatting>
  <conditionalFormatting sqref="S14">
    <cfRule type="expression" dxfId="116" priority="194" stopIfTrue="1">
      <formula>(S14+T14)&gt;C14</formula>
    </cfRule>
  </conditionalFormatting>
  <conditionalFormatting sqref="S17">
    <cfRule type="expression" dxfId="115" priority="193" stopIfTrue="1">
      <formula>(S17+T17)&gt;C17</formula>
    </cfRule>
  </conditionalFormatting>
  <conditionalFormatting sqref="S18">
    <cfRule type="expression" dxfId="114" priority="185" stopIfTrue="1">
      <formula>(S18+T18)&gt;C18</formula>
    </cfRule>
  </conditionalFormatting>
  <conditionalFormatting sqref="S19">
    <cfRule type="expression" dxfId="113" priority="183" stopIfTrue="1">
      <formula>(S19+T19)&gt;C19</formula>
    </cfRule>
  </conditionalFormatting>
  <conditionalFormatting sqref="S20">
    <cfRule type="expression" dxfId="112" priority="182" stopIfTrue="1">
      <formula>(S20+T20)&gt;C20</formula>
    </cfRule>
  </conditionalFormatting>
  <conditionalFormatting sqref="S21">
    <cfRule type="expression" dxfId="111" priority="181" stopIfTrue="1">
      <formula>(S21+T21)&gt;C21</formula>
    </cfRule>
  </conditionalFormatting>
  <conditionalFormatting sqref="S22">
    <cfRule type="expression" dxfId="110" priority="180" stopIfTrue="1">
      <formula>(S22+T22)&gt;C22</formula>
    </cfRule>
  </conditionalFormatting>
  <conditionalFormatting sqref="S23">
    <cfRule type="expression" dxfId="109" priority="179" stopIfTrue="1">
      <formula>(S23+T23)&gt;C23</formula>
    </cfRule>
  </conditionalFormatting>
  <conditionalFormatting sqref="S24">
    <cfRule type="expression" dxfId="108" priority="178" stopIfTrue="1">
      <formula>(S24+T24)&gt;C24</formula>
    </cfRule>
  </conditionalFormatting>
  <conditionalFormatting sqref="S26">
    <cfRule type="expression" dxfId="107" priority="171" stopIfTrue="1">
      <formula>(S26+T26)&gt;C26</formula>
    </cfRule>
  </conditionalFormatting>
  <conditionalFormatting sqref="S28">
    <cfRule type="expression" dxfId="106" priority="169" stopIfTrue="1">
      <formula>(S28+T28)&gt;C28</formula>
    </cfRule>
  </conditionalFormatting>
  <conditionalFormatting sqref="S29">
    <cfRule type="expression" dxfId="105" priority="167" stopIfTrue="1">
      <formula>(S29+T29)&gt;C29</formula>
    </cfRule>
  </conditionalFormatting>
  <conditionalFormatting sqref="S30">
    <cfRule type="expression" dxfId="104" priority="166" stopIfTrue="1">
      <formula>(S30+T30)&gt;C30</formula>
    </cfRule>
  </conditionalFormatting>
  <conditionalFormatting sqref="S31">
    <cfRule type="expression" dxfId="103" priority="165" stopIfTrue="1">
      <formula>(S31+T31)&gt;C31</formula>
    </cfRule>
  </conditionalFormatting>
  <conditionalFormatting sqref="S32">
    <cfRule type="expression" dxfId="102" priority="164" stopIfTrue="1">
      <formula>(S32+T32)&gt;C32</formula>
    </cfRule>
  </conditionalFormatting>
  <conditionalFormatting sqref="S33">
    <cfRule type="expression" dxfId="101" priority="163" stopIfTrue="1">
      <formula>(S33+T33)&gt;C33</formula>
    </cfRule>
  </conditionalFormatting>
  <conditionalFormatting sqref="S34">
    <cfRule type="expression" dxfId="100" priority="162" stopIfTrue="1">
      <formula>(S34+T34)&gt;C34</formula>
    </cfRule>
  </conditionalFormatting>
  <conditionalFormatting sqref="S35">
    <cfRule type="expression" dxfId="99" priority="161" stopIfTrue="1">
      <formula>(S35+T35)&gt;C35</formula>
    </cfRule>
  </conditionalFormatting>
  <conditionalFormatting sqref="S38">
    <cfRule type="expression" dxfId="98" priority="153" stopIfTrue="1">
      <formula>(S38+T38)&gt;C38</formula>
    </cfRule>
  </conditionalFormatting>
  <conditionalFormatting sqref="S39">
    <cfRule type="expression" dxfId="97" priority="152" stopIfTrue="1">
      <formula>(S39+T39)&gt;C39</formula>
    </cfRule>
  </conditionalFormatting>
  <conditionalFormatting sqref="S41">
    <cfRule type="expression" dxfId="96" priority="149" stopIfTrue="1">
      <formula>(S41+T41)&gt;C41</formula>
    </cfRule>
  </conditionalFormatting>
  <conditionalFormatting sqref="S43">
    <cfRule type="expression" dxfId="95" priority="147" stopIfTrue="1">
      <formula>(S43+T43)&gt;C43</formula>
    </cfRule>
  </conditionalFormatting>
  <conditionalFormatting sqref="S44">
    <cfRule type="expression" dxfId="94" priority="142" stopIfTrue="1">
      <formula>(S44+T44)&gt;C44</formula>
    </cfRule>
  </conditionalFormatting>
  <conditionalFormatting sqref="S45">
    <cfRule type="expression" dxfId="93" priority="141" stopIfTrue="1">
      <formula>(S45+T45)&gt;C45</formula>
    </cfRule>
  </conditionalFormatting>
  <conditionalFormatting sqref="S46">
    <cfRule type="expression" dxfId="92" priority="140" stopIfTrue="1">
      <formula>(S46+T46)&gt;C46</formula>
    </cfRule>
  </conditionalFormatting>
  <conditionalFormatting sqref="S47">
    <cfRule type="expression" dxfId="91" priority="139" stopIfTrue="1">
      <formula>(S47+T47)&gt;C47</formula>
    </cfRule>
  </conditionalFormatting>
  <conditionalFormatting sqref="S48">
    <cfRule type="expression" dxfId="90" priority="138" stopIfTrue="1">
      <formula>(S48+T48)&gt;C48</formula>
    </cfRule>
  </conditionalFormatting>
  <conditionalFormatting sqref="S49">
    <cfRule type="expression" dxfId="89" priority="137" stopIfTrue="1">
      <formula>(S49+T49)&gt;C49</formula>
    </cfRule>
  </conditionalFormatting>
  <conditionalFormatting sqref="S50">
    <cfRule type="expression" dxfId="88" priority="136" stopIfTrue="1">
      <formula>(S50+T50)&gt;C50</formula>
    </cfRule>
  </conditionalFormatting>
  <conditionalFormatting sqref="S51">
    <cfRule type="expression" dxfId="87" priority="135" stopIfTrue="1">
      <formula>(S51+T51)&gt;C51</formula>
    </cfRule>
  </conditionalFormatting>
  <conditionalFormatting sqref="S52">
    <cfRule type="expression" dxfId="86" priority="134" stopIfTrue="1">
      <formula>(S52+T52)&gt;C52</formula>
    </cfRule>
  </conditionalFormatting>
  <conditionalFormatting sqref="S65">
    <cfRule type="expression" dxfId="85" priority="124" stopIfTrue="1">
      <formula>(S65+T65)&gt;C65</formula>
    </cfRule>
  </conditionalFormatting>
  <conditionalFormatting sqref="S66">
    <cfRule type="expression" dxfId="84" priority="123" stopIfTrue="1">
      <formula>(S66+T66)&gt;C66</formula>
    </cfRule>
  </conditionalFormatting>
  <conditionalFormatting sqref="S76">
    <cfRule type="expression" dxfId="83" priority="120" stopIfTrue="1">
      <formula>(S76+T76)&gt;C76</formula>
    </cfRule>
  </conditionalFormatting>
  <conditionalFormatting sqref="S77">
    <cfRule type="expression" dxfId="82" priority="119" stopIfTrue="1">
      <formula>(S77+T77)&gt;C77</formula>
    </cfRule>
  </conditionalFormatting>
  <conditionalFormatting sqref="S81">
    <cfRule type="expression" dxfId="81" priority="116" stopIfTrue="1">
      <formula>(S81+T81)&gt;C81</formula>
    </cfRule>
  </conditionalFormatting>
  <conditionalFormatting sqref="S82">
    <cfRule type="expression" dxfId="80" priority="115" stopIfTrue="1">
      <formula>(S82+T82)&gt;C82</formula>
    </cfRule>
  </conditionalFormatting>
  <conditionalFormatting sqref="S83">
    <cfRule type="expression" dxfId="79" priority="114" stopIfTrue="1">
      <formula>(S83+T83)&gt;C83</formula>
    </cfRule>
  </conditionalFormatting>
  <conditionalFormatting sqref="S84">
    <cfRule type="expression" dxfId="78" priority="113" stopIfTrue="1">
      <formula>(S84+T84)&gt;C84</formula>
    </cfRule>
  </conditionalFormatting>
  <conditionalFormatting sqref="S86">
    <cfRule type="expression" dxfId="77" priority="108" stopIfTrue="1">
      <formula>(S86+T86)&gt;C86</formula>
    </cfRule>
  </conditionalFormatting>
  <conditionalFormatting sqref="S87">
    <cfRule type="expression" dxfId="76" priority="107" stopIfTrue="1">
      <formula>(S87+T87)&gt;C87</formula>
    </cfRule>
  </conditionalFormatting>
  <conditionalFormatting sqref="S88">
    <cfRule type="expression" dxfId="75" priority="106" stopIfTrue="1">
      <formula>(S88+T88)&gt;C88</formula>
    </cfRule>
  </conditionalFormatting>
  <conditionalFormatting sqref="S89">
    <cfRule type="expression" dxfId="74" priority="105" stopIfTrue="1">
      <formula>(S89+T89)&gt;C89</formula>
    </cfRule>
  </conditionalFormatting>
  <conditionalFormatting sqref="S90">
    <cfRule type="expression" dxfId="73" priority="104" stopIfTrue="1">
      <formula>(S90+T90)&gt;C90</formula>
    </cfRule>
  </conditionalFormatting>
  <conditionalFormatting sqref="S91">
    <cfRule type="expression" dxfId="72" priority="103" stopIfTrue="1">
      <formula>(S91+T91)&gt;C91</formula>
    </cfRule>
  </conditionalFormatting>
  <conditionalFormatting sqref="S92">
    <cfRule type="expression" dxfId="71" priority="102" stopIfTrue="1">
      <formula>(S92+T92)&gt;C92</formula>
    </cfRule>
  </conditionalFormatting>
  <conditionalFormatting sqref="S93">
    <cfRule type="expression" dxfId="70" priority="101" stopIfTrue="1">
      <formula>(S93+T93)&gt;C93</formula>
    </cfRule>
  </conditionalFormatting>
  <conditionalFormatting sqref="S94">
    <cfRule type="expression" dxfId="69" priority="100" stopIfTrue="1">
      <formula>(S94+T94)&gt;C94</formula>
    </cfRule>
  </conditionalFormatting>
  <conditionalFormatting sqref="S98">
    <cfRule type="expression" dxfId="68" priority="90" stopIfTrue="1">
      <formula>(S98+T98)&gt;C98</formula>
    </cfRule>
  </conditionalFormatting>
  <conditionalFormatting sqref="S99">
    <cfRule type="expression" dxfId="67" priority="89" stopIfTrue="1">
      <formula>(S99+T99)&gt;C99</formula>
    </cfRule>
  </conditionalFormatting>
  <conditionalFormatting sqref="S100">
    <cfRule type="expression" dxfId="66" priority="88" stopIfTrue="1">
      <formula>(S100+T100)&gt;C100</formula>
    </cfRule>
  </conditionalFormatting>
  <conditionalFormatting sqref="S101">
    <cfRule type="expression" dxfId="65" priority="87" stopIfTrue="1">
      <formula>(S101+T101)&gt;C101</formula>
    </cfRule>
  </conditionalFormatting>
  <conditionalFormatting sqref="S102">
    <cfRule type="expression" dxfId="64" priority="86" stopIfTrue="1">
      <formula>(S102+T102)&gt;C102</formula>
    </cfRule>
  </conditionalFormatting>
  <conditionalFormatting sqref="S103">
    <cfRule type="expression" dxfId="63" priority="85" stopIfTrue="1">
      <formula>(S103+T103)&gt;C103</formula>
    </cfRule>
  </conditionalFormatting>
  <conditionalFormatting sqref="C10">
    <cfRule type="expression" dxfId="62" priority="77">
      <formula>"(S10+T10)&gt;C10 "</formula>
    </cfRule>
  </conditionalFormatting>
  <conditionalFormatting sqref="T10">
    <cfRule type="expression" dxfId="61" priority="75" stopIfTrue="1">
      <formula>(S10+T10)&gt;C10</formula>
    </cfRule>
  </conditionalFormatting>
  <conditionalFormatting sqref="T13">
    <cfRule type="expression" dxfId="60" priority="73" stopIfTrue="1">
      <formula>(S13+T13)&gt;C13</formula>
    </cfRule>
  </conditionalFormatting>
  <conditionalFormatting sqref="T14">
    <cfRule type="expression" dxfId="59" priority="72" stopIfTrue="1">
      <formula>(S14+T14)&gt;C14</formula>
    </cfRule>
  </conditionalFormatting>
  <conditionalFormatting sqref="T17">
    <cfRule type="expression" dxfId="58" priority="71" stopIfTrue="1">
      <formula>(S17+T17)&gt;C17</formula>
    </cfRule>
  </conditionalFormatting>
  <conditionalFormatting sqref="T18">
    <cfRule type="expression" dxfId="57" priority="54" stopIfTrue="1">
      <formula>(S18+T18)&gt;C18</formula>
    </cfRule>
  </conditionalFormatting>
  <conditionalFormatting sqref="T19">
    <cfRule type="expression" dxfId="56" priority="53" stopIfTrue="1">
      <formula>(S19+T19)&gt;C19</formula>
    </cfRule>
  </conditionalFormatting>
  <conditionalFormatting sqref="T20">
    <cfRule type="expression" dxfId="55" priority="52" stopIfTrue="1">
      <formula>(S20+T20)&gt;C20</formula>
    </cfRule>
  </conditionalFormatting>
  <conditionalFormatting sqref="T21">
    <cfRule type="expression" dxfId="54" priority="51" stopIfTrue="1">
      <formula>(S21+T21)&gt;C21</formula>
    </cfRule>
  </conditionalFormatting>
  <conditionalFormatting sqref="T22">
    <cfRule type="expression" dxfId="53" priority="50" stopIfTrue="1">
      <formula>(S22+T22)&gt;C22</formula>
    </cfRule>
  </conditionalFormatting>
  <conditionalFormatting sqref="T23">
    <cfRule type="expression" dxfId="52" priority="49" stopIfTrue="1">
      <formula>(S23+T23)&gt;C23</formula>
    </cfRule>
  </conditionalFormatting>
  <conditionalFormatting sqref="T24">
    <cfRule type="expression" dxfId="51" priority="48" stopIfTrue="1">
      <formula>(S24+T24)&gt;C24</formula>
    </cfRule>
  </conditionalFormatting>
  <conditionalFormatting sqref="T26">
    <cfRule type="expression" dxfId="50" priority="46" stopIfTrue="1">
      <formula>(S26+T26)&gt;C26</formula>
    </cfRule>
  </conditionalFormatting>
  <conditionalFormatting sqref="T28">
    <cfRule type="expression" dxfId="49" priority="45" stopIfTrue="1">
      <formula>(S28+T28)&gt;C28</formula>
    </cfRule>
  </conditionalFormatting>
  <conditionalFormatting sqref="T29">
    <cfRule type="expression" dxfId="48" priority="43" stopIfTrue="1">
      <formula>(S29+T29)&gt;C29</formula>
    </cfRule>
  </conditionalFormatting>
  <conditionalFormatting sqref="T30">
    <cfRule type="expression" dxfId="47" priority="42" stopIfTrue="1">
      <formula>(S30+T30)&gt;C30</formula>
    </cfRule>
  </conditionalFormatting>
  <conditionalFormatting sqref="T31">
    <cfRule type="expression" dxfId="46" priority="41" stopIfTrue="1">
      <formula>(S31+T31)&gt;C31</formula>
    </cfRule>
  </conditionalFormatting>
  <conditionalFormatting sqref="T32">
    <cfRule type="expression" dxfId="45" priority="40" stopIfTrue="1">
      <formula>(S32+T32)&gt;C32</formula>
    </cfRule>
  </conditionalFormatting>
  <conditionalFormatting sqref="T33">
    <cfRule type="expression" dxfId="44" priority="39" stopIfTrue="1">
      <formula>(S33+T33)&gt;C33</formula>
    </cfRule>
  </conditionalFormatting>
  <conditionalFormatting sqref="T34">
    <cfRule type="expression" dxfId="43" priority="38" stopIfTrue="1">
      <formula>(S34+T34)&gt;C34</formula>
    </cfRule>
  </conditionalFormatting>
  <conditionalFormatting sqref="T35">
    <cfRule type="expression" dxfId="42" priority="37" stopIfTrue="1">
      <formula>(S35+T35)&gt;C35</formula>
    </cfRule>
  </conditionalFormatting>
  <conditionalFormatting sqref="T38">
    <cfRule type="expression" dxfId="41" priority="36" stopIfTrue="1">
      <formula>(S38+T38)&gt;C38</formula>
    </cfRule>
  </conditionalFormatting>
  <conditionalFormatting sqref="T39">
    <cfRule type="expression" dxfId="40" priority="35" stopIfTrue="1">
      <formula>(S39+T39)&gt;C39</formula>
    </cfRule>
  </conditionalFormatting>
  <conditionalFormatting sqref="T41">
    <cfRule type="expression" dxfId="39" priority="34" stopIfTrue="1">
      <formula>(S41+T41)&gt;C41</formula>
    </cfRule>
  </conditionalFormatting>
  <conditionalFormatting sqref="T43">
    <cfRule type="expression" dxfId="38" priority="33" stopIfTrue="1">
      <formula>(S43+T43)&gt;C43</formula>
    </cfRule>
  </conditionalFormatting>
  <conditionalFormatting sqref="T44">
    <cfRule type="expression" dxfId="37" priority="32" stopIfTrue="1">
      <formula>(S44+T44)&gt;C44</formula>
    </cfRule>
  </conditionalFormatting>
  <conditionalFormatting sqref="T45">
    <cfRule type="expression" dxfId="36" priority="31" stopIfTrue="1">
      <formula>(S45+T45)&gt;C45</formula>
    </cfRule>
  </conditionalFormatting>
  <conditionalFormatting sqref="T46">
    <cfRule type="expression" dxfId="35" priority="30" stopIfTrue="1">
      <formula>(S46+T46)&gt;C46</formula>
    </cfRule>
  </conditionalFormatting>
  <conditionalFormatting sqref="T47">
    <cfRule type="expression" dxfId="34" priority="29" stopIfTrue="1">
      <formula>(S47+T47)&gt;C47</formula>
    </cfRule>
  </conditionalFormatting>
  <conditionalFormatting sqref="T48">
    <cfRule type="expression" dxfId="33" priority="28" stopIfTrue="1">
      <formula>(S48+T48)&gt;C48</formula>
    </cfRule>
  </conditionalFormatting>
  <conditionalFormatting sqref="T49">
    <cfRule type="expression" dxfId="32" priority="27" stopIfTrue="1">
      <formula>(S49+T49)&gt;C49</formula>
    </cfRule>
  </conditionalFormatting>
  <conditionalFormatting sqref="T50">
    <cfRule type="expression" dxfId="31" priority="26" stopIfTrue="1">
      <formula>(S50+T50)&gt;C50</formula>
    </cfRule>
  </conditionalFormatting>
  <conditionalFormatting sqref="T51">
    <cfRule type="expression" dxfId="30" priority="25" stopIfTrue="1">
      <formula>(S51+T51)&gt;C51</formula>
    </cfRule>
  </conditionalFormatting>
  <conditionalFormatting sqref="T52">
    <cfRule type="expression" dxfId="29" priority="24" stopIfTrue="1">
      <formula>(S52+T52)&gt;C52</formula>
    </cfRule>
  </conditionalFormatting>
  <conditionalFormatting sqref="T65">
    <cfRule type="expression" dxfId="28" priority="23" stopIfTrue="1">
      <formula>(S65+T65)&gt;C65</formula>
    </cfRule>
  </conditionalFormatting>
  <conditionalFormatting sqref="T66">
    <cfRule type="expression" dxfId="27" priority="22" stopIfTrue="1">
      <formula>(S66+T66)&gt;C66</formula>
    </cfRule>
  </conditionalFormatting>
  <conditionalFormatting sqref="T76">
    <cfRule type="expression" dxfId="26" priority="21" stopIfTrue="1">
      <formula>(S76+T76)&gt;C76</formula>
    </cfRule>
  </conditionalFormatting>
  <conditionalFormatting sqref="T77">
    <cfRule type="expression" dxfId="25" priority="20" stopIfTrue="1">
      <formula>(S77+T77)&gt;C77</formula>
    </cfRule>
  </conditionalFormatting>
  <conditionalFormatting sqref="T81">
    <cfRule type="expression" dxfId="24" priority="19" stopIfTrue="1">
      <formula>(S81+T81)&gt;C81</formula>
    </cfRule>
  </conditionalFormatting>
  <conditionalFormatting sqref="T82">
    <cfRule type="expression" dxfId="23" priority="18" stopIfTrue="1">
      <formula>(S82+T82)&gt;C82</formula>
    </cfRule>
  </conditionalFormatting>
  <conditionalFormatting sqref="T83">
    <cfRule type="expression" dxfId="22" priority="17" stopIfTrue="1">
      <formula>(S83+T83)&gt;C83</formula>
    </cfRule>
  </conditionalFormatting>
  <conditionalFormatting sqref="T84">
    <cfRule type="expression" dxfId="21" priority="16" stopIfTrue="1">
      <formula>(S84+T84)&gt;C84</formula>
    </cfRule>
  </conditionalFormatting>
  <conditionalFormatting sqref="T86">
    <cfRule type="expression" dxfId="20" priority="15" stopIfTrue="1">
      <formula>(S86+T86)&gt;C86</formula>
    </cfRule>
  </conditionalFormatting>
  <conditionalFormatting sqref="T87">
    <cfRule type="expression" dxfId="19" priority="14" stopIfTrue="1">
      <formula>(S87+T87)&gt;C87</formula>
    </cfRule>
  </conditionalFormatting>
  <conditionalFormatting sqref="T88">
    <cfRule type="expression" dxfId="18" priority="13" stopIfTrue="1">
      <formula>(S88+T88)&gt;C88</formula>
    </cfRule>
  </conditionalFormatting>
  <conditionalFormatting sqref="T89">
    <cfRule type="expression" dxfId="17" priority="12" stopIfTrue="1">
      <formula>(S89+T89)&gt;C89</formula>
    </cfRule>
  </conditionalFormatting>
  <conditionalFormatting sqref="T90">
    <cfRule type="expression" dxfId="16" priority="11" stopIfTrue="1">
      <formula>(S90+T90)&gt;C90</formula>
    </cfRule>
  </conditionalFormatting>
  <conditionalFormatting sqref="T91">
    <cfRule type="expression" dxfId="15" priority="10" stopIfTrue="1">
      <formula>(S91+T91)&gt;C91</formula>
    </cfRule>
  </conditionalFormatting>
  <conditionalFormatting sqref="T92">
    <cfRule type="expression" dxfId="14" priority="9" stopIfTrue="1">
      <formula>(S92+T92)&gt;C92</formula>
    </cfRule>
  </conditionalFormatting>
  <conditionalFormatting sqref="T93">
    <cfRule type="expression" dxfId="13" priority="8" stopIfTrue="1">
      <formula>(S93+T93)&gt;C93</formula>
    </cfRule>
  </conditionalFormatting>
  <conditionalFormatting sqref="T94">
    <cfRule type="expression" dxfId="12" priority="7" stopIfTrue="1">
      <formula>(S94+T94)&gt;C94</formula>
    </cfRule>
  </conditionalFormatting>
  <conditionalFormatting sqref="T98">
    <cfRule type="expression" dxfId="11" priority="6" stopIfTrue="1">
      <formula>(S98+T98)&gt;C98</formula>
    </cfRule>
  </conditionalFormatting>
  <conditionalFormatting sqref="T99">
    <cfRule type="expression" dxfId="10" priority="5" stopIfTrue="1">
      <formula>(S99+T99)&gt;C99</formula>
    </cfRule>
  </conditionalFormatting>
  <conditionalFormatting sqref="T100">
    <cfRule type="expression" dxfId="9" priority="4" stopIfTrue="1">
      <formula>(S100+T100)&gt;C100</formula>
    </cfRule>
  </conditionalFormatting>
  <conditionalFormatting sqref="T101">
    <cfRule type="expression" dxfId="8" priority="3" stopIfTrue="1">
      <formula>(S101+T101)&gt;C101</formula>
    </cfRule>
  </conditionalFormatting>
  <conditionalFormatting sqref="T102">
    <cfRule type="expression" dxfId="7" priority="2" stopIfTrue="1">
      <formula>(S102+T102)&gt;C102</formula>
    </cfRule>
  </conditionalFormatting>
  <conditionalFormatting sqref="T103">
    <cfRule type="expression" dxfId="6" priority="1" stopIfTrue="1">
      <formula>(S103+T103)&gt;C103</formula>
    </cfRule>
  </conditionalFormatting>
  <printOptions horizontalCentered="1"/>
  <pageMargins left="0.25" right="0.25" top="0.5" bottom="0.5" header="0.25" footer="0.25"/>
  <pageSetup paperSize="17" scale="76" firstPageNumber="26" fitToHeight="2" orientation="landscape" useFirstPageNumber="1" r:id="rId2"/>
  <headerFooter alignWithMargins="0">
    <oddFooter>&amp;C&amp;P&amp;R&amp;A</oddFooter>
  </headerFooter>
  <rowBreaks count="1" manualBreakCount="1">
    <brk id="67"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VR143"/>
  <sheetViews>
    <sheetView showGridLines="0" showZeros="0" topLeftCell="A4" zoomScaleNormal="100" zoomScaleSheetLayoutView="100" workbookViewId="0">
      <selection activeCell="J99" sqref="J99"/>
    </sheetView>
  </sheetViews>
  <sheetFormatPr defaultColWidth="0" defaultRowHeight="12" zeroHeight="1"/>
  <cols>
    <col min="1" max="1" width="32.7109375" style="634" customWidth="1"/>
    <col min="2" max="3" width="12.140625" style="627" customWidth="1"/>
    <col min="4" max="6" width="12.85546875" style="627" customWidth="1"/>
    <col min="7" max="9" width="12.140625" style="627" customWidth="1"/>
    <col min="10" max="10" width="12.140625" style="628" customWidth="1"/>
    <col min="11" max="11" width="8.85546875" style="629" hidden="1" customWidth="1"/>
    <col min="12" max="21" width="8.85546875" style="627" hidden="1" customWidth="1"/>
    <col min="22" max="23" width="0" style="627" hidden="1"/>
    <col min="24" max="256" width="8.85546875" style="627" hidden="1"/>
    <col min="257" max="257" width="32.7109375" style="627" hidden="1" customWidth="1"/>
    <col min="258" max="259" width="12.140625" style="627" hidden="1" customWidth="1"/>
    <col min="260" max="260" width="12.85546875" style="627" hidden="1" customWidth="1"/>
    <col min="261" max="266" width="12.140625" style="627" hidden="1" customWidth="1"/>
    <col min="267" max="277" width="8.85546875" style="627" hidden="1" customWidth="1"/>
    <col min="278" max="512" width="8.85546875" style="627" hidden="1"/>
    <col min="513" max="513" width="32.7109375" style="627" hidden="1" customWidth="1"/>
    <col min="514" max="515" width="12.140625" style="627" hidden="1" customWidth="1"/>
    <col min="516" max="516" width="12.85546875" style="627" hidden="1" customWidth="1"/>
    <col min="517" max="522" width="12.140625" style="627" hidden="1" customWidth="1"/>
    <col min="523" max="533" width="8.85546875" style="627" hidden="1" customWidth="1"/>
    <col min="534" max="768" width="8.85546875" style="627" hidden="1"/>
    <col min="769" max="769" width="32.7109375" style="627" hidden="1" customWidth="1"/>
    <col min="770" max="771" width="12.140625" style="627" hidden="1" customWidth="1"/>
    <col min="772" max="772" width="12.85546875" style="627" hidden="1" customWidth="1"/>
    <col min="773" max="778" width="12.140625" style="627" hidden="1" customWidth="1"/>
    <col min="779" max="789" width="8.85546875" style="627" hidden="1" customWidth="1"/>
    <col min="790" max="1024" width="8.85546875" style="627" hidden="1"/>
    <col min="1025" max="1025" width="32.7109375" style="627" hidden="1" customWidth="1"/>
    <col min="1026" max="1027" width="12.140625" style="627" hidden="1" customWidth="1"/>
    <col min="1028" max="1028" width="12.85546875" style="627" hidden="1" customWidth="1"/>
    <col min="1029" max="1034" width="12.140625" style="627" hidden="1" customWidth="1"/>
    <col min="1035" max="1045" width="8.85546875" style="627" hidden="1" customWidth="1"/>
    <col min="1046" max="1280" width="8.85546875" style="627" hidden="1"/>
    <col min="1281" max="1281" width="32.7109375" style="627" hidden="1" customWidth="1"/>
    <col min="1282" max="1283" width="12.140625" style="627" hidden="1" customWidth="1"/>
    <col min="1284" max="1284" width="12.85546875" style="627" hidden="1" customWidth="1"/>
    <col min="1285" max="1290" width="12.140625" style="627" hidden="1" customWidth="1"/>
    <col min="1291" max="1301" width="8.85546875" style="627" hidden="1" customWidth="1"/>
    <col min="1302" max="1536" width="8.85546875" style="627" hidden="1"/>
    <col min="1537" max="1537" width="32.7109375" style="627" hidden="1" customWidth="1"/>
    <col min="1538" max="1539" width="12.140625" style="627" hidden="1" customWidth="1"/>
    <col min="1540" max="1540" width="12.85546875" style="627" hidden="1" customWidth="1"/>
    <col min="1541" max="1546" width="12.140625" style="627" hidden="1" customWidth="1"/>
    <col min="1547" max="1557" width="8.85546875" style="627" hidden="1" customWidth="1"/>
    <col min="1558" max="1792" width="8.85546875" style="627" hidden="1"/>
    <col min="1793" max="1793" width="32.7109375" style="627" hidden="1" customWidth="1"/>
    <col min="1794" max="1795" width="12.140625" style="627" hidden="1" customWidth="1"/>
    <col min="1796" max="1796" width="12.85546875" style="627" hidden="1" customWidth="1"/>
    <col min="1797" max="1802" width="12.140625" style="627" hidden="1" customWidth="1"/>
    <col min="1803" max="1813" width="8.85546875" style="627" hidden="1" customWidth="1"/>
    <col min="1814" max="2048" width="8.85546875" style="627" hidden="1"/>
    <col min="2049" max="2049" width="32.7109375" style="627" hidden="1" customWidth="1"/>
    <col min="2050" max="2051" width="12.140625" style="627" hidden="1" customWidth="1"/>
    <col min="2052" max="2052" width="12.85546875" style="627" hidden="1" customWidth="1"/>
    <col min="2053" max="2058" width="12.140625" style="627" hidden="1" customWidth="1"/>
    <col min="2059" max="2069" width="8.85546875" style="627" hidden="1" customWidth="1"/>
    <col min="2070" max="2304" width="8.85546875" style="627" hidden="1"/>
    <col min="2305" max="2305" width="32.7109375" style="627" hidden="1" customWidth="1"/>
    <col min="2306" max="2307" width="12.140625" style="627" hidden="1" customWidth="1"/>
    <col min="2308" max="2308" width="12.85546875" style="627" hidden="1" customWidth="1"/>
    <col min="2309" max="2314" width="12.140625" style="627" hidden="1" customWidth="1"/>
    <col min="2315" max="2325" width="8.85546875" style="627" hidden="1" customWidth="1"/>
    <col min="2326" max="2560" width="8.85546875" style="627" hidden="1"/>
    <col min="2561" max="2561" width="32.7109375" style="627" hidden="1" customWidth="1"/>
    <col min="2562" max="2563" width="12.140625" style="627" hidden="1" customWidth="1"/>
    <col min="2564" max="2564" width="12.85546875" style="627" hidden="1" customWidth="1"/>
    <col min="2565" max="2570" width="12.140625" style="627" hidden="1" customWidth="1"/>
    <col min="2571" max="2581" width="8.85546875" style="627" hidden="1" customWidth="1"/>
    <col min="2582" max="2816" width="8.85546875" style="627" hidden="1"/>
    <col min="2817" max="2817" width="32.7109375" style="627" hidden="1" customWidth="1"/>
    <col min="2818" max="2819" width="12.140625" style="627" hidden="1" customWidth="1"/>
    <col min="2820" max="2820" width="12.85546875" style="627" hidden="1" customWidth="1"/>
    <col min="2821" max="2826" width="12.140625" style="627" hidden="1" customWidth="1"/>
    <col min="2827" max="2837" width="8.85546875" style="627" hidden="1" customWidth="1"/>
    <col min="2838" max="3072" width="8.85546875" style="627" hidden="1"/>
    <col min="3073" max="3073" width="32.7109375" style="627" hidden="1" customWidth="1"/>
    <col min="3074" max="3075" width="12.140625" style="627" hidden="1" customWidth="1"/>
    <col min="3076" max="3076" width="12.85546875" style="627" hidden="1" customWidth="1"/>
    <col min="3077" max="3082" width="12.140625" style="627" hidden="1" customWidth="1"/>
    <col min="3083" max="3093" width="8.85546875" style="627" hidden="1" customWidth="1"/>
    <col min="3094" max="3328" width="8.85546875" style="627" hidden="1"/>
    <col min="3329" max="3329" width="32.7109375" style="627" hidden="1" customWidth="1"/>
    <col min="3330" max="3331" width="12.140625" style="627" hidden="1" customWidth="1"/>
    <col min="3332" max="3332" width="12.85546875" style="627" hidden="1" customWidth="1"/>
    <col min="3333" max="3338" width="12.140625" style="627" hidden="1" customWidth="1"/>
    <col min="3339" max="3349" width="8.85546875" style="627" hidden="1" customWidth="1"/>
    <col min="3350" max="3584" width="8.85546875" style="627" hidden="1"/>
    <col min="3585" max="3585" width="32.7109375" style="627" hidden="1" customWidth="1"/>
    <col min="3586" max="3587" width="12.140625" style="627" hidden="1" customWidth="1"/>
    <col min="3588" max="3588" width="12.85546875" style="627" hidden="1" customWidth="1"/>
    <col min="3589" max="3594" width="12.140625" style="627" hidden="1" customWidth="1"/>
    <col min="3595" max="3605" width="8.85546875" style="627" hidden="1" customWidth="1"/>
    <col min="3606" max="3840" width="8.85546875" style="627" hidden="1"/>
    <col min="3841" max="3841" width="32.7109375" style="627" hidden="1" customWidth="1"/>
    <col min="3842" max="3843" width="12.140625" style="627" hidden="1" customWidth="1"/>
    <col min="3844" max="3844" width="12.85546875" style="627" hidden="1" customWidth="1"/>
    <col min="3845" max="3850" width="12.140625" style="627" hidden="1" customWidth="1"/>
    <col min="3851" max="3861" width="8.85546875" style="627" hidden="1" customWidth="1"/>
    <col min="3862" max="4096" width="8.85546875" style="627" hidden="1"/>
    <col min="4097" max="4097" width="32.7109375" style="627" hidden="1" customWidth="1"/>
    <col min="4098" max="4099" width="12.140625" style="627" hidden="1" customWidth="1"/>
    <col min="4100" max="4100" width="12.85546875" style="627" hidden="1" customWidth="1"/>
    <col min="4101" max="4106" width="12.140625" style="627" hidden="1" customWidth="1"/>
    <col min="4107" max="4117" width="8.85546875" style="627" hidden="1" customWidth="1"/>
    <col min="4118" max="4352" width="8.85546875" style="627" hidden="1"/>
    <col min="4353" max="4353" width="32.7109375" style="627" hidden="1" customWidth="1"/>
    <col min="4354" max="4355" width="12.140625" style="627" hidden="1" customWidth="1"/>
    <col min="4356" max="4356" width="12.85546875" style="627" hidden="1" customWidth="1"/>
    <col min="4357" max="4362" width="12.140625" style="627" hidden="1" customWidth="1"/>
    <col min="4363" max="4373" width="8.85546875" style="627" hidden="1" customWidth="1"/>
    <col min="4374" max="4608" width="8.85546875" style="627" hidden="1"/>
    <col min="4609" max="4609" width="32.7109375" style="627" hidden="1" customWidth="1"/>
    <col min="4610" max="4611" width="12.140625" style="627" hidden="1" customWidth="1"/>
    <col min="4612" max="4612" width="12.85546875" style="627" hidden="1" customWidth="1"/>
    <col min="4613" max="4618" width="12.140625" style="627" hidden="1" customWidth="1"/>
    <col min="4619" max="4629" width="8.85546875" style="627" hidden="1" customWidth="1"/>
    <col min="4630" max="4864" width="8.85546875" style="627" hidden="1"/>
    <col min="4865" max="4865" width="32.7109375" style="627" hidden="1" customWidth="1"/>
    <col min="4866" max="4867" width="12.140625" style="627" hidden="1" customWidth="1"/>
    <col min="4868" max="4868" width="12.85546875" style="627" hidden="1" customWidth="1"/>
    <col min="4869" max="4874" width="12.140625" style="627" hidden="1" customWidth="1"/>
    <col min="4875" max="4885" width="8.85546875" style="627" hidden="1" customWidth="1"/>
    <col min="4886" max="5120" width="8.85546875" style="627" hidden="1"/>
    <col min="5121" max="5121" width="32.7109375" style="627" hidden="1" customWidth="1"/>
    <col min="5122" max="5123" width="12.140625" style="627" hidden="1" customWidth="1"/>
    <col min="5124" max="5124" width="12.85546875" style="627" hidden="1" customWidth="1"/>
    <col min="5125" max="5130" width="12.140625" style="627" hidden="1" customWidth="1"/>
    <col min="5131" max="5141" width="8.85546875" style="627" hidden="1" customWidth="1"/>
    <col min="5142" max="5376" width="8.85546875" style="627" hidden="1"/>
    <col min="5377" max="5377" width="32.7109375" style="627" hidden="1" customWidth="1"/>
    <col min="5378" max="5379" width="12.140625" style="627" hidden="1" customWidth="1"/>
    <col min="5380" max="5380" width="12.85546875" style="627" hidden="1" customWidth="1"/>
    <col min="5381" max="5386" width="12.140625" style="627" hidden="1" customWidth="1"/>
    <col min="5387" max="5397" width="8.85546875" style="627" hidden="1" customWidth="1"/>
    <col min="5398" max="5632" width="8.85546875" style="627" hidden="1"/>
    <col min="5633" max="5633" width="32.7109375" style="627" hidden="1" customWidth="1"/>
    <col min="5634" max="5635" width="12.140625" style="627" hidden="1" customWidth="1"/>
    <col min="5636" max="5636" width="12.85546875" style="627" hidden="1" customWidth="1"/>
    <col min="5637" max="5642" width="12.140625" style="627" hidden="1" customWidth="1"/>
    <col min="5643" max="5653" width="8.85546875" style="627" hidden="1" customWidth="1"/>
    <col min="5654" max="5888" width="8.85546875" style="627" hidden="1"/>
    <col min="5889" max="5889" width="32.7109375" style="627" hidden="1" customWidth="1"/>
    <col min="5890" max="5891" width="12.140625" style="627" hidden="1" customWidth="1"/>
    <col min="5892" max="5892" width="12.85546875" style="627" hidden="1" customWidth="1"/>
    <col min="5893" max="5898" width="12.140625" style="627" hidden="1" customWidth="1"/>
    <col min="5899" max="5909" width="8.85546875" style="627" hidden="1" customWidth="1"/>
    <col min="5910" max="6144" width="8.85546875" style="627" hidden="1"/>
    <col min="6145" max="6145" width="32.7109375" style="627" hidden="1" customWidth="1"/>
    <col min="6146" max="6147" width="12.140625" style="627" hidden="1" customWidth="1"/>
    <col min="6148" max="6148" width="12.85546875" style="627" hidden="1" customWidth="1"/>
    <col min="6149" max="6154" width="12.140625" style="627" hidden="1" customWidth="1"/>
    <col min="6155" max="6165" width="8.85546875" style="627" hidden="1" customWidth="1"/>
    <col min="6166" max="6400" width="8.85546875" style="627" hidden="1"/>
    <col min="6401" max="6401" width="32.7109375" style="627" hidden="1" customWidth="1"/>
    <col min="6402" max="6403" width="12.140625" style="627" hidden="1" customWidth="1"/>
    <col min="6404" max="6404" width="12.85546875" style="627" hidden="1" customWidth="1"/>
    <col min="6405" max="6410" width="12.140625" style="627" hidden="1" customWidth="1"/>
    <col min="6411" max="6421" width="8.85546875" style="627" hidden="1" customWidth="1"/>
    <col min="6422" max="6656" width="8.85546875" style="627" hidden="1"/>
    <col min="6657" max="6657" width="32.7109375" style="627" hidden="1" customWidth="1"/>
    <col min="6658" max="6659" width="12.140625" style="627" hidden="1" customWidth="1"/>
    <col min="6660" max="6660" width="12.85546875" style="627" hidden="1" customWidth="1"/>
    <col min="6661" max="6666" width="12.140625" style="627" hidden="1" customWidth="1"/>
    <col min="6667" max="6677" width="8.85546875" style="627" hidden="1" customWidth="1"/>
    <col min="6678" max="6912" width="8.85546875" style="627" hidden="1"/>
    <col min="6913" max="6913" width="32.7109375" style="627" hidden="1" customWidth="1"/>
    <col min="6914" max="6915" width="12.140625" style="627" hidden="1" customWidth="1"/>
    <col min="6916" max="6916" width="12.85546875" style="627" hidden="1" customWidth="1"/>
    <col min="6917" max="6922" width="12.140625" style="627" hidden="1" customWidth="1"/>
    <col min="6923" max="6933" width="8.85546875" style="627" hidden="1" customWidth="1"/>
    <col min="6934" max="7168" width="8.85546875" style="627" hidden="1"/>
    <col min="7169" max="7169" width="32.7109375" style="627" hidden="1" customWidth="1"/>
    <col min="7170" max="7171" width="12.140625" style="627" hidden="1" customWidth="1"/>
    <col min="7172" max="7172" width="12.85546875" style="627" hidden="1" customWidth="1"/>
    <col min="7173" max="7178" width="12.140625" style="627" hidden="1" customWidth="1"/>
    <col min="7179" max="7189" width="8.85546875" style="627" hidden="1" customWidth="1"/>
    <col min="7190" max="7424" width="8.85546875" style="627" hidden="1"/>
    <col min="7425" max="7425" width="32.7109375" style="627" hidden="1" customWidth="1"/>
    <col min="7426" max="7427" width="12.140625" style="627" hidden="1" customWidth="1"/>
    <col min="7428" max="7428" width="12.85546875" style="627" hidden="1" customWidth="1"/>
    <col min="7429" max="7434" width="12.140625" style="627" hidden="1" customWidth="1"/>
    <col min="7435" max="7445" width="8.85546875" style="627" hidden="1" customWidth="1"/>
    <col min="7446" max="7680" width="8.85546875" style="627" hidden="1"/>
    <col min="7681" max="7681" width="32.7109375" style="627" hidden="1" customWidth="1"/>
    <col min="7682" max="7683" width="12.140625" style="627" hidden="1" customWidth="1"/>
    <col min="7684" max="7684" width="12.85546875" style="627" hidden="1" customWidth="1"/>
    <col min="7685" max="7690" width="12.140625" style="627" hidden="1" customWidth="1"/>
    <col min="7691" max="7701" width="8.85546875" style="627" hidden="1" customWidth="1"/>
    <col min="7702" max="7936" width="8.85546875" style="627" hidden="1"/>
    <col min="7937" max="7937" width="32.7109375" style="627" hidden="1" customWidth="1"/>
    <col min="7938" max="7939" width="12.140625" style="627" hidden="1" customWidth="1"/>
    <col min="7940" max="7940" width="12.85546875" style="627" hidden="1" customWidth="1"/>
    <col min="7941" max="7946" width="12.140625" style="627" hidden="1" customWidth="1"/>
    <col min="7947" max="7957" width="8.85546875" style="627" hidden="1" customWidth="1"/>
    <col min="7958" max="8192" width="8.85546875" style="627" hidden="1"/>
    <col min="8193" max="8193" width="32.7109375" style="627" hidden="1" customWidth="1"/>
    <col min="8194" max="8195" width="12.140625" style="627" hidden="1" customWidth="1"/>
    <col min="8196" max="8196" width="12.85546875" style="627" hidden="1" customWidth="1"/>
    <col min="8197" max="8202" width="12.140625" style="627" hidden="1" customWidth="1"/>
    <col min="8203" max="8213" width="8.85546875" style="627" hidden="1" customWidth="1"/>
    <col min="8214" max="8448" width="8.85546875" style="627" hidden="1"/>
    <col min="8449" max="8449" width="32.7109375" style="627" hidden="1" customWidth="1"/>
    <col min="8450" max="8451" width="12.140625" style="627" hidden="1" customWidth="1"/>
    <col min="8452" max="8452" width="12.85546875" style="627" hidden="1" customWidth="1"/>
    <col min="8453" max="8458" width="12.140625" style="627" hidden="1" customWidth="1"/>
    <col min="8459" max="8469" width="8.85546875" style="627" hidden="1" customWidth="1"/>
    <col min="8470" max="8704" width="8.85546875" style="627" hidden="1"/>
    <col min="8705" max="8705" width="32.7109375" style="627" hidden="1" customWidth="1"/>
    <col min="8706" max="8707" width="12.140625" style="627" hidden="1" customWidth="1"/>
    <col min="8708" max="8708" width="12.85546875" style="627" hidden="1" customWidth="1"/>
    <col min="8709" max="8714" width="12.140625" style="627" hidden="1" customWidth="1"/>
    <col min="8715" max="8725" width="8.85546875" style="627" hidden="1" customWidth="1"/>
    <col min="8726" max="8960" width="8.85546875" style="627" hidden="1"/>
    <col min="8961" max="8961" width="32.7109375" style="627" hidden="1" customWidth="1"/>
    <col min="8962" max="8963" width="12.140625" style="627" hidden="1" customWidth="1"/>
    <col min="8964" max="8964" width="12.85546875" style="627" hidden="1" customWidth="1"/>
    <col min="8965" max="8970" width="12.140625" style="627" hidden="1" customWidth="1"/>
    <col min="8971" max="8981" width="8.85546875" style="627" hidden="1" customWidth="1"/>
    <col min="8982" max="9216" width="8.85546875" style="627" hidden="1"/>
    <col min="9217" max="9217" width="32.7109375" style="627" hidden="1" customWidth="1"/>
    <col min="9218" max="9219" width="12.140625" style="627" hidden="1" customWidth="1"/>
    <col min="9220" max="9220" width="12.85546875" style="627" hidden="1" customWidth="1"/>
    <col min="9221" max="9226" width="12.140625" style="627" hidden="1" customWidth="1"/>
    <col min="9227" max="9237" width="8.85546875" style="627" hidden="1" customWidth="1"/>
    <col min="9238" max="9472" width="8.85546875" style="627" hidden="1"/>
    <col min="9473" max="9473" width="32.7109375" style="627" hidden="1" customWidth="1"/>
    <col min="9474" max="9475" width="12.140625" style="627" hidden="1" customWidth="1"/>
    <col min="9476" max="9476" width="12.85546875" style="627" hidden="1" customWidth="1"/>
    <col min="9477" max="9482" width="12.140625" style="627" hidden="1" customWidth="1"/>
    <col min="9483" max="9493" width="8.85546875" style="627" hidden="1" customWidth="1"/>
    <col min="9494" max="9728" width="8.85546875" style="627" hidden="1"/>
    <col min="9729" max="9729" width="32.7109375" style="627" hidden="1" customWidth="1"/>
    <col min="9730" max="9731" width="12.140625" style="627" hidden="1" customWidth="1"/>
    <col min="9732" max="9732" width="12.85546875" style="627" hidden="1" customWidth="1"/>
    <col min="9733" max="9738" width="12.140625" style="627" hidden="1" customWidth="1"/>
    <col min="9739" max="9749" width="8.85546875" style="627" hidden="1" customWidth="1"/>
    <col min="9750" max="9984" width="8.85546875" style="627" hidden="1"/>
    <col min="9985" max="9985" width="32.7109375" style="627" hidden="1" customWidth="1"/>
    <col min="9986" max="9987" width="12.140625" style="627" hidden="1" customWidth="1"/>
    <col min="9988" max="9988" width="12.85546875" style="627" hidden="1" customWidth="1"/>
    <col min="9989" max="9994" width="12.140625" style="627" hidden="1" customWidth="1"/>
    <col min="9995" max="10005" width="8.85546875" style="627" hidden="1" customWidth="1"/>
    <col min="10006" max="10240" width="8.85546875" style="627" hidden="1"/>
    <col min="10241" max="10241" width="32.7109375" style="627" hidden="1" customWidth="1"/>
    <col min="10242" max="10243" width="12.140625" style="627" hidden="1" customWidth="1"/>
    <col min="10244" max="10244" width="12.85546875" style="627" hidden="1" customWidth="1"/>
    <col min="10245" max="10250" width="12.140625" style="627" hidden="1" customWidth="1"/>
    <col min="10251" max="10261" width="8.85546875" style="627" hidden="1" customWidth="1"/>
    <col min="10262" max="10496" width="8.85546875" style="627" hidden="1"/>
    <col min="10497" max="10497" width="32.7109375" style="627" hidden="1" customWidth="1"/>
    <col min="10498" max="10499" width="12.140625" style="627" hidden="1" customWidth="1"/>
    <col min="10500" max="10500" width="12.85546875" style="627" hidden="1" customWidth="1"/>
    <col min="10501" max="10506" width="12.140625" style="627" hidden="1" customWidth="1"/>
    <col min="10507" max="10517" width="8.85546875" style="627" hidden="1" customWidth="1"/>
    <col min="10518" max="10752" width="8.85546875" style="627" hidden="1"/>
    <col min="10753" max="10753" width="32.7109375" style="627" hidden="1" customWidth="1"/>
    <col min="10754" max="10755" width="12.140625" style="627" hidden="1" customWidth="1"/>
    <col min="10756" max="10756" width="12.85546875" style="627" hidden="1" customWidth="1"/>
    <col min="10757" max="10762" width="12.140625" style="627" hidden="1" customWidth="1"/>
    <col min="10763" max="10773" width="8.85546875" style="627" hidden="1" customWidth="1"/>
    <col min="10774" max="11008" width="8.85546875" style="627" hidden="1"/>
    <col min="11009" max="11009" width="32.7109375" style="627" hidden="1" customWidth="1"/>
    <col min="11010" max="11011" width="12.140625" style="627" hidden="1" customWidth="1"/>
    <col min="11012" max="11012" width="12.85546875" style="627" hidden="1" customWidth="1"/>
    <col min="11013" max="11018" width="12.140625" style="627" hidden="1" customWidth="1"/>
    <col min="11019" max="11029" width="8.85546875" style="627" hidden="1" customWidth="1"/>
    <col min="11030" max="11264" width="8.85546875" style="627" hidden="1"/>
    <col min="11265" max="11265" width="32.7109375" style="627" hidden="1" customWidth="1"/>
    <col min="11266" max="11267" width="12.140625" style="627" hidden="1" customWidth="1"/>
    <col min="11268" max="11268" width="12.85546875" style="627" hidden="1" customWidth="1"/>
    <col min="11269" max="11274" width="12.140625" style="627" hidden="1" customWidth="1"/>
    <col min="11275" max="11285" width="8.85546875" style="627" hidden="1" customWidth="1"/>
    <col min="11286" max="11520" width="8.85546875" style="627" hidden="1"/>
    <col min="11521" max="11521" width="32.7109375" style="627" hidden="1" customWidth="1"/>
    <col min="11522" max="11523" width="12.140625" style="627" hidden="1" customWidth="1"/>
    <col min="11524" max="11524" width="12.85546875" style="627" hidden="1" customWidth="1"/>
    <col min="11525" max="11530" width="12.140625" style="627" hidden="1" customWidth="1"/>
    <col min="11531" max="11541" width="8.85546875" style="627" hidden="1" customWidth="1"/>
    <col min="11542" max="11776" width="8.85546875" style="627" hidden="1"/>
    <col min="11777" max="11777" width="32.7109375" style="627" hidden="1" customWidth="1"/>
    <col min="11778" max="11779" width="12.140625" style="627" hidden="1" customWidth="1"/>
    <col min="11780" max="11780" width="12.85546875" style="627" hidden="1" customWidth="1"/>
    <col min="11781" max="11786" width="12.140625" style="627" hidden="1" customWidth="1"/>
    <col min="11787" max="11797" width="8.85546875" style="627" hidden="1" customWidth="1"/>
    <col min="11798" max="12032" width="8.85546875" style="627" hidden="1"/>
    <col min="12033" max="12033" width="32.7109375" style="627" hidden="1" customWidth="1"/>
    <col min="12034" max="12035" width="12.140625" style="627" hidden="1" customWidth="1"/>
    <col min="12036" max="12036" width="12.85546875" style="627" hidden="1" customWidth="1"/>
    <col min="12037" max="12042" width="12.140625" style="627" hidden="1" customWidth="1"/>
    <col min="12043" max="12053" width="8.85546875" style="627" hidden="1" customWidth="1"/>
    <col min="12054" max="12288" width="8.85546875" style="627" hidden="1"/>
    <col min="12289" max="12289" width="32.7109375" style="627" hidden="1" customWidth="1"/>
    <col min="12290" max="12291" width="12.140625" style="627" hidden="1" customWidth="1"/>
    <col min="12292" max="12292" width="12.85546875" style="627" hidden="1" customWidth="1"/>
    <col min="12293" max="12298" width="12.140625" style="627" hidden="1" customWidth="1"/>
    <col min="12299" max="12309" width="8.85546875" style="627" hidden="1" customWidth="1"/>
    <col min="12310" max="12544" width="8.85546875" style="627" hidden="1"/>
    <col min="12545" max="12545" width="32.7109375" style="627" hidden="1" customWidth="1"/>
    <col min="12546" max="12547" width="12.140625" style="627" hidden="1" customWidth="1"/>
    <col min="12548" max="12548" width="12.85546875" style="627" hidden="1" customWidth="1"/>
    <col min="12549" max="12554" width="12.140625" style="627" hidden="1" customWidth="1"/>
    <col min="12555" max="12565" width="8.85546875" style="627" hidden="1" customWidth="1"/>
    <col min="12566" max="12800" width="8.85546875" style="627" hidden="1"/>
    <col min="12801" max="12801" width="32.7109375" style="627" hidden="1" customWidth="1"/>
    <col min="12802" max="12803" width="12.140625" style="627" hidden="1" customWidth="1"/>
    <col min="12804" max="12804" width="12.85546875" style="627" hidden="1" customWidth="1"/>
    <col min="12805" max="12810" width="12.140625" style="627" hidden="1" customWidth="1"/>
    <col min="12811" max="12821" width="8.85546875" style="627" hidden="1" customWidth="1"/>
    <col min="12822" max="13056" width="8.85546875" style="627" hidden="1"/>
    <col min="13057" max="13057" width="32.7109375" style="627" hidden="1" customWidth="1"/>
    <col min="13058" max="13059" width="12.140625" style="627" hidden="1" customWidth="1"/>
    <col min="13060" max="13060" width="12.85546875" style="627" hidden="1" customWidth="1"/>
    <col min="13061" max="13066" width="12.140625" style="627" hidden="1" customWidth="1"/>
    <col min="13067" max="13077" width="8.85546875" style="627" hidden="1" customWidth="1"/>
    <col min="13078" max="13312" width="8.85546875" style="627" hidden="1"/>
    <col min="13313" max="13313" width="32.7109375" style="627" hidden="1" customWidth="1"/>
    <col min="13314" max="13315" width="12.140625" style="627" hidden="1" customWidth="1"/>
    <col min="13316" max="13316" width="12.85546875" style="627" hidden="1" customWidth="1"/>
    <col min="13317" max="13322" width="12.140625" style="627" hidden="1" customWidth="1"/>
    <col min="13323" max="13333" width="8.85546875" style="627" hidden="1" customWidth="1"/>
    <col min="13334" max="13568" width="8.85546875" style="627" hidden="1"/>
    <col min="13569" max="13569" width="32.7109375" style="627" hidden="1" customWidth="1"/>
    <col min="13570" max="13571" width="12.140625" style="627" hidden="1" customWidth="1"/>
    <col min="13572" max="13572" width="12.85546875" style="627" hidden="1" customWidth="1"/>
    <col min="13573" max="13578" width="12.140625" style="627" hidden="1" customWidth="1"/>
    <col min="13579" max="13589" width="8.85546875" style="627" hidden="1" customWidth="1"/>
    <col min="13590" max="13824" width="8.85546875" style="627" hidden="1"/>
    <col min="13825" max="13825" width="32.7109375" style="627" hidden="1" customWidth="1"/>
    <col min="13826" max="13827" width="12.140625" style="627" hidden="1" customWidth="1"/>
    <col min="13828" max="13828" width="12.85546875" style="627" hidden="1" customWidth="1"/>
    <col min="13829" max="13834" width="12.140625" style="627" hidden="1" customWidth="1"/>
    <col min="13835" max="13845" width="8.85546875" style="627" hidden="1" customWidth="1"/>
    <col min="13846" max="14080" width="8.85546875" style="627" hidden="1"/>
    <col min="14081" max="14081" width="32.7109375" style="627" hidden="1" customWidth="1"/>
    <col min="14082" max="14083" width="12.140625" style="627" hidden="1" customWidth="1"/>
    <col min="14084" max="14084" width="12.85546875" style="627" hidden="1" customWidth="1"/>
    <col min="14085" max="14090" width="12.140625" style="627" hidden="1" customWidth="1"/>
    <col min="14091" max="14101" width="8.85546875" style="627" hidden="1" customWidth="1"/>
    <col min="14102" max="14336" width="8.85546875" style="627" hidden="1"/>
    <col min="14337" max="14337" width="32.7109375" style="627" hidden="1" customWidth="1"/>
    <col min="14338" max="14339" width="12.140625" style="627" hidden="1" customWidth="1"/>
    <col min="14340" max="14340" width="12.85546875" style="627" hidden="1" customWidth="1"/>
    <col min="14341" max="14346" width="12.140625" style="627" hidden="1" customWidth="1"/>
    <col min="14347" max="14357" width="8.85546875" style="627" hidden="1" customWidth="1"/>
    <col min="14358" max="14592" width="8.85546875" style="627" hidden="1"/>
    <col min="14593" max="14593" width="32.7109375" style="627" hidden="1" customWidth="1"/>
    <col min="14594" max="14595" width="12.140625" style="627" hidden="1" customWidth="1"/>
    <col min="14596" max="14596" width="12.85546875" style="627" hidden="1" customWidth="1"/>
    <col min="14597" max="14602" width="12.140625" style="627" hidden="1" customWidth="1"/>
    <col min="14603" max="14613" width="8.85546875" style="627" hidden="1" customWidth="1"/>
    <col min="14614" max="14848" width="8.85546875" style="627" hidden="1"/>
    <col min="14849" max="14849" width="32.7109375" style="627" hidden="1" customWidth="1"/>
    <col min="14850" max="14851" width="12.140625" style="627" hidden="1" customWidth="1"/>
    <col min="14852" max="14852" width="12.85546875" style="627" hidden="1" customWidth="1"/>
    <col min="14853" max="14858" width="12.140625" style="627" hidden="1" customWidth="1"/>
    <col min="14859" max="14869" width="8.85546875" style="627" hidden="1" customWidth="1"/>
    <col min="14870" max="15104" width="8.85546875" style="627" hidden="1"/>
    <col min="15105" max="15105" width="32.7109375" style="627" hidden="1" customWidth="1"/>
    <col min="15106" max="15107" width="12.140625" style="627" hidden="1" customWidth="1"/>
    <col min="15108" max="15108" width="12.85546875" style="627" hidden="1" customWidth="1"/>
    <col min="15109" max="15114" width="12.140625" style="627" hidden="1" customWidth="1"/>
    <col min="15115" max="15125" width="8.85546875" style="627" hidden="1" customWidth="1"/>
    <col min="15126" max="15360" width="8.85546875" style="627" hidden="1"/>
    <col min="15361" max="15361" width="32.7109375" style="627" hidden="1" customWidth="1"/>
    <col min="15362" max="15363" width="12.140625" style="627" hidden="1" customWidth="1"/>
    <col min="15364" max="15364" width="12.85546875" style="627" hidden="1" customWidth="1"/>
    <col min="15365" max="15370" width="12.140625" style="627" hidden="1" customWidth="1"/>
    <col min="15371" max="15381" width="8.85546875" style="627" hidden="1" customWidth="1"/>
    <col min="15382" max="15616" width="8.85546875" style="627" hidden="1"/>
    <col min="15617" max="15617" width="32.7109375" style="627" hidden="1" customWidth="1"/>
    <col min="15618" max="15619" width="12.140625" style="627" hidden="1" customWidth="1"/>
    <col min="15620" max="15620" width="12.85546875" style="627" hidden="1" customWidth="1"/>
    <col min="15621" max="15626" width="12.140625" style="627" hidden="1" customWidth="1"/>
    <col min="15627" max="15637" width="8.85546875" style="627" hidden="1" customWidth="1"/>
    <col min="15638" max="15872" width="8.85546875" style="627" hidden="1"/>
    <col min="15873" max="15873" width="32.7109375" style="627" hidden="1" customWidth="1"/>
    <col min="15874" max="15875" width="12.140625" style="627" hidden="1" customWidth="1"/>
    <col min="15876" max="15876" width="12.85546875" style="627" hidden="1" customWidth="1"/>
    <col min="15877" max="15882" width="12.140625" style="627" hidden="1" customWidth="1"/>
    <col min="15883" max="15893" width="8.85546875" style="627" hidden="1" customWidth="1"/>
    <col min="15894" max="16128" width="8.85546875" style="627" hidden="1"/>
    <col min="16129" max="16129" width="32.7109375" style="627" hidden="1" customWidth="1"/>
    <col min="16130" max="16131" width="12.140625" style="627" hidden="1" customWidth="1"/>
    <col min="16132" max="16132" width="12.85546875" style="627" hidden="1" customWidth="1"/>
    <col min="16133" max="16138" width="12.140625" style="627" hidden="1" customWidth="1"/>
    <col min="16139" max="16149" width="8.85546875" style="627" hidden="1" customWidth="1"/>
    <col min="16150" max="16384" width="8.85546875" style="627" hidden="1"/>
  </cols>
  <sheetData>
    <row r="1" spans="1:11" s="584" customFormat="1" ht="12.75">
      <c r="A1" s="1637" t="s">
        <v>1495</v>
      </c>
      <c r="B1" s="1638"/>
      <c r="C1" s="1638"/>
      <c r="D1" s="1638"/>
      <c r="E1" s="1638"/>
      <c r="F1" s="1638"/>
      <c r="G1" s="1638"/>
      <c r="H1" s="1638"/>
      <c r="I1" s="1638"/>
      <c r="J1" s="1639"/>
      <c r="K1" s="583"/>
    </row>
    <row r="2" spans="1:11" s="639" customFormat="1" ht="72">
      <c r="A2" s="635"/>
      <c r="B2" s="636" t="s">
        <v>1179</v>
      </c>
      <c r="C2" s="636" t="s">
        <v>1497</v>
      </c>
      <c r="D2" s="637" t="s">
        <v>1498</v>
      </c>
      <c r="E2" s="636" t="s">
        <v>1393</v>
      </c>
      <c r="F2" s="636" t="s">
        <v>1499</v>
      </c>
      <c r="G2" s="636" t="s">
        <v>1500</v>
      </c>
      <c r="H2" s="636" t="s">
        <v>1180</v>
      </c>
      <c r="I2" s="636" t="s">
        <v>1501</v>
      </c>
      <c r="J2" s="636" t="s">
        <v>1502</v>
      </c>
      <c r="K2" s="638"/>
    </row>
    <row r="3" spans="1:11" s="588" customFormat="1">
      <c r="A3" s="585" t="s">
        <v>29</v>
      </c>
      <c r="B3" s="586"/>
      <c r="C3" s="586"/>
      <c r="D3" s="586"/>
      <c r="E3" s="586"/>
      <c r="F3" s="586"/>
      <c r="G3" s="586"/>
      <c r="H3" s="586"/>
      <c r="I3" s="586"/>
      <c r="J3" s="586"/>
      <c r="K3" s="587"/>
    </row>
    <row r="4" spans="1:11" s="588" customFormat="1">
      <c r="A4" s="592" t="s">
        <v>30</v>
      </c>
      <c r="B4" s="589">
        <f>'Sources and Uses Budget'!C4</f>
        <v>1800000</v>
      </c>
      <c r="C4" s="590"/>
      <c r="D4" s="590">
        <f>B4</f>
        <v>1800000</v>
      </c>
      <c r="E4" s="591"/>
      <c r="F4" s="591"/>
      <c r="G4" s="591"/>
      <c r="H4" s="591"/>
      <c r="I4" s="591"/>
      <c r="J4" s="591"/>
      <c r="K4" s="587"/>
    </row>
    <row r="5" spans="1:11" s="588" customFormat="1">
      <c r="A5" s="592" t="s">
        <v>31</v>
      </c>
      <c r="B5" s="589">
        <f>'Sources and Uses Budget'!C5</f>
        <v>0</v>
      </c>
      <c r="C5" s="590"/>
      <c r="D5" s="590"/>
      <c r="E5" s="591"/>
      <c r="F5" s="591"/>
      <c r="G5" s="591"/>
      <c r="H5" s="591"/>
      <c r="I5" s="591"/>
      <c r="J5" s="591"/>
      <c r="K5" s="587"/>
    </row>
    <row r="6" spans="1:11" s="588" customFormat="1">
      <c r="A6" s="592" t="s">
        <v>32</v>
      </c>
      <c r="B6" s="589">
        <f>'Sources and Uses Budget'!C6</f>
        <v>0</v>
      </c>
      <c r="C6" s="590"/>
      <c r="D6" s="590"/>
      <c r="E6" s="591"/>
      <c r="F6" s="591"/>
      <c r="G6" s="591"/>
      <c r="H6" s="591"/>
      <c r="I6" s="591"/>
      <c r="J6" s="591"/>
      <c r="K6" s="587"/>
    </row>
    <row r="7" spans="1:11" s="588" customFormat="1">
      <c r="A7" s="592" t="s">
        <v>104</v>
      </c>
      <c r="B7" s="589">
        <f>'Sources and Uses Budget'!C7</f>
        <v>0</v>
      </c>
      <c r="C7" s="590"/>
      <c r="D7" s="590"/>
      <c r="E7" s="591"/>
      <c r="F7" s="591"/>
      <c r="G7" s="591"/>
      <c r="H7" s="591"/>
      <c r="I7" s="591"/>
      <c r="J7" s="591"/>
      <c r="K7" s="587"/>
    </row>
    <row r="8" spans="1:11" s="588" customFormat="1">
      <c r="A8" s="593" t="s">
        <v>644</v>
      </c>
      <c r="B8" s="589">
        <f>'Sources and Uses Budget'!C8</f>
        <v>1800000</v>
      </c>
      <c r="C8" s="589">
        <f>SUM(C4:C7)</f>
        <v>0</v>
      </c>
      <c r="D8" s="589">
        <f>SUM(D4:D7)</f>
        <v>1800000</v>
      </c>
      <c r="E8" s="591"/>
      <c r="F8" s="591"/>
      <c r="G8" s="591"/>
      <c r="H8" s="591"/>
      <c r="I8" s="591"/>
      <c r="J8" s="591"/>
      <c r="K8" s="587"/>
    </row>
    <row r="9" spans="1:11" s="588" customFormat="1">
      <c r="A9" s="592" t="s">
        <v>645</v>
      </c>
      <c r="B9" s="589">
        <f>'Sources and Uses Budget'!C9</f>
        <v>16380000</v>
      </c>
      <c r="C9" s="590"/>
      <c r="D9" s="590">
        <f>B9</f>
        <v>16380000</v>
      </c>
      <c r="E9" s="591"/>
      <c r="F9" s="591"/>
      <c r="G9" s="591"/>
      <c r="H9" s="589">
        <f>'Sources and Uses Budget'!T9</f>
        <v>16380000</v>
      </c>
      <c r="I9" s="590"/>
      <c r="J9" s="590">
        <f>H9</f>
        <v>16380000</v>
      </c>
      <c r="K9" s="587"/>
    </row>
    <row r="10" spans="1:11" s="588" customFormat="1">
      <c r="A10" s="592" t="s">
        <v>646</v>
      </c>
      <c r="B10" s="589">
        <f>'Sources and Uses Budget'!C10</f>
        <v>0</v>
      </c>
      <c r="C10" s="590"/>
      <c r="D10" s="590"/>
      <c r="E10" s="589">
        <f>'Sources and Uses Budget'!S10</f>
        <v>0</v>
      </c>
      <c r="F10" s="590"/>
      <c r="G10" s="590"/>
      <c r="H10" s="589">
        <f>'Sources and Uses Budget'!T10</f>
        <v>0</v>
      </c>
      <c r="I10" s="590"/>
      <c r="J10" s="590"/>
      <c r="K10" s="587"/>
    </row>
    <row r="11" spans="1:11" s="588" customFormat="1">
      <c r="A11" s="593" t="s">
        <v>647</v>
      </c>
      <c r="B11" s="589">
        <f>'Sources and Uses Budget'!C11</f>
        <v>16380000</v>
      </c>
      <c r="C11" s="589">
        <f>SUM(C9:C10)</f>
        <v>0</v>
      </c>
      <c r="D11" s="589">
        <f>SUM(D9:D10)</f>
        <v>16380000</v>
      </c>
      <c r="E11" s="591"/>
      <c r="F11" s="591"/>
      <c r="G11" s="591"/>
      <c r="H11" s="589">
        <f>'Sources and Uses Budget'!T11</f>
        <v>16380000</v>
      </c>
      <c r="I11" s="589">
        <f>SUM(I9:I10)</f>
        <v>0</v>
      </c>
      <c r="J11" s="589">
        <f>SUM(J9:J10)</f>
        <v>16380000</v>
      </c>
      <c r="K11" s="587"/>
    </row>
    <row r="12" spans="1:11" s="588" customFormat="1">
      <c r="A12" s="593" t="s">
        <v>91</v>
      </c>
      <c r="B12" s="589">
        <f>'Sources and Uses Budget'!C12</f>
        <v>18180000</v>
      </c>
      <c r="C12" s="589">
        <f>SUM(C8+C11)</f>
        <v>0</v>
      </c>
      <c r="D12" s="589">
        <f>SUM(D8+D11)</f>
        <v>18180000</v>
      </c>
      <c r="E12" s="591"/>
      <c r="F12" s="591"/>
      <c r="G12" s="591"/>
      <c r="H12" s="591"/>
      <c r="I12" s="591"/>
      <c r="J12" s="591"/>
      <c r="K12" s="587"/>
    </row>
    <row r="13" spans="1:11" s="588" customFormat="1">
      <c r="A13" s="594" t="s">
        <v>1001</v>
      </c>
      <c r="B13" s="589">
        <f>'Sources and Uses Budget'!C13</f>
        <v>0</v>
      </c>
      <c r="C13" s="590"/>
      <c r="D13" s="590"/>
      <c r="E13" s="589">
        <f>'Sources and Uses Budget'!S13</f>
        <v>0</v>
      </c>
      <c r="F13" s="590"/>
      <c r="G13" s="590"/>
      <c r="H13" s="589">
        <f>'Sources and Uses Budget'!T13</f>
        <v>0</v>
      </c>
      <c r="I13" s="590"/>
      <c r="J13" s="590"/>
      <c r="K13" s="587"/>
    </row>
    <row r="14" spans="1:11" s="588" customFormat="1" ht="24">
      <c r="A14" s="595" t="s">
        <v>1002</v>
      </c>
      <c r="B14" s="589">
        <f>'Sources and Uses Budget'!C14</f>
        <v>0</v>
      </c>
      <c r="C14" s="590"/>
      <c r="D14" s="590"/>
      <c r="E14" s="589">
        <f>'Sources and Uses Budget'!S14</f>
        <v>0</v>
      </c>
      <c r="F14" s="590"/>
      <c r="G14" s="590"/>
      <c r="H14" s="589">
        <f>'Sources and Uses Budget'!T14</f>
        <v>0</v>
      </c>
      <c r="I14" s="590"/>
      <c r="J14" s="590"/>
      <c r="K14" s="587"/>
    </row>
    <row r="15" spans="1:11" s="588" customFormat="1">
      <c r="A15" s="595" t="s">
        <v>1397</v>
      </c>
      <c r="B15" s="589">
        <f>'Sources and Uses Budget'!C15</f>
        <v>0</v>
      </c>
      <c r="C15" s="590"/>
      <c r="D15" s="590"/>
      <c r="E15" s="591">
        <f>'Sources and Uses Budget'!S15</f>
        <v>0</v>
      </c>
      <c r="F15" s="591"/>
      <c r="G15" s="591"/>
      <c r="H15" s="591">
        <f>'Sources and Uses Budget'!T15</f>
        <v>0</v>
      </c>
      <c r="I15" s="591"/>
      <c r="J15" s="591"/>
      <c r="K15" s="587"/>
    </row>
    <row r="16" spans="1:11" s="588" customFormat="1">
      <c r="A16" s="585" t="s">
        <v>648</v>
      </c>
      <c r="B16" s="586"/>
      <c r="C16" s="586"/>
      <c r="D16" s="586"/>
      <c r="E16" s="586"/>
      <c r="F16" s="586"/>
      <c r="G16" s="586"/>
      <c r="H16" s="586"/>
      <c r="I16" s="586"/>
      <c r="J16" s="586"/>
      <c r="K16" s="587"/>
    </row>
    <row r="17" spans="1:11" s="588" customFormat="1">
      <c r="A17" s="592" t="s">
        <v>649</v>
      </c>
      <c r="B17" s="589">
        <f>'Sources and Uses Budget'!C17</f>
        <v>1300000</v>
      </c>
      <c r="C17" s="590"/>
      <c r="D17" s="590">
        <f t="shared" ref="D17:D26" si="0">B17</f>
        <v>1300000</v>
      </c>
      <c r="E17" s="589">
        <f>'Sources and Uses Budget'!S17</f>
        <v>1300000</v>
      </c>
      <c r="F17" s="590"/>
      <c r="G17" s="590">
        <f>E17</f>
        <v>1300000</v>
      </c>
      <c r="H17" s="589">
        <f>'Sources and Uses Budget'!T17</f>
        <v>0</v>
      </c>
      <c r="I17" s="590"/>
      <c r="J17" s="590"/>
      <c r="K17" s="587"/>
    </row>
    <row r="18" spans="1:11" s="588" customFormat="1">
      <c r="A18" s="592" t="s">
        <v>650</v>
      </c>
      <c r="B18" s="589">
        <f>'Sources and Uses Budget'!C18</f>
        <v>5473114.7000000002</v>
      </c>
      <c r="C18" s="590"/>
      <c r="D18" s="590">
        <f t="shared" si="0"/>
        <v>5473114.7000000002</v>
      </c>
      <c r="E18" s="589">
        <f>'Sources and Uses Budget'!S18</f>
        <v>4028921</v>
      </c>
      <c r="F18" s="590"/>
      <c r="G18" s="590">
        <f t="shared" ref="G18:G26" si="1">E18</f>
        <v>4028921</v>
      </c>
      <c r="H18" s="589">
        <f>'Sources and Uses Budget'!T18</f>
        <v>0</v>
      </c>
      <c r="I18" s="590"/>
      <c r="J18" s="590"/>
      <c r="K18" s="587"/>
    </row>
    <row r="19" spans="1:11" s="588" customFormat="1">
      <c r="A19" s="592" t="s">
        <v>651</v>
      </c>
      <c r="B19" s="589">
        <f>'Sources and Uses Budget'!C19</f>
        <v>420102.7</v>
      </c>
      <c r="C19" s="590"/>
      <c r="D19" s="590">
        <f t="shared" si="0"/>
        <v>420102.7</v>
      </c>
      <c r="E19" s="589">
        <f>'Sources and Uses Budget'!S19</f>
        <v>420102.7</v>
      </c>
      <c r="F19" s="590"/>
      <c r="G19" s="590">
        <f t="shared" si="1"/>
        <v>420102.7</v>
      </c>
      <c r="H19" s="589">
        <f>'Sources and Uses Budget'!T19</f>
        <v>0</v>
      </c>
      <c r="I19" s="590"/>
      <c r="J19" s="590"/>
      <c r="K19" s="587"/>
    </row>
    <row r="20" spans="1:11" s="588" customFormat="1">
      <c r="A20" s="592" t="s">
        <v>144</v>
      </c>
      <c r="B20" s="589">
        <f>'Sources and Uses Budget'!C20</f>
        <v>222654.53</v>
      </c>
      <c r="C20" s="590"/>
      <c r="D20" s="590">
        <f t="shared" si="0"/>
        <v>222654.53</v>
      </c>
      <c r="E20" s="589">
        <f>'Sources and Uses Budget'!S20</f>
        <v>222654.53</v>
      </c>
      <c r="F20" s="590"/>
      <c r="G20" s="590">
        <f t="shared" si="1"/>
        <v>222654.53</v>
      </c>
      <c r="H20" s="589">
        <f>'Sources and Uses Budget'!T20</f>
        <v>0</v>
      </c>
      <c r="I20" s="590"/>
      <c r="J20" s="590"/>
      <c r="K20" s="587"/>
    </row>
    <row r="21" spans="1:11" s="588" customFormat="1">
      <c r="A21" s="592" t="s">
        <v>145</v>
      </c>
      <c r="B21" s="589">
        <f>'Sources and Uses Budget'!C21</f>
        <v>371090.89</v>
      </c>
      <c r="C21" s="590"/>
      <c r="D21" s="590">
        <f t="shared" si="0"/>
        <v>371090.89</v>
      </c>
      <c r="E21" s="589">
        <f>'Sources and Uses Budget'!S21</f>
        <v>371090.89</v>
      </c>
      <c r="F21" s="590"/>
      <c r="G21" s="590">
        <f t="shared" si="1"/>
        <v>371090.89</v>
      </c>
      <c r="H21" s="589">
        <f>'Sources and Uses Budget'!T21</f>
        <v>0</v>
      </c>
      <c r="I21" s="590"/>
      <c r="J21" s="590"/>
      <c r="K21" s="587"/>
    </row>
    <row r="22" spans="1:11" s="588" customFormat="1">
      <c r="A22" s="592" t="s">
        <v>146</v>
      </c>
      <c r="B22" s="589">
        <f>'Sources and Uses Budget'!C22</f>
        <v>0</v>
      </c>
      <c r="C22" s="590"/>
      <c r="D22" s="590">
        <f t="shared" si="0"/>
        <v>0</v>
      </c>
      <c r="E22" s="589">
        <f>'Sources and Uses Budget'!S22</f>
        <v>0</v>
      </c>
      <c r="F22" s="590"/>
      <c r="G22" s="590">
        <f t="shared" si="1"/>
        <v>0</v>
      </c>
      <c r="H22" s="589">
        <f>'Sources and Uses Budget'!T22</f>
        <v>0</v>
      </c>
      <c r="I22" s="590"/>
      <c r="J22" s="590"/>
      <c r="K22" s="587"/>
    </row>
    <row r="23" spans="1:11" s="588" customFormat="1">
      <c r="A23" s="592" t="s">
        <v>147</v>
      </c>
      <c r="B23" s="589">
        <f>'Sources and Uses Budget'!C23</f>
        <v>80155.63</v>
      </c>
      <c r="C23" s="590"/>
      <c r="D23" s="590">
        <f t="shared" si="0"/>
        <v>80155.63</v>
      </c>
      <c r="E23" s="589">
        <f>'Sources and Uses Budget'!S23</f>
        <v>80155.63</v>
      </c>
      <c r="F23" s="590"/>
      <c r="G23" s="590">
        <f t="shared" si="1"/>
        <v>80155.63</v>
      </c>
      <c r="H23" s="589">
        <f>'Sources and Uses Budget'!T23</f>
        <v>0</v>
      </c>
      <c r="I23" s="590"/>
      <c r="J23" s="590"/>
      <c r="K23" s="587"/>
    </row>
    <row r="24" spans="1:11" s="588" customFormat="1">
      <c r="A24" s="595" t="str">
        <f>'Sources and Uses Budget'!$A24</f>
        <v>Other: (Interior Unit Demolition)</v>
      </c>
      <c r="B24" s="589">
        <f>'Sources and Uses Budget'!C24</f>
        <v>228600</v>
      </c>
      <c r="C24" s="590"/>
      <c r="D24" s="590">
        <f t="shared" si="0"/>
        <v>228600</v>
      </c>
      <c r="E24" s="589">
        <f>'Sources and Uses Budget'!S24</f>
        <v>228600</v>
      </c>
      <c r="F24" s="590"/>
      <c r="G24" s="590">
        <f t="shared" si="1"/>
        <v>228600</v>
      </c>
      <c r="H24" s="589">
        <f>'Sources and Uses Budget'!T24</f>
        <v>0</v>
      </c>
      <c r="I24" s="590"/>
      <c r="J24" s="590"/>
      <c r="K24" s="587"/>
    </row>
    <row r="25" spans="1:11" s="588" customFormat="1">
      <c r="A25" s="593" t="s">
        <v>140</v>
      </c>
      <c r="B25" s="589">
        <f>'Sources and Uses Budget'!C25</f>
        <v>8095718.4500000002</v>
      </c>
      <c r="C25" s="589">
        <f>SUM(C17:C24)</f>
        <v>0</v>
      </c>
      <c r="D25" s="589">
        <f>SUM(D17:D24)</f>
        <v>8095718.4500000002</v>
      </c>
      <c r="E25" s="589">
        <f>'Sources and Uses Budget'!S25</f>
        <v>6651524.75</v>
      </c>
      <c r="F25" s="596">
        <f>SUM(F17:F24)</f>
        <v>0</v>
      </c>
      <c r="G25" s="596">
        <f>SUM(G17:G24)</f>
        <v>6651524.75</v>
      </c>
      <c r="H25" s="589">
        <f>'Sources and Uses Budget'!T25</f>
        <v>0</v>
      </c>
      <c r="I25" s="596">
        <f>SUM(I17:I24)</f>
        <v>0</v>
      </c>
      <c r="J25" s="596">
        <f>SUM(J17:J24)</f>
        <v>0</v>
      </c>
      <c r="K25" s="587"/>
    </row>
    <row r="26" spans="1:11" s="588" customFormat="1">
      <c r="A26" s="593" t="s">
        <v>148</v>
      </c>
      <c r="B26" s="589">
        <f>'Sources and Uses Budget'!C26</f>
        <v>695000</v>
      </c>
      <c r="C26" s="590"/>
      <c r="D26" s="590">
        <f t="shared" si="0"/>
        <v>695000</v>
      </c>
      <c r="E26" s="589">
        <f>'Sources and Uses Budget'!S26</f>
        <v>695000</v>
      </c>
      <c r="F26" s="590"/>
      <c r="G26" s="590">
        <f t="shared" si="1"/>
        <v>695000</v>
      </c>
      <c r="H26" s="589">
        <f>'Sources and Uses Budget'!T26</f>
        <v>0</v>
      </c>
      <c r="I26" s="590"/>
      <c r="J26" s="590"/>
      <c r="K26" s="587"/>
    </row>
    <row r="27" spans="1:11" s="588" customFormat="1">
      <c r="A27" s="585" t="s">
        <v>149</v>
      </c>
      <c r="B27" s="586"/>
      <c r="C27" s="586"/>
      <c r="D27" s="586"/>
      <c r="E27" s="586"/>
      <c r="F27" s="586"/>
      <c r="G27" s="586"/>
      <c r="H27" s="586"/>
      <c r="I27" s="586"/>
      <c r="J27" s="586"/>
      <c r="K27" s="587"/>
    </row>
    <row r="28" spans="1:11" s="588" customFormat="1">
      <c r="A28" s="223" t="s">
        <v>649</v>
      </c>
      <c r="B28" s="589">
        <f>'Sources and Uses Budget'!C28</f>
        <v>0</v>
      </c>
      <c r="C28" s="590"/>
      <c r="D28" s="590"/>
      <c r="E28" s="589">
        <f>'Sources and Uses Budget'!S28</f>
        <v>0</v>
      </c>
      <c r="F28" s="590"/>
      <c r="G28" s="590"/>
      <c r="H28" s="589">
        <f>'Sources and Uses Budget'!T28</f>
        <v>0</v>
      </c>
      <c r="I28" s="590"/>
      <c r="J28" s="590"/>
      <c r="K28" s="587"/>
    </row>
    <row r="29" spans="1:11" s="588" customFormat="1">
      <c r="A29" s="223" t="s">
        <v>650</v>
      </c>
      <c r="B29" s="589">
        <f>'Sources and Uses Budget'!C29</f>
        <v>0</v>
      </c>
      <c r="C29" s="590"/>
      <c r="D29" s="590"/>
      <c r="E29" s="589">
        <f>'Sources and Uses Budget'!S29</f>
        <v>0</v>
      </c>
      <c r="F29" s="590"/>
      <c r="G29" s="590"/>
      <c r="H29" s="589">
        <f>'Sources and Uses Budget'!T29</f>
        <v>0</v>
      </c>
      <c r="I29" s="590"/>
      <c r="J29" s="590"/>
      <c r="K29" s="587"/>
    </row>
    <row r="30" spans="1:11" s="588" customFormat="1">
      <c r="A30" s="223" t="s">
        <v>651</v>
      </c>
      <c r="B30" s="589">
        <f>'Sources and Uses Budget'!C30</f>
        <v>0</v>
      </c>
      <c r="C30" s="590"/>
      <c r="D30" s="590"/>
      <c r="E30" s="589">
        <f>'Sources and Uses Budget'!S30</f>
        <v>0</v>
      </c>
      <c r="F30" s="590"/>
      <c r="G30" s="590"/>
      <c r="H30" s="589">
        <f>'Sources and Uses Budget'!T30</f>
        <v>0</v>
      </c>
      <c r="I30" s="590"/>
      <c r="J30" s="590"/>
      <c r="K30" s="587"/>
    </row>
    <row r="31" spans="1:11" s="588" customFormat="1">
      <c r="A31" s="223" t="s">
        <v>144</v>
      </c>
      <c r="B31" s="589">
        <f>'Sources and Uses Budget'!C31</f>
        <v>0</v>
      </c>
      <c r="C31" s="590"/>
      <c r="D31" s="590"/>
      <c r="E31" s="589">
        <f>'Sources and Uses Budget'!S31</f>
        <v>0</v>
      </c>
      <c r="F31" s="590"/>
      <c r="G31" s="590"/>
      <c r="H31" s="589">
        <f>'Sources and Uses Budget'!T31</f>
        <v>0</v>
      </c>
      <c r="I31" s="590"/>
      <c r="J31" s="590"/>
      <c r="K31" s="587"/>
    </row>
    <row r="32" spans="1:11" s="588" customFormat="1">
      <c r="A32" s="223" t="s">
        <v>145</v>
      </c>
      <c r="B32" s="589">
        <f>'Sources and Uses Budget'!C32</f>
        <v>0</v>
      </c>
      <c r="C32" s="590"/>
      <c r="D32" s="590"/>
      <c r="E32" s="589">
        <f>'Sources and Uses Budget'!S32</f>
        <v>0</v>
      </c>
      <c r="F32" s="590"/>
      <c r="G32" s="590"/>
      <c r="H32" s="589">
        <f>'Sources and Uses Budget'!T32</f>
        <v>0</v>
      </c>
      <c r="I32" s="590"/>
      <c r="J32" s="590"/>
      <c r="K32" s="587"/>
    </row>
    <row r="33" spans="1:11" s="588" customFormat="1">
      <c r="A33" s="223" t="s">
        <v>146</v>
      </c>
      <c r="B33" s="589">
        <f>'Sources and Uses Budget'!C33</f>
        <v>0</v>
      </c>
      <c r="C33" s="590"/>
      <c r="D33" s="590"/>
      <c r="E33" s="589">
        <f>'Sources and Uses Budget'!S33</f>
        <v>0</v>
      </c>
      <c r="F33" s="590"/>
      <c r="G33" s="590"/>
      <c r="H33" s="589">
        <f>'Sources and Uses Budget'!T33</f>
        <v>0</v>
      </c>
      <c r="I33" s="590"/>
      <c r="J33" s="590"/>
      <c r="K33" s="587"/>
    </row>
    <row r="34" spans="1:11" s="588" customFormat="1">
      <c r="A34" s="223" t="s">
        <v>147</v>
      </c>
      <c r="B34" s="589">
        <f>'Sources and Uses Budget'!C34</f>
        <v>0</v>
      </c>
      <c r="C34" s="590"/>
      <c r="D34" s="590"/>
      <c r="E34" s="589">
        <f>'Sources and Uses Budget'!S34</f>
        <v>0</v>
      </c>
      <c r="F34" s="590"/>
      <c r="G34" s="590"/>
      <c r="H34" s="589">
        <f>'Sources and Uses Budget'!T34</f>
        <v>0</v>
      </c>
      <c r="I34" s="590"/>
      <c r="J34" s="590"/>
      <c r="K34" s="587"/>
    </row>
    <row r="35" spans="1:11" s="588" customFormat="1">
      <c r="A35" s="595" t="str">
        <f>'Sources and Uses Budget'!$A35</f>
        <v>Other: (Specify)</v>
      </c>
      <c r="B35" s="589">
        <f>'Sources and Uses Budget'!C35</f>
        <v>0</v>
      </c>
      <c r="C35" s="590"/>
      <c r="D35" s="590"/>
      <c r="E35" s="589">
        <f>'Sources and Uses Budget'!S35</f>
        <v>0</v>
      </c>
      <c r="F35" s="590"/>
      <c r="G35" s="590"/>
      <c r="H35" s="589">
        <f>'Sources and Uses Budget'!T35</f>
        <v>0</v>
      </c>
      <c r="I35" s="590"/>
      <c r="J35" s="590"/>
      <c r="K35" s="587"/>
    </row>
    <row r="36" spans="1:11" s="588" customFormat="1">
      <c r="A36" s="597" t="s">
        <v>150</v>
      </c>
      <c r="B36" s="589">
        <f>'Sources and Uses Budget'!C36</f>
        <v>0</v>
      </c>
      <c r="C36" s="589">
        <f>SUM(C28:C35)</f>
        <v>0</v>
      </c>
      <c r="D36" s="589">
        <f>SUM(D28:D35)</f>
        <v>0</v>
      </c>
      <c r="E36" s="589">
        <f>'Sources and Uses Budget'!S36</f>
        <v>0</v>
      </c>
      <c r="F36" s="596">
        <f>SUM(F28:F35)</f>
        <v>0</v>
      </c>
      <c r="G36" s="596">
        <f>SUM(G28:G35)</f>
        <v>0</v>
      </c>
      <c r="H36" s="589">
        <f>'Sources and Uses Budget'!T36</f>
        <v>0</v>
      </c>
      <c r="I36" s="596">
        <f>SUM(I28:I35)</f>
        <v>0</v>
      </c>
      <c r="J36" s="596">
        <f>SUM(J28:J35)</f>
        <v>0</v>
      </c>
      <c r="K36" s="587"/>
    </row>
    <row r="37" spans="1:11" s="588" customFormat="1">
      <c r="A37" s="585" t="s">
        <v>151</v>
      </c>
      <c r="B37" s="586"/>
      <c r="C37" s="586"/>
      <c r="D37" s="586"/>
      <c r="E37" s="586"/>
      <c r="F37" s="586"/>
      <c r="G37" s="586"/>
      <c r="H37" s="586"/>
      <c r="I37" s="586"/>
      <c r="J37" s="586"/>
      <c r="K37" s="587"/>
    </row>
    <row r="38" spans="1:11" s="588" customFormat="1">
      <c r="A38" s="592" t="s">
        <v>152</v>
      </c>
      <c r="B38" s="589">
        <f>'Sources and Uses Budget'!C38</f>
        <v>433707.55</v>
      </c>
      <c r="C38" s="590"/>
      <c r="D38" s="590">
        <f>B38</f>
        <v>433707.55</v>
      </c>
      <c r="E38" s="589">
        <f>'Sources and Uses Budget'!S38</f>
        <v>433707.55</v>
      </c>
      <c r="F38" s="590"/>
      <c r="G38" s="590">
        <f>E38</f>
        <v>433707.55</v>
      </c>
      <c r="H38" s="589">
        <f>'Sources and Uses Budget'!T38</f>
        <v>0</v>
      </c>
      <c r="I38" s="590"/>
      <c r="J38" s="590"/>
      <c r="K38" s="587"/>
    </row>
    <row r="39" spans="1:11" s="588" customFormat="1">
      <c r="A39" s="592" t="s">
        <v>153</v>
      </c>
      <c r="B39" s="589">
        <f>'Sources and Uses Budget'!C39</f>
        <v>250000</v>
      </c>
      <c r="C39" s="590"/>
      <c r="D39" s="590">
        <f t="shared" ref="D39:D47" si="2">B39</f>
        <v>250000</v>
      </c>
      <c r="E39" s="589">
        <f>'Sources and Uses Budget'!S39</f>
        <v>250000</v>
      </c>
      <c r="F39" s="590"/>
      <c r="G39" s="590">
        <f>E39</f>
        <v>250000</v>
      </c>
      <c r="H39" s="589">
        <f>'Sources and Uses Budget'!T39</f>
        <v>0</v>
      </c>
      <c r="I39" s="590"/>
      <c r="J39" s="590"/>
      <c r="K39" s="587"/>
    </row>
    <row r="40" spans="1:11" s="588" customFormat="1">
      <c r="A40" s="593" t="s">
        <v>154</v>
      </c>
      <c r="B40" s="589">
        <f>'Sources and Uses Budget'!C40</f>
        <v>683707.55</v>
      </c>
      <c r="C40" s="589">
        <f>SUM(C37:C39)</f>
        <v>0</v>
      </c>
      <c r="D40" s="589">
        <f>SUM(D37:D39)</f>
        <v>683707.55</v>
      </c>
      <c r="E40" s="589">
        <f>'Sources and Uses Budget'!S40</f>
        <v>683707.55</v>
      </c>
      <c r="F40" s="596">
        <f>SUM(F38:F39)</f>
        <v>0</v>
      </c>
      <c r="G40" s="596">
        <f>SUM(G38:G39)</f>
        <v>683707.55</v>
      </c>
      <c r="H40" s="589">
        <f>'Sources and Uses Budget'!T40</f>
        <v>0</v>
      </c>
      <c r="I40" s="596">
        <f>SUM(I38:I39)</f>
        <v>0</v>
      </c>
      <c r="J40" s="596">
        <f>SUM(J38:J39)</f>
        <v>0</v>
      </c>
      <c r="K40" s="587"/>
    </row>
    <row r="41" spans="1:11" s="588" customFormat="1">
      <c r="A41" s="593" t="s">
        <v>155</v>
      </c>
      <c r="B41" s="589">
        <f>'Sources and Uses Budget'!C41</f>
        <v>394300</v>
      </c>
      <c r="C41" s="590"/>
      <c r="D41" s="590">
        <f t="shared" si="2"/>
        <v>394300</v>
      </c>
      <c r="E41" s="589">
        <f>'Sources and Uses Budget'!S41</f>
        <v>394300</v>
      </c>
      <c r="F41" s="590"/>
      <c r="G41" s="590">
        <f>E41</f>
        <v>394300</v>
      </c>
      <c r="H41" s="589">
        <f>'Sources and Uses Budget'!T41</f>
        <v>0</v>
      </c>
      <c r="I41" s="590"/>
      <c r="J41" s="590"/>
      <c r="K41" s="587"/>
    </row>
    <row r="42" spans="1:11" s="588" customFormat="1">
      <c r="A42" s="585" t="s">
        <v>156</v>
      </c>
      <c r="B42" s="586"/>
      <c r="C42" s="586"/>
      <c r="D42" s="586"/>
      <c r="E42" s="586"/>
      <c r="F42" s="586"/>
      <c r="G42" s="586"/>
      <c r="H42" s="586"/>
      <c r="I42" s="586"/>
      <c r="J42" s="586"/>
      <c r="K42" s="587"/>
    </row>
    <row r="43" spans="1:11" s="588" customFormat="1">
      <c r="A43" s="592" t="s">
        <v>157</v>
      </c>
      <c r="B43" s="589">
        <f>'Sources and Uses Budget'!C43</f>
        <v>1425804</v>
      </c>
      <c r="C43" s="590"/>
      <c r="D43" s="590">
        <f t="shared" si="2"/>
        <v>1425804</v>
      </c>
      <c r="E43" s="589">
        <f>'Sources and Uses Budget'!S43</f>
        <v>1425804</v>
      </c>
      <c r="F43" s="590"/>
      <c r="G43" s="590">
        <f t="shared" ref="G43:G47" si="3">E43</f>
        <v>1425804</v>
      </c>
      <c r="H43" s="589">
        <f>'Sources and Uses Budget'!T43</f>
        <v>0</v>
      </c>
      <c r="I43" s="590"/>
      <c r="J43" s="590"/>
      <c r="K43" s="587"/>
    </row>
    <row r="44" spans="1:11" s="588" customFormat="1">
      <c r="A44" s="592" t="s">
        <v>158</v>
      </c>
      <c r="B44" s="589">
        <f>'Sources and Uses Budget'!C44</f>
        <v>204000</v>
      </c>
      <c r="C44" s="590"/>
      <c r="D44" s="590">
        <f t="shared" si="2"/>
        <v>204000</v>
      </c>
      <c r="E44" s="589">
        <f>'Sources and Uses Budget'!S44</f>
        <v>24000</v>
      </c>
      <c r="F44" s="590"/>
      <c r="G44" s="590">
        <f t="shared" si="3"/>
        <v>24000</v>
      </c>
      <c r="H44" s="589">
        <f>'Sources and Uses Budget'!T44</f>
        <v>0</v>
      </c>
      <c r="I44" s="590"/>
      <c r="J44" s="590"/>
      <c r="K44" s="587"/>
    </row>
    <row r="45" spans="1:11" s="588" customFormat="1" ht="12" customHeight="1">
      <c r="A45" s="592" t="s">
        <v>159</v>
      </c>
      <c r="B45" s="589">
        <f>'Sources and Uses Budget'!C45</f>
        <v>219000</v>
      </c>
      <c r="C45" s="590"/>
      <c r="D45" s="590">
        <f t="shared" si="2"/>
        <v>219000</v>
      </c>
      <c r="E45" s="589">
        <f>'Sources and Uses Budget'!S45</f>
        <v>22235.294117647059</v>
      </c>
      <c r="F45" s="590"/>
      <c r="G45" s="590">
        <f t="shared" si="3"/>
        <v>22235.294117647059</v>
      </c>
      <c r="H45" s="589">
        <f>'Sources and Uses Budget'!T45</f>
        <v>0</v>
      </c>
      <c r="I45" s="590"/>
      <c r="J45" s="590"/>
      <c r="K45" s="587"/>
    </row>
    <row r="46" spans="1:11" s="588" customFormat="1">
      <c r="A46" s="592" t="s">
        <v>160</v>
      </c>
      <c r="B46" s="589">
        <f>'Sources and Uses Budget'!C46</f>
        <v>0</v>
      </c>
      <c r="C46" s="590"/>
      <c r="D46" s="590"/>
      <c r="E46" s="589">
        <f>'Sources and Uses Budget'!S46</f>
        <v>0</v>
      </c>
      <c r="F46" s="590"/>
      <c r="G46" s="590">
        <f t="shared" si="3"/>
        <v>0</v>
      </c>
      <c r="H46" s="589">
        <f>'Sources and Uses Budget'!T46</f>
        <v>0</v>
      </c>
      <c r="I46" s="590"/>
      <c r="J46" s="590"/>
      <c r="K46" s="587"/>
    </row>
    <row r="47" spans="1:11" s="588" customFormat="1">
      <c r="A47" s="457" t="s">
        <v>62</v>
      </c>
      <c r="B47" s="589">
        <f>'Sources and Uses Budget'!C47</f>
        <v>176000</v>
      </c>
      <c r="C47" s="590"/>
      <c r="D47" s="590">
        <f t="shared" si="2"/>
        <v>176000</v>
      </c>
      <c r="E47" s="589">
        <f>'Sources and Uses Budget'!S47</f>
        <v>20705.882352941175</v>
      </c>
      <c r="F47" s="590"/>
      <c r="G47" s="590">
        <f t="shared" si="3"/>
        <v>20705.882352941175</v>
      </c>
      <c r="H47" s="589">
        <f>'Sources and Uses Budget'!T47</f>
        <v>0</v>
      </c>
      <c r="I47" s="590"/>
      <c r="J47" s="590"/>
      <c r="K47" s="587"/>
    </row>
    <row r="48" spans="1:11" s="588" customFormat="1">
      <c r="A48" s="592" t="s">
        <v>163</v>
      </c>
      <c r="B48" s="589">
        <f>'Sources and Uses Budget'!C48</f>
        <v>0</v>
      </c>
      <c r="C48" s="590"/>
      <c r="D48" s="590"/>
      <c r="E48" s="589">
        <f>'Sources and Uses Budget'!S48</f>
        <v>0</v>
      </c>
      <c r="F48" s="590"/>
      <c r="G48" s="590"/>
      <c r="H48" s="589">
        <f>'Sources and Uses Budget'!T48</f>
        <v>0</v>
      </c>
      <c r="I48" s="590"/>
      <c r="J48" s="590"/>
      <c r="K48" s="587"/>
    </row>
    <row r="49" spans="1:11" s="588" customFormat="1">
      <c r="A49" s="592" t="s">
        <v>161</v>
      </c>
      <c r="B49" s="589">
        <f>'Sources and Uses Budget'!C49</f>
        <v>0</v>
      </c>
      <c r="C49" s="590"/>
      <c r="D49" s="590"/>
      <c r="E49" s="589">
        <f>'Sources and Uses Budget'!S49</f>
        <v>0</v>
      </c>
      <c r="F49" s="590"/>
      <c r="G49" s="590"/>
      <c r="H49" s="589">
        <f>'Sources and Uses Budget'!T49</f>
        <v>0</v>
      </c>
      <c r="I49" s="590"/>
      <c r="J49" s="590"/>
      <c r="K49" s="587"/>
    </row>
    <row r="50" spans="1:11" s="588" customFormat="1">
      <c r="A50" s="592" t="s">
        <v>162</v>
      </c>
      <c r="B50" s="589">
        <f>'Sources and Uses Budget'!C50</f>
        <v>0</v>
      </c>
      <c r="C50" s="590"/>
      <c r="D50" s="590"/>
      <c r="E50" s="589">
        <f>'Sources and Uses Budget'!S50</f>
        <v>0</v>
      </c>
      <c r="F50" s="590"/>
      <c r="G50" s="590"/>
      <c r="H50" s="589">
        <f>'Sources and Uses Budget'!T50</f>
        <v>0</v>
      </c>
      <c r="I50" s="590"/>
      <c r="J50" s="590"/>
      <c r="K50" s="587"/>
    </row>
    <row r="51" spans="1:11" s="588" customFormat="1">
      <c r="A51" s="595" t="str">
        <f>'Sources and Uses Budget'!$A60</f>
        <v>Other: (Specify)</v>
      </c>
      <c r="B51" s="589">
        <f>'Sources and Uses Budget'!C51</f>
        <v>0</v>
      </c>
      <c r="C51" s="590"/>
      <c r="D51" s="590"/>
      <c r="E51" s="589">
        <f>'Sources and Uses Budget'!S51</f>
        <v>0</v>
      </c>
      <c r="F51" s="590"/>
      <c r="G51" s="590"/>
      <c r="H51" s="589">
        <f>'Sources and Uses Budget'!T51</f>
        <v>0</v>
      </c>
      <c r="I51" s="590"/>
      <c r="J51" s="590"/>
      <c r="K51" s="587"/>
    </row>
    <row r="52" spans="1:11" s="588" customFormat="1">
      <c r="A52" s="595" t="str">
        <f>'Sources and Uses Budget'!$A61</f>
        <v>Other: (Specify)</v>
      </c>
      <c r="B52" s="589">
        <f>'Sources and Uses Budget'!C52</f>
        <v>0</v>
      </c>
      <c r="C52" s="590"/>
      <c r="D52" s="590"/>
      <c r="E52" s="589">
        <f>'Sources and Uses Budget'!S52</f>
        <v>0</v>
      </c>
      <c r="F52" s="590"/>
      <c r="G52" s="590"/>
      <c r="H52" s="589">
        <f>'Sources and Uses Budget'!T52</f>
        <v>0</v>
      </c>
      <c r="I52" s="590"/>
      <c r="J52" s="590"/>
      <c r="K52" s="587"/>
    </row>
    <row r="53" spans="1:11" s="599" customFormat="1">
      <c r="A53" s="593" t="s">
        <v>164</v>
      </c>
      <c r="B53" s="589">
        <f>'Sources and Uses Budget'!C53</f>
        <v>2024804</v>
      </c>
      <c r="C53" s="596">
        <f>SUM(C43:C52)</f>
        <v>0</v>
      </c>
      <c r="D53" s="596">
        <f>SUM(D43:D52)</f>
        <v>2024804</v>
      </c>
      <c r="E53" s="589">
        <f>'Sources and Uses Budget'!S53</f>
        <v>1492745.1764705882</v>
      </c>
      <c r="F53" s="596">
        <f>SUM(F43:F52)</f>
        <v>0</v>
      </c>
      <c r="G53" s="596">
        <f>SUM(G43:G52)</f>
        <v>1492745.1764705882</v>
      </c>
      <c r="H53" s="589">
        <f>'Sources and Uses Budget'!T53</f>
        <v>0</v>
      </c>
      <c r="I53" s="596">
        <f>SUM(I43:I52)</f>
        <v>0</v>
      </c>
      <c r="J53" s="596">
        <f>SUM(J43:J52)</f>
        <v>0</v>
      </c>
      <c r="K53" s="598"/>
    </row>
    <row r="54" spans="1:11" s="588" customFormat="1">
      <c r="A54" s="585" t="s">
        <v>453</v>
      </c>
      <c r="B54" s="586"/>
      <c r="C54" s="586"/>
      <c r="D54" s="586"/>
      <c r="E54" s="586"/>
      <c r="F54" s="586"/>
      <c r="G54" s="586"/>
      <c r="H54" s="586"/>
      <c r="I54" s="586"/>
      <c r="J54" s="586"/>
      <c r="K54" s="587"/>
    </row>
    <row r="55" spans="1:11" s="588" customFormat="1">
      <c r="A55" s="592" t="s">
        <v>165</v>
      </c>
      <c r="B55" s="589">
        <f>'Sources and Uses Budget'!C55</f>
        <v>25000</v>
      </c>
      <c r="C55" s="590"/>
      <c r="D55" s="590">
        <f>B55</f>
        <v>25000</v>
      </c>
      <c r="E55" s="591"/>
      <c r="F55" s="591"/>
      <c r="G55" s="591"/>
      <c r="H55" s="591"/>
      <c r="I55" s="591"/>
      <c r="J55" s="591"/>
      <c r="K55" s="587"/>
    </row>
    <row r="56" spans="1:11" s="588" customFormat="1" ht="12" customHeight="1">
      <c r="A56" s="592" t="s">
        <v>159</v>
      </c>
      <c r="B56" s="589">
        <f>'Sources and Uses Budget'!C56</f>
        <v>0</v>
      </c>
      <c r="C56" s="590"/>
      <c r="D56" s="590"/>
      <c r="E56" s="591"/>
      <c r="F56" s="591"/>
      <c r="G56" s="591"/>
      <c r="H56" s="591"/>
      <c r="I56" s="591"/>
      <c r="J56" s="591"/>
      <c r="K56" s="587"/>
    </row>
    <row r="57" spans="1:11" s="588" customFormat="1">
      <c r="A57" s="592" t="s">
        <v>163</v>
      </c>
      <c r="B57" s="589">
        <f>'Sources and Uses Budget'!C57</f>
        <v>0</v>
      </c>
      <c r="C57" s="590"/>
      <c r="D57" s="590"/>
      <c r="E57" s="591"/>
      <c r="F57" s="591"/>
      <c r="G57" s="591"/>
      <c r="H57" s="591"/>
      <c r="I57" s="591"/>
      <c r="J57" s="591"/>
      <c r="K57" s="587"/>
    </row>
    <row r="58" spans="1:11" s="588" customFormat="1">
      <c r="A58" s="592" t="s">
        <v>161</v>
      </c>
      <c r="B58" s="589">
        <f>'Sources and Uses Budget'!C58</f>
        <v>0</v>
      </c>
      <c r="C58" s="590"/>
      <c r="D58" s="590"/>
      <c r="E58" s="591"/>
      <c r="F58" s="591"/>
      <c r="G58" s="591"/>
      <c r="H58" s="591"/>
      <c r="I58" s="591"/>
      <c r="J58" s="591"/>
      <c r="K58" s="587"/>
    </row>
    <row r="59" spans="1:11" s="588" customFormat="1">
      <c r="A59" s="592" t="s">
        <v>162</v>
      </c>
      <c r="B59" s="589">
        <f>'Sources and Uses Budget'!C59</f>
        <v>0</v>
      </c>
      <c r="C59" s="590"/>
      <c r="D59" s="590"/>
      <c r="E59" s="591"/>
      <c r="F59" s="591"/>
      <c r="G59" s="591"/>
      <c r="H59" s="591"/>
      <c r="I59" s="591"/>
      <c r="J59" s="591"/>
      <c r="K59" s="587"/>
    </row>
    <row r="60" spans="1:11" s="588" customFormat="1">
      <c r="A60" s="595" t="str">
        <f>'Sources and Uses Budget'!$A60</f>
        <v>Other: (Specify)</v>
      </c>
      <c r="B60" s="589">
        <f>'Sources and Uses Budget'!C60</f>
        <v>0</v>
      </c>
      <c r="C60" s="590"/>
      <c r="D60" s="590"/>
      <c r="E60" s="591"/>
      <c r="F60" s="591"/>
      <c r="G60" s="591"/>
      <c r="H60" s="591"/>
      <c r="I60" s="591"/>
      <c r="J60" s="591"/>
      <c r="K60" s="587"/>
    </row>
    <row r="61" spans="1:11" s="588" customFormat="1">
      <c r="A61" s="595" t="str">
        <f>'Sources and Uses Budget'!$A61</f>
        <v>Other: (Specify)</v>
      </c>
      <c r="B61" s="589">
        <f>'Sources and Uses Budget'!C61</f>
        <v>0</v>
      </c>
      <c r="C61" s="590"/>
      <c r="D61" s="590"/>
      <c r="E61" s="591"/>
      <c r="F61" s="591"/>
      <c r="G61" s="591"/>
      <c r="H61" s="591"/>
      <c r="I61" s="591"/>
      <c r="J61" s="591"/>
      <c r="K61" s="587"/>
    </row>
    <row r="62" spans="1:11" s="588" customFormat="1" ht="13.7" customHeight="1">
      <c r="A62" s="593" t="s">
        <v>320</v>
      </c>
      <c r="B62" s="589">
        <f>'Sources and Uses Budget'!C62</f>
        <v>25000</v>
      </c>
      <c r="C62" s="589">
        <f>SUM(C55:C61)</f>
        <v>0</v>
      </c>
      <c r="D62" s="589">
        <f>SUM(D55:D61)</f>
        <v>25000</v>
      </c>
      <c r="E62" s="591"/>
      <c r="F62" s="591"/>
      <c r="G62" s="591"/>
      <c r="H62" s="591"/>
      <c r="I62" s="591"/>
      <c r="J62" s="591"/>
      <c r="K62" s="587"/>
    </row>
    <row r="63" spans="1:11" s="588" customFormat="1">
      <c r="A63" s="600" t="s">
        <v>321</v>
      </c>
      <c r="B63" s="589">
        <f>'Sources and Uses Budget'!C63</f>
        <v>30098530</v>
      </c>
      <c r="C63" s="589">
        <f>SUM(C8+C11+C13+C14+C15+C25+C26+C36+C40+C41+C53+C62)</f>
        <v>0</v>
      </c>
      <c r="D63" s="589">
        <f>SUM(D8+D11+D13+D14+D15+D25+D26+D36+D40+D41+D53+D62)</f>
        <v>30098530</v>
      </c>
      <c r="E63" s="589">
        <f>'Sources and Uses Budget'!S63</f>
        <v>9917277.4764705896</v>
      </c>
      <c r="F63" s="589">
        <f>SUM(F10+F13+F14+F15+F25+F26+F36+F40+F41+F53)</f>
        <v>0</v>
      </c>
      <c r="G63" s="589">
        <f>SUM(G10+G13+G14+G15+G25+G26+G36+G40+G41+G53)</f>
        <v>9917277.4764705896</v>
      </c>
      <c r="H63" s="589">
        <f>'Sources and Uses Budget'!T63</f>
        <v>16380000</v>
      </c>
      <c r="I63" s="589">
        <f>SUM(I11+I13+I14+I15+I25+I26+I36+I40+I41+I53)</f>
        <v>0</v>
      </c>
      <c r="J63" s="589">
        <f>SUM(J11+J13+J14+J15+J25+J26+J36+J40+J41+J53)</f>
        <v>16380000</v>
      </c>
      <c r="K63" s="587"/>
    </row>
    <row r="64" spans="1:11" s="588" customFormat="1">
      <c r="A64" s="585" t="s">
        <v>178</v>
      </c>
      <c r="B64" s="586"/>
      <c r="C64" s="586"/>
      <c r="D64" s="586"/>
      <c r="E64" s="586"/>
      <c r="F64" s="586"/>
      <c r="G64" s="586"/>
      <c r="H64" s="586"/>
      <c r="I64" s="586"/>
      <c r="J64" s="586"/>
      <c r="K64" s="587"/>
    </row>
    <row r="65" spans="1:11" s="588" customFormat="1">
      <c r="A65" s="223" t="s">
        <v>179</v>
      </c>
      <c r="B65" s="589">
        <f>'Sources and Uses Budget'!C65</f>
        <v>200000</v>
      </c>
      <c r="C65" s="590"/>
      <c r="D65" s="590">
        <f>B65</f>
        <v>200000</v>
      </c>
      <c r="E65" s="589">
        <f>'Sources and Uses Budget'!S65</f>
        <v>30000</v>
      </c>
      <c r="F65" s="590"/>
      <c r="G65" s="590">
        <f>E65</f>
        <v>30000</v>
      </c>
      <c r="H65" s="589">
        <f>'Sources and Uses Budget'!T65</f>
        <v>10000</v>
      </c>
      <c r="I65" s="590"/>
      <c r="J65" s="590">
        <f>H65</f>
        <v>10000</v>
      </c>
      <c r="K65" s="587"/>
    </row>
    <row r="66" spans="1:11" s="588" customFormat="1">
      <c r="A66" s="595" t="str">
        <f>'Sources and Uses Budget'!$A73</f>
        <v>Other: (Specify)</v>
      </c>
      <c r="B66" s="589">
        <f>'Sources and Uses Budget'!C66</f>
        <v>0</v>
      </c>
      <c r="C66" s="590"/>
      <c r="D66" s="590"/>
      <c r="E66" s="589">
        <f>'Sources and Uses Budget'!S66</f>
        <v>0</v>
      </c>
      <c r="F66" s="590"/>
      <c r="G66" s="590"/>
      <c r="H66" s="589">
        <f>'Sources and Uses Budget'!T66</f>
        <v>0</v>
      </c>
      <c r="I66" s="590"/>
      <c r="J66" s="590"/>
      <c r="K66" s="587"/>
    </row>
    <row r="67" spans="1:11" s="588" customFormat="1">
      <c r="A67" s="593" t="s">
        <v>652</v>
      </c>
      <c r="B67" s="589">
        <f>'Sources and Uses Budget'!C67</f>
        <v>200000</v>
      </c>
      <c r="C67" s="589">
        <f>SUM(C64:C66)</f>
        <v>0</v>
      </c>
      <c r="D67" s="589">
        <f>SUM(D64:D66)</f>
        <v>200000</v>
      </c>
      <c r="E67" s="589">
        <f>'Sources and Uses Budget'!S67</f>
        <v>30000</v>
      </c>
      <c r="F67" s="596">
        <f>SUM(F65:F66)</f>
        <v>0</v>
      </c>
      <c r="G67" s="596">
        <f>SUM(G65:G66)</f>
        <v>30000</v>
      </c>
      <c r="H67" s="589">
        <f>'Sources and Uses Budget'!T67</f>
        <v>10000</v>
      </c>
      <c r="I67" s="596">
        <f>SUM(I65:I66)</f>
        <v>0</v>
      </c>
      <c r="J67" s="596">
        <f>SUM(J65:J66)</f>
        <v>10000</v>
      </c>
      <c r="K67" s="587"/>
    </row>
    <row r="68" spans="1:11" s="588" customFormat="1">
      <c r="A68" s="585" t="s">
        <v>653</v>
      </c>
      <c r="B68" s="586"/>
      <c r="C68" s="586"/>
      <c r="D68" s="586"/>
      <c r="E68" s="586"/>
      <c r="F68" s="586"/>
      <c r="G68" s="586"/>
      <c r="H68" s="586"/>
      <c r="I68" s="586"/>
      <c r="J68" s="586"/>
      <c r="K68" s="587"/>
    </row>
    <row r="69" spans="1:11" s="588" customFormat="1">
      <c r="A69" s="592" t="s">
        <v>654</v>
      </c>
      <c r="B69" s="589">
        <f>'Sources and Uses Budget'!C69</f>
        <v>0</v>
      </c>
      <c r="C69" s="590"/>
      <c r="D69" s="590"/>
      <c r="E69" s="591"/>
      <c r="F69" s="591"/>
      <c r="G69" s="591"/>
      <c r="H69" s="591"/>
      <c r="I69" s="591"/>
      <c r="J69" s="591"/>
      <c r="K69" s="587"/>
    </row>
    <row r="70" spans="1:11" s="588" customFormat="1">
      <c r="A70" s="592" t="s">
        <v>655</v>
      </c>
      <c r="B70" s="589">
        <f>'Sources and Uses Budget'!C70</f>
        <v>0</v>
      </c>
      <c r="C70" s="590"/>
      <c r="D70" s="590"/>
      <c r="E70" s="591"/>
      <c r="F70" s="591"/>
      <c r="G70" s="591"/>
      <c r="H70" s="591"/>
      <c r="I70" s="591"/>
      <c r="J70" s="591"/>
      <c r="K70" s="587"/>
    </row>
    <row r="71" spans="1:11" s="588" customFormat="1">
      <c r="A71" s="763" t="s">
        <v>1124</v>
      </c>
      <c r="B71" s="589">
        <f>'Sources and Uses Budget'!C71</f>
        <v>0</v>
      </c>
      <c r="C71" s="590"/>
      <c r="D71" s="590"/>
      <c r="E71" s="591"/>
      <c r="F71" s="591"/>
      <c r="G71" s="591"/>
      <c r="H71" s="591"/>
      <c r="I71" s="591"/>
      <c r="J71" s="591"/>
      <c r="K71" s="587"/>
    </row>
    <row r="72" spans="1:11" s="588" customFormat="1">
      <c r="A72" s="592" t="s">
        <v>656</v>
      </c>
      <c r="B72" s="589">
        <f>'Sources and Uses Budget'!C72</f>
        <v>406000</v>
      </c>
      <c r="C72" s="590"/>
      <c r="D72" s="590">
        <f>B72</f>
        <v>406000</v>
      </c>
      <c r="E72" s="591"/>
      <c r="F72" s="591"/>
      <c r="G72" s="591"/>
      <c r="H72" s="591"/>
      <c r="I72" s="591"/>
      <c r="J72" s="591"/>
      <c r="K72" s="587"/>
    </row>
    <row r="73" spans="1:11" s="588" customFormat="1">
      <c r="A73" s="595" t="str">
        <f>'Sources and Uses Budget'!$A73</f>
        <v>Other: (Specify)</v>
      </c>
      <c r="B73" s="589">
        <f>'Sources and Uses Budget'!C73</f>
        <v>0</v>
      </c>
      <c r="C73" s="590"/>
      <c r="D73" s="590"/>
      <c r="E73" s="591"/>
      <c r="F73" s="591"/>
      <c r="G73" s="591"/>
      <c r="H73" s="591"/>
      <c r="I73" s="591"/>
      <c r="J73" s="591"/>
      <c r="K73" s="587"/>
    </row>
    <row r="74" spans="1:11" s="588" customFormat="1">
      <c r="A74" s="593" t="s">
        <v>657</v>
      </c>
      <c r="B74" s="589">
        <f>'Sources and Uses Budget'!C74</f>
        <v>406000</v>
      </c>
      <c r="C74" s="589">
        <f>SUM(C69:C73)</f>
        <v>0</v>
      </c>
      <c r="D74" s="589">
        <f>SUM(D69:D73)</f>
        <v>406000</v>
      </c>
      <c r="E74" s="591"/>
      <c r="F74" s="591"/>
      <c r="G74" s="591"/>
      <c r="H74" s="591"/>
      <c r="I74" s="591"/>
      <c r="J74" s="591"/>
      <c r="K74" s="587"/>
    </row>
    <row r="75" spans="1:11" s="588" customFormat="1">
      <c r="A75" s="585" t="s">
        <v>1469</v>
      </c>
      <c r="B75" s="586"/>
      <c r="C75" s="586"/>
      <c r="D75" s="586"/>
      <c r="E75" s="586"/>
      <c r="F75" s="586"/>
      <c r="G75" s="586"/>
      <c r="H75" s="586"/>
      <c r="I75" s="586"/>
      <c r="J75" s="586"/>
      <c r="K75" s="587"/>
    </row>
    <row r="76" spans="1:11" s="588" customFormat="1">
      <c r="A76" s="592" t="s">
        <v>1471</v>
      </c>
      <c r="B76" s="589">
        <f>'Sources and Uses Budget'!C76</f>
        <v>809571.88753992878</v>
      </c>
      <c r="C76" s="590"/>
      <c r="D76" s="590">
        <f>B76</f>
        <v>809571.88753992878</v>
      </c>
      <c r="E76" s="589">
        <f>'Sources and Uses Budget'!S76</f>
        <v>809571.88753992878</v>
      </c>
      <c r="F76" s="590"/>
      <c r="G76" s="590">
        <f>E76</f>
        <v>809571.88753992878</v>
      </c>
      <c r="H76" s="589">
        <f>'Sources and Uses Budget'!T76</f>
        <v>0</v>
      </c>
      <c r="I76" s="590"/>
      <c r="J76" s="590"/>
      <c r="K76" s="587"/>
    </row>
    <row r="77" spans="1:11" s="588" customFormat="1">
      <c r="A77" s="592" t="s">
        <v>63</v>
      </c>
      <c r="B77" s="589">
        <f>'Sources and Uses Budget'!C77</f>
        <v>100000</v>
      </c>
      <c r="C77" s="590"/>
      <c r="D77" s="590">
        <f>B77</f>
        <v>100000</v>
      </c>
      <c r="E77" s="589">
        <f>'Sources and Uses Budget'!S77</f>
        <v>100000</v>
      </c>
      <c r="F77" s="590"/>
      <c r="G77" s="590">
        <f>E77</f>
        <v>100000</v>
      </c>
      <c r="H77" s="589">
        <f>'Sources and Uses Budget'!T77</f>
        <v>0</v>
      </c>
      <c r="I77" s="590"/>
      <c r="J77" s="590"/>
      <c r="K77" s="587"/>
    </row>
    <row r="78" spans="1:11" s="588" customFormat="1">
      <c r="A78" s="593" t="s">
        <v>1468</v>
      </c>
      <c r="B78" s="589">
        <f>'Sources and Uses Budget'!C78</f>
        <v>909571.88753992878</v>
      </c>
      <c r="C78" s="589">
        <f>SUM(C76:C77)</f>
        <v>0</v>
      </c>
      <c r="D78" s="589">
        <f>SUM(D76:D77)</f>
        <v>909571.88753992878</v>
      </c>
      <c r="E78" s="589">
        <f>'Sources and Uses Budget'!S78</f>
        <v>909571.88753992878</v>
      </c>
      <c r="F78" s="589">
        <f>SUM(F76:F77)</f>
        <v>0</v>
      </c>
      <c r="G78" s="589">
        <f>SUM(G76:G77)</f>
        <v>909571.88753992878</v>
      </c>
      <c r="H78" s="589">
        <f>'Sources and Uses Budget'!T78</f>
        <v>0</v>
      </c>
      <c r="I78" s="589">
        <f>SUM(I76:I77)</f>
        <v>0</v>
      </c>
      <c r="J78" s="589">
        <f>SUM(J76:J77)</f>
        <v>0</v>
      </c>
      <c r="K78" s="587"/>
    </row>
    <row r="79" spans="1:11" s="588" customFormat="1">
      <c r="A79" s="585" t="s">
        <v>844</v>
      </c>
      <c r="B79" s="586"/>
      <c r="C79" s="586"/>
      <c r="D79" s="586"/>
      <c r="E79" s="586"/>
      <c r="F79" s="586"/>
      <c r="G79" s="586"/>
      <c r="H79" s="586"/>
      <c r="I79" s="586"/>
      <c r="J79" s="586"/>
      <c r="K79" s="587"/>
    </row>
    <row r="80" spans="1:11" s="588" customFormat="1" ht="13.7" customHeight="1">
      <c r="A80" s="223" t="s">
        <v>845</v>
      </c>
      <c r="B80" s="589">
        <f>'Sources and Uses Budget'!C80</f>
        <v>58000</v>
      </c>
      <c r="C80" s="590"/>
      <c r="D80" s="590">
        <f>B80</f>
        <v>58000</v>
      </c>
      <c r="E80" s="591"/>
      <c r="F80" s="591"/>
      <c r="G80" s="591"/>
      <c r="H80" s="591"/>
      <c r="I80" s="591"/>
      <c r="J80" s="591"/>
      <c r="K80" s="587"/>
    </row>
    <row r="81" spans="1:11" s="588" customFormat="1">
      <c r="A81" s="223" t="s">
        <v>846</v>
      </c>
      <c r="B81" s="589">
        <f>'Sources and Uses Budget'!C81</f>
        <v>0</v>
      </c>
      <c r="C81" s="590"/>
      <c r="D81" s="590">
        <f t="shared" ref="D81:D94" si="4">B81</f>
        <v>0</v>
      </c>
      <c r="E81" s="589">
        <f>'Sources and Uses Budget'!S81</f>
        <v>0</v>
      </c>
      <c r="F81" s="590"/>
      <c r="G81" s="590"/>
      <c r="H81" s="589">
        <f>'Sources and Uses Budget'!T81</f>
        <v>0</v>
      </c>
      <c r="I81" s="590"/>
      <c r="J81" s="590"/>
      <c r="K81" s="587"/>
    </row>
    <row r="82" spans="1:11" s="588" customFormat="1">
      <c r="A82" s="223" t="s">
        <v>847</v>
      </c>
      <c r="B82" s="589">
        <f>'Sources and Uses Budget'!C82</f>
        <v>0</v>
      </c>
      <c r="C82" s="590"/>
      <c r="D82" s="590">
        <f t="shared" si="4"/>
        <v>0</v>
      </c>
      <c r="E82" s="589">
        <f>'Sources and Uses Budget'!S82</f>
        <v>0</v>
      </c>
      <c r="F82" s="590"/>
      <c r="G82" s="590"/>
      <c r="H82" s="589">
        <f>'Sources and Uses Budget'!T82</f>
        <v>0</v>
      </c>
      <c r="I82" s="590"/>
      <c r="J82" s="590"/>
      <c r="K82" s="587"/>
    </row>
    <row r="83" spans="1:11" s="588" customFormat="1">
      <c r="A83" s="223" t="s">
        <v>848</v>
      </c>
      <c r="B83" s="589">
        <f>'Sources and Uses Budget'!C83</f>
        <v>210000</v>
      </c>
      <c r="C83" s="590"/>
      <c r="D83" s="590">
        <f t="shared" si="4"/>
        <v>210000</v>
      </c>
      <c r="E83" s="589">
        <f>'Sources and Uses Budget'!S83</f>
        <v>210000</v>
      </c>
      <c r="F83" s="590"/>
      <c r="G83" s="590">
        <f>E83</f>
        <v>210000</v>
      </c>
      <c r="H83" s="589">
        <f>'Sources and Uses Budget'!T83</f>
        <v>0</v>
      </c>
      <c r="I83" s="590"/>
      <c r="J83" s="590"/>
      <c r="K83" s="587"/>
    </row>
    <row r="84" spans="1:11" s="588" customFormat="1">
      <c r="A84" s="223" t="s">
        <v>849</v>
      </c>
      <c r="B84" s="589">
        <f>'Sources and Uses Budget'!C84</f>
        <v>0</v>
      </c>
      <c r="C84" s="590"/>
      <c r="D84" s="590">
        <f t="shared" si="4"/>
        <v>0</v>
      </c>
      <c r="E84" s="589">
        <f>'Sources and Uses Budget'!S84</f>
        <v>0</v>
      </c>
      <c r="F84" s="590"/>
      <c r="G84" s="590"/>
      <c r="H84" s="589">
        <f>'Sources and Uses Budget'!T84</f>
        <v>0</v>
      </c>
      <c r="I84" s="590"/>
      <c r="J84" s="590"/>
      <c r="K84" s="587"/>
    </row>
    <row r="85" spans="1:11" s="588" customFormat="1">
      <c r="A85" s="223" t="s">
        <v>850</v>
      </c>
      <c r="B85" s="589">
        <f>'Sources and Uses Budget'!C85</f>
        <v>25000</v>
      </c>
      <c r="C85" s="590"/>
      <c r="D85" s="590">
        <f t="shared" si="4"/>
        <v>25000</v>
      </c>
      <c r="E85" s="591"/>
      <c r="F85" s="591"/>
      <c r="G85" s="591"/>
      <c r="H85" s="591"/>
      <c r="I85" s="591"/>
      <c r="J85" s="591"/>
      <c r="K85" s="587"/>
    </row>
    <row r="86" spans="1:11" s="588" customFormat="1">
      <c r="A86" s="223" t="s">
        <v>851</v>
      </c>
      <c r="B86" s="589">
        <f>'Sources and Uses Budget'!C86</f>
        <v>55000</v>
      </c>
      <c r="C86" s="590"/>
      <c r="D86" s="590">
        <f t="shared" si="4"/>
        <v>55000</v>
      </c>
      <c r="E86" s="589">
        <f>'Sources and Uses Budget'!S86</f>
        <v>55000</v>
      </c>
      <c r="F86" s="590"/>
      <c r="G86" s="590">
        <f t="shared" ref="G86:G94" si="5">E86</f>
        <v>55000</v>
      </c>
      <c r="H86" s="589">
        <f>'Sources and Uses Budget'!T86</f>
        <v>0</v>
      </c>
      <c r="I86" s="590"/>
      <c r="J86" s="590"/>
      <c r="K86" s="587"/>
    </row>
    <row r="87" spans="1:11" s="588" customFormat="1">
      <c r="A87" s="223" t="s">
        <v>852</v>
      </c>
      <c r="B87" s="589">
        <f>'Sources and Uses Budget'!C87</f>
        <v>10000</v>
      </c>
      <c r="C87" s="590"/>
      <c r="D87" s="590">
        <f t="shared" si="4"/>
        <v>10000</v>
      </c>
      <c r="E87" s="589">
        <f>'Sources and Uses Budget'!S87</f>
        <v>10000</v>
      </c>
      <c r="F87" s="590"/>
      <c r="G87" s="590">
        <f t="shared" si="5"/>
        <v>10000</v>
      </c>
      <c r="H87" s="589">
        <f>'Sources and Uses Budget'!T87</f>
        <v>0</v>
      </c>
      <c r="I87" s="590"/>
      <c r="J87" s="590"/>
      <c r="K87" s="587"/>
    </row>
    <row r="88" spans="1:11" s="588" customFormat="1">
      <c r="A88" s="234" t="s">
        <v>404</v>
      </c>
      <c r="B88" s="589">
        <f>'Sources and Uses Budget'!C88</f>
        <v>60465</v>
      </c>
      <c r="C88" s="590"/>
      <c r="D88" s="590">
        <f t="shared" si="4"/>
        <v>60465</v>
      </c>
      <c r="E88" s="589">
        <f>'Sources and Uses Budget'!S88</f>
        <v>0</v>
      </c>
      <c r="F88" s="590"/>
      <c r="G88" s="590">
        <f t="shared" si="5"/>
        <v>0</v>
      </c>
      <c r="H88" s="589">
        <f>'Sources and Uses Budget'!T88</f>
        <v>0</v>
      </c>
      <c r="I88" s="590"/>
      <c r="J88" s="590"/>
      <c r="K88" s="587"/>
    </row>
    <row r="89" spans="1:11" s="588" customFormat="1">
      <c r="A89" s="889" t="s">
        <v>1470</v>
      </c>
      <c r="B89" s="589">
        <f>'Sources and Uses Budget'!C89</f>
        <v>15000</v>
      </c>
      <c r="C89" s="590"/>
      <c r="D89" s="590">
        <f t="shared" si="4"/>
        <v>15000</v>
      </c>
      <c r="E89" s="589">
        <f>'Sources and Uses Budget'!S89</f>
        <v>15000</v>
      </c>
      <c r="F89" s="590"/>
      <c r="G89" s="590">
        <f t="shared" si="5"/>
        <v>15000</v>
      </c>
      <c r="H89" s="589">
        <f>'Sources and Uses Budget'!T89</f>
        <v>0</v>
      </c>
      <c r="I89" s="590"/>
      <c r="J89" s="590"/>
      <c r="K89" s="587"/>
    </row>
    <row r="90" spans="1:11" s="588" customFormat="1">
      <c r="A90" s="595" t="str">
        <f>'Sources and Uses Budget'!$A90</f>
        <v>Other: (Insurance)</v>
      </c>
      <c r="B90" s="589">
        <f>'Sources and Uses Budget'!C90</f>
        <v>64000</v>
      </c>
      <c r="C90" s="590"/>
      <c r="D90" s="590">
        <f t="shared" si="4"/>
        <v>64000</v>
      </c>
      <c r="E90" s="589">
        <f>'Sources and Uses Budget'!S90</f>
        <v>64000</v>
      </c>
      <c r="F90" s="590"/>
      <c r="G90" s="590">
        <f t="shared" si="5"/>
        <v>64000</v>
      </c>
      <c r="H90" s="589">
        <f>'Sources and Uses Budget'!T90</f>
        <v>0</v>
      </c>
      <c r="I90" s="590"/>
      <c r="J90" s="590"/>
      <c r="K90" s="587"/>
    </row>
    <row r="91" spans="1:11" s="588" customFormat="1">
      <c r="A91" s="595" t="str">
        <f>'Sources and Uses Budget'!$A91</f>
        <v>Other: (Taxes)</v>
      </c>
      <c r="B91" s="589">
        <f>'Sources and Uses Budget'!C91</f>
        <v>20000</v>
      </c>
      <c r="C91" s="590"/>
      <c r="D91" s="590">
        <f t="shared" si="4"/>
        <v>20000</v>
      </c>
      <c r="E91" s="589">
        <f>'Sources and Uses Budget'!S91</f>
        <v>0</v>
      </c>
      <c r="F91" s="590"/>
      <c r="G91" s="590">
        <f t="shared" si="5"/>
        <v>0</v>
      </c>
      <c r="H91" s="589">
        <f>'Sources and Uses Budget'!T91</f>
        <v>0</v>
      </c>
      <c r="I91" s="590"/>
      <c r="J91" s="590"/>
      <c r="K91" s="587"/>
    </row>
    <row r="92" spans="1:11" s="588" customFormat="1">
      <c r="A92" s="595" t="str">
        <f>'Sources and Uses Budget'!$A92</f>
        <v>Other: (Specify)</v>
      </c>
      <c r="B92" s="589">
        <f>'Sources and Uses Budget'!C92</f>
        <v>0</v>
      </c>
      <c r="C92" s="590"/>
      <c r="D92" s="590">
        <f t="shared" si="4"/>
        <v>0</v>
      </c>
      <c r="E92" s="589">
        <f>'Sources and Uses Budget'!S92</f>
        <v>0</v>
      </c>
      <c r="F92" s="590"/>
      <c r="G92" s="590">
        <f t="shared" si="5"/>
        <v>0</v>
      </c>
      <c r="H92" s="589">
        <f>'Sources and Uses Budget'!T92</f>
        <v>0</v>
      </c>
      <c r="I92" s="590"/>
      <c r="J92" s="590"/>
      <c r="K92" s="587"/>
    </row>
    <row r="93" spans="1:11" s="588" customFormat="1">
      <c r="A93" s="595" t="str">
        <f>'Sources and Uses Budget'!$A93</f>
        <v>Other: (Specify)</v>
      </c>
      <c r="B93" s="589">
        <f>'Sources and Uses Budget'!C93</f>
        <v>0</v>
      </c>
      <c r="C93" s="590"/>
      <c r="D93" s="590">
        <f t="shared" si="4"/>
        <v>0</v>
      </c>
      <c r="E93" s="589">
        <f>'Sources and Uses Budget'!S93</f>
        <v>0</v>
      </c>
      <c r="F93" s="590"/>
      <c r="G93" s="590">
        <f t="shared" si="5"/>
        <v>0</v>
      </c>
      <c r="H93" s="589">
        <f>'Sources and Uses Budget'!T93</f>
        <v>0</v>
      </c>
      <c r="I93" s="590"/>
      <c r="J93" s="590"/>
      <c r="K93" s="587"/>
    </row>
    <row r="94" spans="1:11" s="588" customFormat="1">
      <c r="A94" s="595" t="str">
        <f>'Sources and Uses Budget'!$A94</f>
        <v>Other: (Specify)</v>
      </c>
      <c r="B94" s="589">
        <f>'Sources and Uses Budget'!C94</f>
        <v>0</v>
      </c>
      <c r="C94" s="590"/>
      <c r="D94" s="590">
        <f t="shared" si="4"/>
        <v>0</v>
      </c>
      <c r="E94" s="589">
        <f>'Sources and Uses Budget'!S94</f>
        <v>0</v>
      </c>
      <c r="F94" s="590"/>
      <c r="G94" s="590">
        <f t="shared" si="5"/>
        <v>0</v>
      </c>
      <c r="H94" s="589">
        <f>'Sources and Uses Budget'!T94</f>
        <v>0</v>
      </c>
      <c r="I94" s="590"/>
      <c r="J94" s="590"/>
      <c r="K94" s="587"/>
    </row>
    <row r="95" spans="1:11" s="588" customFormat="1">
      <c r="A95" s="593" t="s">
        <v>853</v>
      </c>
      <c r="B95" s="589">
        <f>'Sources and Uses Budget'!C95</f>
        <v>517465</v>
      </c>
      <c r="C95" s="589">
        <f>SUM(C80:C94)</f>
        <v>0</v>
      </c>
      <c r="D95" s="589">
        <f>SUM(D80:D94)</f>
        <v>517465</v>
      </c>
      <c r="E95" s="589">
        <f>'Sources and Uses Budget'!S95</f>
        <v>354000</v>
      </c>
      <c r="F95" s="596">
        <f>SUM(F81:F84,F86:F94)</f>
        <v>0</v>
      </c>
      <c r="G95" s="596">
        <f>SUM(G81:G84,G86:G94)</f>
        <v>354000</v>
      </c>
      <c r="H95" s="589">
        <f>'Sources and Uses Budget'!T95</f>
        <v>0</v>
      </c>
      <c r="I95" s="589">
        <f>SUM(I81:I84,I86:I94)</f>
        <v>0</v>
      </c>
      <c r="J95" s="589">
        <f>SUM(J81:J84,J86:J94)</f>
        <v>0</v>
      </c>
      <c r="K95" s="587"/>
    </row>
    <row r="96" spans="1:11" s="588" customFormat="1">
      <c r="A96" s="593" t="s">
        <v>1181</v>
      </c>
      <c r="B96" s="589">
        <f>'Sources and Uses Budget'!C96</f>
        <v>32131566.887539931</v>
      </c>
      <c r="C96" s="589">
        <f>SUM(C63+C67+C74+C78+C95)</f>
        <v>0</v>
      </c>
      <c r="D96" s="589">
        <f>SUM(D63+D67+D74+D78+D95)</f>
        <v>32131566.887539931</v>
      </c>
      <c r="E96" s="589">
        <f>'Sources and Uses Budget'!S96</f>
        <v>11210849.364010518</v>
      </c>
      <c r="F96" s="596">
        <f>SUM(+F63+F67+F78+F95)</f>
        <v>0</v>
      </c>
      <c r="G96" s="596">
        <f>SUM(+G63+G67+G78+G95)</f>
        <v>11210849.364010518</v>
      </c>
      <c r="H96" s="589">
        <f>'Sources and Uses Budget'!T96</f>
        <v>16390000</v>
      </c>
      <c r="I96" s="596">
        <f>SUM(I63+I67+I78+I95)</f>
        <v>0</v>
      </c>
      <c r="J96" s="596">
        <f>SUM(J63+J67+J78+J95)</f>
        <v>16390000</v>
      </c>
      <c r="K96" s="587"/>
    </row>
    <row r="97" spans="1:11" s="588" customFormat="1">
      <c r="A97" s="585" t="s">
        <v>855</v>
      </c>
      <c r="B97" s="586"/>
      <c r="C97" s="586"/>
      <c r="D97" s="586"/>
      <c r="E97" s="586"/>
      <c r="F97" s="586"/>
      <c r="G97" s="586"/>
      <c r="H97" s="586"/>
      <c r="I97" s="586"/>
      <c r="J97" s="586"/>
      <c r="K97" s="587"/>
    </row>
    <row r="98" spans="1:11" s="588" customFormat="1">
      <c r="A98" s="223" t="s">
        <v>856</v>
      </c>
      <c r="B98" s="589">
        <f>'Sources and Uses Budget'!C98</f>
        <v>3000000</v>
      </c>
      <c r="C98" s="590"/>
      <c r="D98" s="590">
        <f>B98</f>
        <v>3000000</v>
      </c>
      <c r="E98" s="589">
        <f>'Sources and Uses Budget'!S98</f>
        <v>1628000</v>
      </c>
      <c r="F98" s="590"/>
      <c r="G98" s="590">
        <f>E98</f>
        <v>1628000</v>
      </c>
      <c r="H98" s="589">
        <f>'Sources and Uses Budget'!T98</f>
        <v>1372000</v>
      </c>
      <c r="I98" s="590"/>
      <c r="J98" s="590">
        <f>H98</f>
        <v>1372000</v>
      </c>
      <c r="K98" s="587"/>
    </row>
    <row r="99" spans="1:11" s="588" customFormat="1">
      <c r="A99" s="223" t="s">
        <v>857</v>
      </c>
      <c r="B99" s="589">
        <f>'Sources and Uses Budget'!C99</f>
        <v>0</v>
      </c>
      <c r="C99" s="590"/>
      <c r="D99" s="590"/>
      <c r="E99" s="589">
        <f>'Sources and Uses Budget'!S99</f>
        <v>0</v>
      </c>
      <c r="F99" s="590"/>
      <c r="G99" s="590"/>
      <c r="H99" s="589">
        <f>'Sources and Uses Budget'!T99</f>
        <v>0</v>
      </c>
      <c r="I99" s="590"/>
      <c r="J99" s="590"/>
      <c r="K99" s="587"/>
    </row>
    <row r="100" spans="1:11" s="588" customFormat="1">
      <c r="A100" s="223" t="s">
        <v>858</v>
      </c>
      <c r="B100" s="589">
        <f>'Sources and Uses Budget'!C100</f>
        <v>0</v>
      </c>
      <c r="C100" s="590"/>
      <c r="D100" s="590"/>
      <c r="E100" s="589">
        <f>'Sources and Uses Budget'!S100</f>
        <v>0</v>
      </c>
      <c r="F100" s="590"/>
      <c r="G100" s="590"/>
      <c r="H100" s="589">
        <f>'Sources and Uses Budget'!T100</f>
        <v>0</v>
      </c>
      <c r="I100" s="590"/>
      <c r="J100" s="590"/>
      <c r="K100" s="587"/>
    </row>
    <row r="101" spans="1:11" s="588" customFormat="1" ht="12" customHeight="1">
      <c r="A101" s="223" t="s">
        <v>859</v>
      </c>
      <c r="B101" s="589">
        <f>'Sources and Uses Budget'!C101</f>
        <v>0</v>
      </c>
      <c r="C101" s="590"/>
      <c r="D101" s="590"/>
      <c r="E101" s="589">
        <f>'Sources and Uses Budget'!S101</f>
        <v>0</v>
      </c>
      <c r="F101" s="590"/>
      <c r="G101" s="590"/>
      <c r="H101" s="589">
        <f>'Sources and Uses Budget'!T101</f>
        <v>0</v>
      </c>
      <c r="I101" s="590"/>
      <c r="J101" s="590"/>
      <c r="K101" s="587"/>
    </row>
    <row r="102" spans="1:11" s="588" customFormat="1">
      <c r="A102" s="457" t="s">
        <v>1129</v>
      </c>
      <c r="B102" s="589">
        <f>'Sources and Uses Budget'!C102</f>
        <v>0</v>
      </c>
      <c r="C102" s="590"/>
      <c r="D102" s="590"/>
      <c r="E102" s="589">
        <f>'Sources and Uses Budget'!S102</f>
        <v>0</v>
      </c>
      <c r="F102" s="590"/>
      <c r="G102" s="590"/>
      <c r="H102" s="589">
        <f>'Sources and Uses Budget'!T102</f>
        <v>0</v>
      </c>
      <c r="I102" s="590"/>
      <c r="J102" s="590"/>
      <c r="K102" s="587"/>
    </row>
    <row r="103" spans="1:11" s="588" customFormat="1">
      <c r="A103" s="595" t="str">
        <f>'Sources and Uses Budget'!$A103</f>
        <v>Other: (Specify)</v>
      </c>
      <c r="B103" s="589">
        <f>'Sources and Uses Budget'!C103</f>
        <v>0</v>
      </c>
      <c r="C103" s="590"/>
      <c r="D103" s="590"/>
      <c r="E103" s="589">
        <f>'Sources and Uses Budget'!S103</f>
        <v>0</v>
      </c>
      <c r="F103" s="590"/>
      <c r="G103" s="590"/>
      <c r="H103" s="589">
        <f>'Sources and Uses Budget'!T103</f>
        <v>0</v>
      </c>
      <c r="I103" s="590"/>
      <c r="J103" s="590"/>
      <c r="K103" s="587"/>
    </row>
    <row r="104" spans="1:11" s="588" customFormat="1">
      <c r="A104" s="593" t="s">
        <v>861</v>
      </c>
      <c r="B104" s="589">
        <f>'Sources and Uses Budget'!C104</f>
        <v>3000000</v>
      </c>
      <c r="C104" s="589">
        <f>SUM(C98:C103)</f>
        <v>0</v>
      </c>
      <c r="D104" s="589">
        <f>SUM(D98:D103)</f>
        <v>3000000</v>
      </c>
      <c r="E104" s="589">
        <f>'Sources and Uses Budget'!S104</f>
        <v>1628000</v>
      </c>
      <c r="F104" s="596">
        <f>SUM(F98:F103)</f>
        <v>0</v>
      </c>
      <c r="G104" s="596">
        <f>SUM(G98:G103)</f>
        <v>1628000</v>
      </c>
      <c r="H104" s="589">
        <f>'Sources and Uses Budget'!T104</f>
        <v>1372000</v>
      </c>
      <c r="I104" s="596">
        <f>SUM(I98:I103)</f>
        <v>0</v>
      </c>
      <c r="J104" s="596">
        <f>SUM(J98:J103)</f>
        <v>1372000</v>
      </c>
      <c r="K104" s="587"/>
    </row>
    <row r="105" spans="1:11" s="588" customFormat="1">
      <c r="A105" s="593" t="s">
        <v>1182</v>
      </c>
      <c r="B105" s="589">
        <f>'Sources and Uses Budget'!C105</f>
        <v>35131566.887539931</v>
      </c>
      <c r="C105" s="596">
        <f>SUM(C96+C104)</f>
        <v>0</v>
      </c>
      <c r="D105" s="596">
        <f>SUM(D96+D104)</f>
        <v>35131566.887539931</v>
      </c>
      <c r="E105" s="589">
        <f>'Sources and Uses Budget'!S105</f>
        <v>12838849.364010518</v>
      </c>
      <c r="F105" s="596">
        <f>F96+F104</f>
        <v>0</v>
      </c>
      <c r="G105" s="596">
        <f>G96+G104</f>
        <v>12838849.364010518</v>
      </c>
      <c r="H105" s="589">
        <f>'Sources and Uses Budget'!T105</f>
        <v>17762000</v>
      </c>
      <c r="I105" s="596">
        <f>I96+I104</f>
        <v>0</v>
      </c>
      <c r="J105" s="596">
        <f>J96+J104</f>
        <v>17762000</v>
      </c>
      <c r="K105" s="587"/>
    </row>
    <row r="106" spans="1:11" s="588" customFormat="1">
      <c r="A106" s="601"/>
      <c r="B106" s="602"/>
      <c r="C106" s="602"/>
      <c r="D106" s="602"/>
      <c r="E106" s="589">
        <f>'Sources and Uses Budget'!S106</f>
        <v>0</v>
      </c>
      <c r="F106" s="590"/>
      <c r="G106" s="590"/>
      <c r="H106" s="589">
        <f>'Sources and Uses Budget'!T106</f>
        <v>0</v>
      </c>
      <c r="I106" s="590"/>
      <c r="J106" s="590"/>
      <c r="K106" s="587"/>
    </row>
    <row r="107" spans="1:11" s="588" customFormat="1">
      <c r="A107" s="603"/>
      <c r="B107" s="604"/>
      <c r="C107" s="602"/>
      <c r="D107" s="768" t="s">
        <v>407</v>
      </c>
      <c r="E107" s="589">
        <f>'Sources and Uses Budget'!S107</f>
        <v>12838849.364010518</v>
      </c>
      <c r="F107" s="605">
        <f>F105+F106</f>
        <v>0</v>
      </c>
      <c r="G107" s="605">
        <f>G105+G106</f>
        <v>12838849.364010518</v>
      </c>
      <c r="H107" s="589">
        <f>'Sources and Uses Budget'!T107</f>
        <v>17762000</v>
      </c>
      <c r="I107" s="605">
        <f>I105+I106</f>
        <v>0</v>
      </c>
      <c r="J107" s="605">
        <f>J105+J106</f>
        <v>17762000</v>
      </c>
      <c r="K107" s="587"/>
    </row>
    <row r="108" spans="1:11" s="588" customFormat="1">
      <c r="A108" s="603"/>
      <c r="B108" s="606"/>
      <c r="C108" s="606"/>
      <c r="D108" s="606"/>
      <c r="J108" s="607"/>
      <c r="K108" s="587"/>
    </row>
    <row r="109" spans="1:11" s="588" customFormat="1">
      <c r="A109" s="603"/>
      <c r="B109" s="606"/>
      <c r="C109" s="606"/>
      <c r="D109" s="606"/>
      <c r="J109" s="607"/>
      <c r="K109" s="587"/>
    </row>
    <row r="110" spans="1:11" s="588" customFormat="1">
      <c r="A110" s="603"/>
      <c r="B110" s="606"/>
      <c r="C110" s="606"/>
      <c r="D110" s="606"/>
      <c r="J110" s="607"/>
      <c r="K110" s="587"/>
    </row>
    <row r="111" spans="1:11" s="588" customFormat="1" ht="12.75">
      <c r="A111" s="608"/>
      <c r="B111" s="606"/>
      <c r="C111" s="606"/>
      <c r="D111" s="606"/>
      <c r="J111" s="607"/>
      <c r="K111" s="587"/>
    </row>
    <row r="112" spans="1:11" s="588" customFormat="1" ht="12.75">
      <c r="A112" s="608"/>
      <c r="B112" s="606"/>
      <c r="C112" s="606"/>
      <c r="D112" s="606"/>
      <c r="J112" s="607"/>
      <c r="K112" s="587"/>
    </row>
    <row r="113" spans="1:11" s="588" customFormat="1" ht="14.25">
      <c r="A113" s="609"/>
      <c r="B113" s="606"/>
      <c r="C113" s="606"/>
      <c r="D113" s="606"/>
      <c r="J113" s="607"/>
      <c r="K113" s="587"/>
    </row>
    <row r="114" spans="1:11" s="588" customFormat="1" ht="12.75">
      <c r="A114" s="608"/>
      <c r="J114" s="607"/>
      <c r="K114" s="587"/>
    </row>
    <row r="115" spans="1:11" s="588" customFormat="1" ht="14.25">
      <c r="A115" s="609"/>
      <c r="J115" s="607"/>
      <c r="K115" s="587"/>
    </row>
    <row r="116" spans="1:11" s="588" customFormat="1" ht="14.25">
      <c r="A116" s="609"/>
      <c r="J116" s="607"/>
      <c r="K116" s="587"/>
    </row>
    <row r="117" spans="1:11" s="588" customFormat="1">
      <c r="B117" s="606"/>
      <c r="C117" s="606"/>
      <c r="D117" s="606"/>
      <c r="J117" s="607"/>
      <c r="K117" s="587"/>
    </row>
    <row r="118" spans="1:11" s="588" customFormat="1">
      <c r="J118" s="607"/>
      <c r="K118" s="587"/>
    </row>
    <row r="119" spans="1:11" s="588" customFormat="1">
      <c r="J119" s="607"/>
      <c r="K119" s="587"/>
    </row>
    <row r="120" spans="1:11" s="588" customFormat="1">
      <c r="J120" s="607"/>
      <c r="K120" s="587"/>
    </row>
    <row r="121" spans="1:11" s="588" customFormat="1" ht="14.25">
      <c r="A121" s="609"/>
      <c r="J121" s="607"/>
      <c r="K121" s="587"/>
    </row>
    <row r="122" spans="1:11" s="612" customFormat="1" ht="15.75">
      <c r="A122" s="610"/>
      <c r="B122" s="611"/>
      <c r="C122" s="611"/>
      <c r="D122" s="611"/>
      <c r="E122" s="611"/>
      <c r="F122" s="611"/>
      <c r="G122" s="611"/>
      <c r="J122" s="613"/>
      <c r="K122" s="614"/>
    </row>
    <row r="123" spans="1:11" s="588" customFormat="1">
      <c r="A123" s="615"/>
      <c r="B123" s="616"/>
      <c r="C123" s="616"/>
      <c r="D123" s="616"/>
      <c r="E123" s="616"/>
      <c r="F123" s="616"/>
      <c r="G123" s="616"/>
      <c r="J123" s="607"/>
      <c r="K123" s="587"/>
    </row>
    <row r="124" spans="1:11" s="588" customFormat="1">
      <c r="A124" s="616"/>
      <c r="B124" s="617"/>
      <c r="C124" s="616"/>
      <c r="D124" s="1631"/>
      <c r="E124" s="1632"/>
      <c r="F124" s="1632"/>
      <c r="G124" s="1632"/>
      <c r="H124" s="1632"/>
      <c r="I124" s="1632"/>
      <c r="J124" s="607"/>
      <c r="K124" s="587"/>
    </row>
    <row r="125" spans="1:11" s="588" customFormat="1" ht="12.75">
      <c r="A125" s="618"/>
      <c r="B125" s="617"/>
      <c r="C125" s="618"/>
      <c r="D125" s="1632"/>
      <c r="E125" s="1632"/>
      <c r="F125" s="1632"/>
      <c r="G125" s="1632"/>
      <c r="H125" s="1632"/>
      <c r="I125" s="1632"/>
      <c r="J125" s="607"/>
      <c r="K125" s="587"/>
    </row>
    <row r="126" spans="1:11" s="588" customFormat="1" ht="12.75">
      <c r="A126" s="618"/>
      <c r="B126" s="617"/>
      <c r="C126" s="618"/>
      <c r="D126" s="1632"/>
      <c r="E126" s="1632"/>
      <c r="F126" s="1632"/>
      <c r="G126" s="1632"/>
      <c r="H126" s="1632"/>
      <c r="I126" s="1632"/>
      <c r="J126" s="607"/>
      <c r="K126" s="587"/>
    </row>
    <row r="127" spans="1:11" s="588" customFormat="1" ht="12.75">
      <c r="A127" s="618"/>
      <c r="B127" s="617"/>
      <c r="C127" s="618"/>
      <c r="D127" s="619"/>
      <c r="E127" s="618"/>
      <c r="F127" s="618"/>
      <c r="G127" s="618"/>
      <c r="J127" s="607"/>
      <c r="K127" s="587"/>
    </row>
    <row r="128" spans="1:11" s="588" customFormat="1" ht="12.75">
      <c r="A128" s="618"/>
      <c r="B128" s="617"/>
      <c r="C128" s="618"/>
      <c r="D128" s="619"/>
      <c r="E128" s="618"/>
      <c r="F128" s="618"/>
      <c r="G128" s="618"/>
      <c r="J128" s="607"/>
      <c r="K128" s="587"/>
    </row>
    <row r="129" spans="1:11" s="588" customFormat="1" ht="12.75">
      <c r="A129" s="618"/>
      <c r="B129" s="617"/>
      <c r="C129" s="618"/>
      <c r="D129" s="618"/>
      <c r="E129" s="618"/>
      <c r="F129" s="618"/>
      <c r="G129" s="618"/>
      <c r="J129" s="607"/>
      <c r="K129" s="587"/>
    </row>
    <row r="130" spans="1:11" s="588" customFormat="1" ht="12.75">
      <c r="A130" s="618"/>
      <c r="B130" s="617"/>
      <c r="C130" s="618"/>
      <c r="D130" s="618"/>
      <c r="E130" s="618"/>
      <c r="F130" s="618"/>
      <c r="G130" s="618"/>
      <c r="J130" s="607"/>
      <c r="K130" s="587"/>
    </row>
    <row r="131" spans="1:11" s="588" customFormat="1" ht="12.75">
      <c r="A131" s="618"/>
      <c r="B131" s="620"/>
      <c r="C131" s="618"/>
      <c r="D131" s="618"/>
      <c r="E131" s="618"/>
      <c r="F131" s="618"/>
      <c r="G131" s="618"/>
      <c r="J131" s="607"/>
      <c r="K131" s="587"/>
    </row>
    <row r="132" spans="1:11" s="588" customFormat="1" ht="12.75">
      <c r="A132" s="621"/>
      <c r="B132" s="622"/>
      <c r="C132" s="618"/>
      <c r="D132" s="623"/>
      <c r="E132" s="618"/>
      <c r="F132" s="618"/>
      <c r="G132" s="618"/>
      <c r="J132" s="607"/>
      <c r="K132" s="587"/>
    </row>
    <row r="133" spans="1:11" s="588" customFormat="1" ht="12.75">
      <c r="A133" s="624"/>
      <c r="B133" s="618"/>
      <c r="C133" s="618"/>
      <c r="D133" s="618"/>
      <c r="E133" s="618"/>
      <c r="F133" s="618"/>
      <c r="G133" s="618"/>
      <c r="J133" s="607"/>
      <c r="K133" s="587"/>
    </row>
    <row r="134" spans="1:11" s="588" customFormat="1" ht="12.75">
      <c r="A134" s="624"/>
      <c r="B134" s="618"/>
      <c r="C134" s="618"/>
      <c r="D134" s="618"/>
      <c r="E134" s="618"/>
      <c r="F134" s="618"/>
      <c r="G134" s="618"/>
      <c r="J134" s="607"/>
      <c r="K134" s="587"/>
    </row>
    <row r="135" spans="1:11" s="588" customFormat="1" ht="12.75">
      <c r="A135" s="625"/>
      <c r="B135" s="618"/>
      <c r="C135" s="618"/>
      <c r="D135" s="618"/>
      <c r="E135" s="618"/>
      <c r="F135" s="618"/>
      <c r="G135" s="618"/>
      <c r="J135" s="607"/>
      <c r="K135" s="587"/>
    </row>
    <row r="136" spans="1:11" s="588" customFormat="1" ht="12.75">
      <c r="A136" s="626"/>
      <c r="B136" s="618"/>
      <c r="C136" s="618"/>
      <c r="D136" s="618"/>
      <c r="E136" s="618"/>
      <c r="F136" s="618"/>
      <c r="G136" s="618"/>
      <c r="J136" s="607"/>
      <c r="K136" s="587"/>
    </row>
    <row r="137" spans="1:11" ht="12.75">
      <c r="A137" s="624"/>
      <c r="B137" s="618"/>
      <c r="C137" s="618"/>
      <c r="D137" s="618"/>
      <c r="E137" s="618"/>
      <c r="F137" s="618"/>
      <c r="G137" s="618"/>
    </row>
    <row r="138" spans="1:11" ht="12" customHeight="1">
      <c r="A138" s="624"/>
      <c r="B138" s="618"/>
      <c r="C138" s="618"/>
      <c r="D138" s="618"/>
      <c r="E138" s="618"/>
      <c r="F138" s="618"/>
      <c r="G138" s="618"/>
    </row>
    <row r="139" spans="1:11" ht="12" customHeight="1">
      <c r="A139" s="1633"/>
      <c r="B139" s="1634"/>
      <c r="C139" s="1634"/>
      <c r="D139" s="630"/>
      <c r="E139" s="618"/>
      <c r="F139" s="618"/>
      <c r="G139" s="618"/>
    </row>
    <row r="140" spans="1:11" ht="12" customHeight="1">
      <c r="A140" s="1635"/>
      <c r="B140" s="1636"/>
      <c r="C140" s="1636"/>
      <c r="D140" s="630"/>
      <c r="E140" s="618"/>
      <c r="F140" s="618"/>
      <c r="G140" s="618"/>
    </row>
    <row r="141" spans="1:11" ht="12" customHeight="1">
      <c r="A141" s="631"/>
      <c r="B141" s="632"/>
      <c r="C141" s="632"/>
      <c r="D141" s="584"/>
      <c r="E141" s="632"/>
      <c r="F141" s="632"/>
      <c r="G141" s="632"/>
      <c r="H141" s="628"/>
      <c r="I141" s="628"/>
    </row>
    <row r="142" spans="1:11" ht="12" customHeight="1">
      <c r="A142" s="633"/>
      <c r="B142" s="584"/>
      <c r="C142" s="584"/>
      <c r="D142" s="584"/>
      <c r="E142" s="632"/>
      <c r="F142" s="632"/>
      <c r="G142" s="632"/>
      <c r="H142" s="628"/>
      <c r="I142" s="628"/>
    </row>
    <row r="143" spans="1:11"/>
  </sheetData>
  <sheetProtection algorithmName="SHA-512" hashValue="we3BZCtO1aRptGaTMQCP/iPOarNyqme5FYIHDSwTsaKfiXyIRTCeJl173LLrZJgbebt9o97K4tqCszw3YS6ySg==" saltValue="DGMstvNDL4A10+vHiTSwWg==" spinCount="100000" sheet="1" objects="1" scenarios="1"/>
  <mergeCells count="4">
    <mergeCell ref="D124:I126"/>
    <mergeCell ref="A139:C139"/>
    <mergeCell ref="A140:C140"/>
    <mergeCell ref="A1:J1"/>
  </mergeCells>
  <conditionalFormatting sqref="B3:B105">
    <cfRule type="cellIs" dxfId="5" priority="5" stopIfTrue="1" operator="notEqual">
      <formula>$C3+$D3</formula>
    </cfRule>
  </conditionalFormatting>
  <conditionalFormatting sqref="E3:E14 E16:E107">
    <cfRule type="cellIs" dxfId="4" priority="4" stopIfTrue="1" operator="notEqual">
      <formula>$F3+$G3</formula>
    </cfRule>
  </conditionalFormatting>
  <conditionalFormatting sqref="H3:H14 H16:H107">
    <cfRule type="cellIs" dxfId="3" priority="3" stopIfTrue="1" operator="notEqual">
      <formula>$I3+$J3</formula>
    </cfRule>
  </conditionalFormatting>
  <conditionalFormatting sqref="E15">
    <cfRule type="cellIs" dxfId="2" priority="2" stopIfTrue="1" operator="notEqual">
      <formula>$F15+$G15</formula>
    </cfRule>
  </conditionalFormatting>
  <conditionalFormatting sqref="H15">
    <cfRule type="cellIs" dxfId="1" priority="1" stopIfTrue="1" operator="notEqual">
      <formula>$I15+$J15</formula>
    </cfRule>
  </conditionalFormatting>
  <printOptions horizontalCentered="1"/>
  <pageMargins left="0.25" right="0.25" top="0.5" bottom="0.5" header="0.25" footer="0.25"/>
  <pageSetup paperSize="5" scale="57" firstPageNumber="22" fitToHeight="2" orientation="landscape" useFirstPageNumber="1" r:id="rId1"/>
  <headerFooter alignWithMargins="0">
    <oddFooter>&amp;C&amp;P&amp;R&amp;8&amp;A</oddFooter>
  </headerFooter>
  <rowBreaks count="1" manualBreakCount="1">
    <brk id="67"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WWV104"/>
  <sheetViews>
    <sheetView showGridLines="0" showZeros="0" topLeftCell="A31" zoomScaleNormal="100" zoomScaleSheetLayoutView="100" workbookViewId="0">
      <selection activeCell="Y64" sqref="Y64:AC64"/>
    </sheetView>
  </sheetViews>
  <sheetFormatPr defaultColWidth="0" defaultRowHeight="0" customHeight="1" zeroHeight="1"/>
  <cols>
    <col min="1" max="1" width="1.5703125" style="815" customWidth="1"/>
    <col min="2" max="2" width="0.85546875" style="815" customWidth="1"/>
    <col min="3" max="18" width="2.5703125" style="815" customWidth="1"/>
    <col min="19" max="19" width="4" style="815" customWidth="1"/>
    <col min="20" max="39" width="2.7109375" style="815" customWidth="1"/>
    <col min="40" max="40" width="1.5703125" style="815" customWidth="1"/>
    <col min="41" max="76" width="2.5703125" style="815" hidden="1"/>
    <col min="77" max="256" width="2.5703125" style="641" hidden="1"/>
    <col min="257" max="257" width="1.5703125" style="641" hidden="1" customWidth="1"/>
    <col min="258" max="258" width="0.85546875" style="641" hidden="1" customWidth="1"/>
    <col min="259" max="274" width="2.5703125" style="641" hidden="1" customWidth="1"/>
    <col min="275" max="275" width="4" style="641" hidden="1" customWidth="1"/>
    <col min="276" max="279" width="2.5703125" style="641" hidden="1" customWidth="1"/>
    <col min="280" max="280" width="2.42578125" style="641" hidden="1" customWidth="1"/>
    <col min="281" max="284" width="2.5703125" style="641" hidden="1" customWidth="1"/>
    <col min="285" max="285" width="2.42578125" style="641" hidden="1" customWidth="1"/>
    <col min="286" max="289" width="2.5703125" style="641" hidden="1" customWidth="1"/>
    <col min="290" max="295" width="2.42578125" style="641" hidden="1" customWidth="1"/>
    <col min="296" max="296" width="1.5703125" style="641" hidden="1" customWidth="1"/>
    <col min="297" max="512" width="2.5703125" style="641" hidden="1"/>
    <col min="513" max="513" width="1.5703125" style="641" hidden="1" customWidth="1"/>
    <col min="514" max="514" width="0.85546875" style="641" hidden="1" customWidth="1"/>
    <col min="515" max="530" width="2.5703125" style="641" hidden="1" customWidth="1"/>
    <col min="531" max="531" width="4" style="641" hidden="1" customWidth="1"/>
    <col min="532" max="535" width="2.5703125" style="641" hidden="1" customWidth="1"/>
    <col min="536" max="536" width="2.42578125" style="641" hidden="1" customWidth="1"/>
    <col min="537" max="540" width="2.5703125" style="641" hidden="1" customWidth="1"/>
    <col min="541" max="541" width="2.42578125" style="641" hidden="1" customWidth="1"/>
    <col min="542" max="545" width="2.5703125" style="641" hidden="1" customWidth="1"/>
    <col min="546" max="551" width="2.42578125" style="641" hidden="1" customWidth="1"/>
    <col min="552" max="552" width="1.5703125" style="641" hidden="1" customWidth="1"/>
    <col min="553" max="768" width="2.5703125" style="641" hidden="1"/>
    <col min="769" max="769" width="1.5703125" style="641" hidden="1" customWidth="1"/>
    <col min="770" max="770" width="0.85546875" style="641" hidden="1" customWidth="1"/>
    <col min="771" max="786" width="2.5703125" style="641" hidden="1" customWidth="1"/>
    <col min="787" max="787" width="4" style="641" hidden="1" customWidth="1"/>
    <col min="788" max="791" width="2.5703125" style="641" hidden="1" customWidth="1"/>
    <col min="792" max="792" width="2.42578125" style="641" hidden="1" customWidth="1"/>
    <col min="793" max="796" width="2.5703125" style="641" hidden="1" customWidth="1"/>
    <col min="797" max="797" width="2.42578125" style="641" hidden="1" customWidth="1"/>
    <col min="798" max="801" width="2.5703125" style="641" hidden="1" customWidth="1"/>
    <col min="802" max="807" width="2.42578125" style="641" hidden="1" customWidth="1"/>
    <col min="808" max="808" width="1.5703125" style="641" hidden="1" customWidth="1"/>
    <col min="809" max="1024" width="2.5703125" style="641" hidden="1"/>
    <col min="1025" max="1025" width="1.5703125" style="641" hidden="1" customWidth="1"/>
    <col min="1026" max="1026" width="0.85546875" style="641" hidden="1" customWidth="1"/>
    <col min="1027" max="1042" width="2.5703125" style="641" hidden="1" customWidth="1"/>
    <col min="1043" max="1043" width="4" style="641" hidden="1" customWidth="1"/>
    <col min="1044" max="1047" width="2.5703125" style="641" hidden="1" customWidth="1"/>
    <col min="1048" max="1048" width="2.42578125" style="641" hidden="1" customWidth="1"/>
    <col min="1049" max="1052" width="2.5703125" style="641" hidden="1" customWidth="1"/>
    <col min="1053" max="1053" width="2.42578125" style="641" hidden="1" customWidth="1"/>
    <col min="1054" max="1057" width="2.5703125" style="641" hidden="1" customWidth="1"/>
    <col min="1058" max="1063" width="2.42578125" style="641" hidden="1" customWidth="1"/>
    <col min="1064" max="1064" width="1.5703125" style="641" hidden="1" customWidth="1"/>
    <col min="1065" max="1280" width="2.5703125" style="641" hidden="1"/>
    <col min="1281" max="1281" width="1.5703125" style="641" hidden="1" customWidth="1"/>
    <col min="1282" max="1282" width="0.85546875" style="641" hidden="1" customWidth="1"/>
    <col min="1283" max="1298" width="2.5703125" style="641" hidden="1" customWidth="1"/>
    <col min="1299" max="1299" width="4" style="641" hidden="1" customWidth="1"/>
    <col min="1300" max="1303" width="2.5703125" style="641" hidden="1" customWidth="1"/>
    <col min="1304" max="1304" width="2.42578125" style="641" hidden="1" customWidth="1"/>
    <col min="1305" max="1308" width="2.5703125" style="641" hidden="1" customWidth="1"/>
    <col min="1309" max="1309" width="2.42578125" style="641" hidden="1" customWidth="1"/>
    <col min="1310" max="1313" width="2.5703125" style="641" hidden="1" customWidth="1"/>
    <col min="1314" max="1319" width="2.42578125" style="641" hidden="1" customWidth="1"/>
    <col min="1320" max="1320" width="1.5703125" style="641" hidden="1" customWidth="1"/>
    <col min="1321" max="1536" width="2.5703125" style="641" hidden="1"/>
    <col min="1537" max="1537" width="1.5703125" style="641" hidden="1" customWidth="1"/>
    <col min="1538" max="1538" width="0.85546875" style="641" hidden="1" customWidth="1"/>
    <col min="1539" max="1554" width="2.5703125" style="641" hidden="1" customWidth="1"/>
    <col min="1555" max="1555" width="4" style="641" hidden="1" customWidth="1"/>
    <col min="1556" max="1559" width="2.5703125" style="641" hidden="1" customWidth="1"/>
    <col min="1560" max="1560" width="2.42578125" style="641" hidden="1" customWidth="1"/>
    <col min="1561" max="1564" width="2.5703125" style="641" hidden="1" customWidth="1"/>
    <col min="1565" max="1565" width="2.42578125" style="641" hidden="1" customWidth="1"/>
    <col min="1566" max="1569" width="2.5703125" style="641" hidden="1" customWidth="1"/>
    <col min="1570" max="1575" width="2.42578125" style="641" hidden="1" customWidth="1"/>
    <col min="1576" max="1576" width="1.5703125" style="641" hidden="1" customWidth="1"/>
    <col min="1577" max="1792" width="2.5703125" style="641" hidden="1"/>
    <col min="1793" max="1793" width="1.5703125" style="641" hidden="1" customWidth="1"/>
    <col min="1794" max="1794" width="0.85546875" style="641" hidden="1" customWidth="1"/>
    <col min="1795" max="1810" width="2.5703125" style="641" hidden="1" customWidth="1"/>
    <col min="1811" max="1811" width="4" style="641" hidden="1" customWidth="1"/>
    <col min="1812" max="1815" width="2.5703125" style="641" hidden="1" customWidth="1"/>
    <col min="1816" max="1816" width="2.42578125" style="641" hidden="1" customWidth="1"/>
    <col min="1817" max="1820" width="2.5703125" style="641" hidden="1" customWidth="1"/>
    <col min="1821" max="1821" width="2.42578125" style="641" hidden="1" customWidth="1"/>
    <col min="1822" max="1825" width="2.5703125" style="641" hidden="1" customWidth="1"/>
    <col min="1826" max="1831" width="2.42578125" style="641" hidden="1" customWidth="1"/>
    <col min="1832" max="1832" width="1.5703125" style="641" hidden="1" customWidth="1"/>
    <col min="1833" max="2048" width="2.5703125" style="641" hidden="1"/>
    <col min="2049" max="2049" width="1.5703125" style="641" hidden="1" customWidth="1"/>
    <col min="2050" max="2050" width="0.85546875" style="641" hidden="1" customWidth="1"/>
    <col min="2051" max="2066" width="2.5703125" style="641" hidden="1" customWidth="1"/>
    <col min="2067" max="2067" width="4" style="641" hidden="1" customWidth="1"/>
    <col min="2068" max="2071" width="2.5703125" style="641" hidden="1" customWidth="1"/>
    <col min="2072" max="2072" width="2.42578125" style="641" hidden="1" customWidth="1"/>
    <col min="2073" max="2076" width="2.5703125" style="641" hidden="1" customWidth="1"/>
    <col min="2077" max="2077" width="2.42578125" style="641" hidden="1" customWidth="1"/>
    <col min="2078" max="2081" width="2.5703125" style="641" hidden="1" customWidth="1"/>
    <col min="2082" max="2087" width="2.42578125" style="641" hidden="1" customWidth="1"/>
    <col min="2088" max="2088" width="1.5703125" style="641" hidden="1" customWidth="1"/>
    <col min="2089" max="2304" width="2.5703125" style="641" hidden="1"/>
    <col min="2305" max="2305" width="1.5703125" style="641" hidden="1" customWidth="1"/>
    <col min="2306" max="2306" width="0.85546875" style="641" hidden="1" customWidth="1"/>
    <col min="2307" max="2322" width="2.5703125" style="641" hidden="1" customWidth="1"/>
    <col min="2323" max="2323" width="4" style="641" hidden="1" customWidth="1"/>
    <col min="2324" max="2327" width="2.5703125" style="641" hidden="1" customWidth="1"/>
    <col min="2328" max="2328" width="2.42578125" style="641" hidden="1" customWidth="1"/>
    <col min="2329" max="2332" width="2.5703125" style="641" hidden="1" customWidth="1"/>
    <col min="2333" max="2333" width="2.42578125" style="641" hidden="1" customWidth="1"/>
    <col min="2334" max="2337" width="2.5703125" style="641" hidden="1" customWidth="1"/>
    <col min="2338" max="2343" width="2.42578125" style="641" hidden="1" customWidth="1"/>
    <col min="2344" max="2344" width="1.5703125" style="641" hidden="1" customWidth="1"/>
    <col min="2345" max="2560" width="2.5703125" style="641" hidden="1"/>
    <col min="2561" max="2561" width="1.5703125" style="641" hidden="1" customWidth="1"/>
    <col min="2562" max="2562" width="0.85546875" style="641" hidden="1" customWidth="1"/>
    <col min="2563" max="2578" width="2.5703125" style="641" hidden="1" customWidth="1"/>
    <col min="2579" max="2579" width="4" style="641" hidden="1" customWidth="1"/>
    <col min="2580" max="2583" width="2.5703125" style="641" hidden="1" customWidth="1"/>
    <col min="2584" max="2584" width="2.42578125" style="641" hidden="1" customWidth="1"/>
    <col min="2585" max="2588" width="2.5703125" style="641" hidden="1" customWidth="1"/>
    <col min="2589" max="2589" width="2.42578125" style="641" hidden="1" customWidth="1"/>
    <col min="2590" max="2593" width="2.5703125" style="641" hidden="1" customWidth="1"/>
    <col min="2594" max="2599" width="2.42578125" style="641" hidden="1" customWidth="1"/>
    <col min="2600" max="2600" width="1.5703125" style="641" hidden="1" customWidth="1"/>
    <col min="2601" max="2816" width="2.5703125" style="641" hidden="1"/>
    <col min="2817" max="2817" width="1.5703125" style="641" hidden="1" customWidth="1"/>
    <col min="2818" max="2818" width="0.85546875" style="641" hidden="1" customWidth="1"/>
    <col min="2819" max="2834" width="2.5703125" style="641" hidden="1" customWidth="1"/>
    <col min="2835" max="2835" width="4" style="641" hidden="1" customWidth="1"/>
    <col min="2836" max="2839" width="2.5703125" style="641" hidden="1" customWidth="1"/>
    <col min="2840" max="2840" width="2.42578125" style="641" hidden="1" customWidth="1"/>
    <col min="2841" max="2844" width="2.5703125" style="641" hidden="1" customWidth="1"/>
    <col min="2845" max="2845" width="2.42578125" style="641" hidden="1" customWidth="1"/>
    <col min="2846" max="2849" width="2.5703125" style="641" hidden="1" customWidth="1"/>
    <col min="2850" max="2855" width="2.42578125" style="641" hidden="1" customWidth="1"/>
    <col min="2856" max="2856" width="1.5703125" style="641" hidden="1" customWidth="1"/>
    <col min="2857" max="3072" width="2.5703125" style="641" hidden="1"/>
    <col min="3073" max="3073" width="1.5703125" style="641" hidden="1" customWidth="1"/>
    <col min="3074" max="3074" width="0.85546875" style="641" hidden="1" customWidth="1"/>
    <col min="3075" max="3090" width="2.5703125" style="641" hidden="1" customWidth="1"/>
    <col min="3091" max="3091" width="4" style="641" hidden="1" customWidth="1"/>
    <col min="3092" max="3095" width="2.5703125" style="641" hidden="1" customWidth="1"/>
    <col min="3096" max="3096" width="2.42578125" style="641" hidden="1" customWidth="1"/>
    <col min="3097" max="3100" width="2.5703125" style="641" hidden="1" customWidth="1"/>
    <col min="3101" max="3101" width="2.42578125" style="641" hidden="1" customWidth="1"/>
    <col min="3102" max="3105" width="2.5703125" style="641" hidden="1" customWidth="1"/>
    <col min="3106" max="3111" width="2.42578125" style="641" hidden="1" customWidth="1"/>
    <col min="3112" max="3112" width="1.5703125" style="641" hidden="1" customWidth="1"/>
    <col min="3113" max="3328" width="2.5703125" style="641" hidden="1"/>
    <col min="3329" max="3329" width="1.5703125" style="641" hidden="1" customWidth="1"/>
    <col min="3330" max="3330" width="0.85546875" style="641" hidden="1" customWidth="1"/>
    <col min="3331" max="3346" width="2.5703125" style="641" hidden="1" customWidth="1"/>
    <col min="3347" max="3347" width="4" style="641" hidden="1" customWidth="1"/>
    <col min="3348" max="3351" width="2.5703125" style="641" hidden="1" customWidth="1"/>
    <col min="3352" max="3352" width="2.42578125" style="641" hidden="1" customWidth="1"/>
    <col min="3353" max="3356" width="2.5703125" style="641" hidden="1" customWidth="1"/>
    <col min="3357" max="3357" width="2.42578125" style="641" hidden="1" customWidth="1"/>
    <col min="3358" max="3361" width="2.5703125" style="641" hidden="1" customWidth="1"/>
    <col min="3362" max="3367" width="2.42578125" style="641" hidden="1" customWidth="1"/>
    <col min="3368" max="3368" width="1.5703125" style="641" hidden="1" customWidth="1"/>
    <col min="3369" max="3584" width="2.5703125" style="641" hidden="1"/>
    <col min="3585" max="3585" width="1.5703125" style="641" hidden="1" customWidth="1"/>
    <col min="3586" max="3586" width="0.85546875" style="641" hidden="1" customWidth="1"/>
    <col min="3587" max="3602" width="2.5703125" style="641" hidden="1" customWidth="1"/>
    <col min="3603" max="3603" width="4" style="641" hidden="1" customWidth="1"/>
    <col min="3604" max="3607" width="2.5703125" style="641" hidden="1" customWidth="1"/>
    <col min="3608" max="3608" width="2.42578125" style="641" hidden="1" customWidth="1"/>
    <col min="3609" max="3612" width="2.5703125" style="641" hidden="1" customWidth="1"/>
    <col min="3613" max="3613" width="2.42578125" style="641" hidden="1" customWidth="1"/>
    <col min="3614" max="3617" width="2.5703125" style="641" hidden="1" customWidth="1"/>
    <col min="3618" max="3623" width="2.42578125" style="641" hidden="1" customWidth="1"/>
    <col min="3624" max="3624" width="1.5703125" style="641" hidden="1" customWidth="1"/>
    <col min="3625" max="3840" width="2.5703125" style="641" hidden="1"/>
    <col min="3841" max="3841" width="1.5703125" style="641" hidden="1" customWidth="1"/>
    <col min="3842" max="3842" width="0.85546875" style="641" hidden="1" customWidth="1"/>
    <col min="3843" max="3858" width="2.5703125" style="641" hidden="1" customWidth="1"/>
    <col min="3859" max="3859" width="4" style="641" hidden="1" customWidth="1"/>
    <col min="3860" max="3863" width="2.5703125" style="641" hidden="1" customWidth="1"/>
    <col min="3864" max="3864" width="2.42578125" style="641" hidden="1" customWidth="1"/>
    <col min="3865" max="3868" width="2.5703125" style="641" hidden="1" customWidth="1"/>
    <col min="3869" max="3869" width="2.42578125" style="641" hidden="1" customWidth="1"/>
    <col min="3870" max="3873" width="2.5703125" style="641" hidden="1" customWidth="1"/>
    <col min="3874" max="3879" width="2.42578125" style="641" hidden="1" customWidth="1"/>
    <col min="3880" max="3880" width="1.5703125" style="641" hidden="1" customWidth="1"/>
    <col min="3881" max="4096" width="2.5703125" style="641" hidden="1"/>
    <col min="4097" max="4097" width="1.5703125" style="641" hidden="1" customWidth="1"/>
    <col min="4098" max="4098" width="0.85546875" style="641" hidden="1" customWidth="1"/>
    <col min="4099" max="4114" width="2.5703125" style="641" hidden="1" customWidth="1"/>
    <col min="4115" max="4115" width="4" style="641" hidden="1" customWidth="1"/>
    <col min="4116" max="4119" width="2.5703125" style="641" hidden="1" customWidth="1"/>
    <col min="4120" max="4120" width="2.42578125" style="641" hidden="1" customWidth="1"/>
    <col min="4121" max="4124" width="2.5703125" style="641" hidden="1" customWidth="1"/>
    <col min="4125" max="4125" width="2.42578125" style="641" hidden="1" customWidth="1"/>
    <col min="4126" max="4129" width="2.5703125" style="641" hidden="1" customWidth="1"/>
    <col min="4130" max="4135" width="2.42578125" style="641" hidden="1" customWidth="1"/>
    <col min="4136" max="4136" width="1.5703125" style="641" hidden="1" customWidth="1"/>
    <col min="4137" max="4352" width="2.5703125" style="641" hidden="1"/>
    <col min="4353" max="4353" width="1.5703125" style="641" hidden="1" customWidth="1"/>
    <col min="4354" max="4354" width="0.85546875" style="641" hidden="1" customWidth="1"/>
    <col min="4355" max="4370" width="2.5703125" style="641" hidden="1" customWidth="1"/>
    <col min="4371" max="4371" width="4" style="641" hidden="1" customWidth="1"/>
    <col min="4372" max="4375" width="2.5703125" style="641" hidden="1" customWidth="1"/>
    <col min="4376" max="4376" width="2.42578125" style="641" hidden="1" customWidth="1"/>
    <col min="4377" max="4380" width="2.5703125" style="641" hidden="1" customWidth="1"/>
    <col min="4381" max="4381" width="2.42578125" style="641" hidden="1" customWidth="1"/>
    <col min="4382" max="4385" width="2.5703125" style="641" hidden="1" customWidth="1"/>
    <col min="4386" max="4391" width="2.42578125" style="641" hidden="1" customWidth="1"/>
    <col min="4392" max="4392" width="1.5703125" style="641" hidden="1" customWidth="1"/>
    <col min="4393" max="4608" width="2.5703125" style="641" hidden="1"/>
    <col min="4609" max="4609" width="1.5703125" style="641" hidden="1" customWidth="1"/>
    <col min="4610" max="4610" width="0.85546875" style="641" hidden="1" customWidth="1"/>
    <col min="4611" max="4626" width="2.5703125" style="641" hidden="1" customWidth="1"/>
    <col min="4627" max="4627" width="4" style="641" hidden="1" customWidth="1"/>
    <col min="4628" max="4631" width="2.5703125" style="641" hidden="1" customWidth="1"/>
    <col min="4632" max="4632" width="2.42578125" style="641" hidden="1" customWidth="1"/>
    <col min="4633" max="4636" width="2.5703125" style="641" hidden="1" customWidth="1"/>
    <col min="4637" max="4637" width="2.42578125" style="641" hidden="1" customWidth="1"/>
    <col min="4638" max="4641" width="2.5703125" style="641" hidden="1" customWidth="1"/>
    <col min="4642" max="4647" width="2.42578125" style="641" hidden="1" customWidth="1"/>
    <col min="4648" max="4648" width="1.5703125" style="641" hidden="1" customWidth="1"/>
    <col min="4649" max="4864" width="2.5703125" style="641" hidden="1"/>
    <col min="4865" max="4865" width="1.5703125" style="641" hidden="1" customWidth="1"/>
    <col min="4866" max="4866" width="0.85546875" style="641" hidden="1" customWidth="1"/>
    <col min="4867" max="4882" width="2.5703125" style="641" hidden="1" customWidth="1"/>
    <col min="4883" max="4883" width="4" style="641" hidden="1" customWidth="1"/>
    <col min="4884" max="4887" width="2.5703125" style="641" hidden="1" customWidth="1"/>
    <col min="4888" max="4888" width="2.42578125" style="641" hidden="1" customWidth="1"/>
    <col min="4889" max="4892" width="2.5703125" style="641" hidden="1" customWidth="1"/>
    <col min="4893" max="4893" width="2.42578125" style="641" hidden="1" customWidth="1"/>
    <col min="4894" max="4897" width="2.5703125" style="641" hidden="1" customWidth="1"/>
    <col min="4898" max="4903" width="2.42578125" style="641" hidden="1" customWidth="1"/>
    <col min="4904" max="4904" width="1.5703125" style="641" hidden="1" customWidth="1"/>
    <col min="4905" max="5120" width="2.5703125" style="641" hidden="1"/>
    <col min="5121" max="5121" width="1.5703125" style="641" hidden="1" customWidth="1"/>
    <col min="5122" max="5122" width="0.85546875" style="641" hidden="1" customWidth="1"/>
    <col min="5123" max="5138" width="2.5703125" style="641" hidden="1" customWidth="1"/>
    <col min="5139" max="5139" width="4" style="641" hidden="1" customWidth="1"/>
    <col min="5140" max="5143" width="2.5703125" style="641" hidden="1" customWidth="1"/>
    <col min="5144" max="5144" width="2.42578125" style="641" hidden="1" customWidth="1"/>
    <col min="5145" max="5148" width="2.5703125" style="641" hidden="1" customWidth="1"/>
    <col min="5149" max="5149" width="2.42578125" style="641" hidden="1" customWidth="1"/>
    <col min="5150" max="5153" width="2.5703125" style="641" hidden="1" customWidth="1"/>
    <col min="5154" max="5159" width="2.42578125" style="641" hidden="1" customWidth="1"/>
    <col min="5160" max="5160" width="1.5703125" style="641" hidden="1" customWidth="1"/>
    <col min="5161" max="5376" width="2.5703125" style="641" hidden="1"/>
    <col min="5377" max="5377" width="1.5703125" style="641" hidden="1" customWidth="1"/>
    <col min="5378" max="5378" width="0.85546875" style="641" hidden="1" customWidth="1"/>
    <col min="5379" max="5394" width="2.5703125" style="641" hidden="1" customWidth="1"/>
    <col min="5395" max="5395" width="4" style="641" hidden="1" customWidth="1"/>
    <col min="5396" max="5399" width="2.5703125" style="641" hidden="1" customWidth="1"/>
    <col min="5400" max="5400" width="2.42578125" style="641" hidden="1" customWidth="1"/>
    <col min="5401" max="5404" width="2.5703125" style="641" hidden="1" customWidth="1"/>
    <col min="5405" max="5405" width="2.42578125" style="641" hidden="1" customWidth="1"/>
    <col min="5406" max="5409" width="2.5703125" style="641" hidden="1" customWidth="1"/>
    <col min="5410" max="5415" width="2.42578125" style="641" hidden="1" customWidth="1"/>
    <col min="5416" max="5416" width="1.5703125" style="641" hidden="1" customWidth="1"/>
    <col min="5417" max="5632" width="2.5703125" style="641" hidden="1"/>
    <col min="5633" max="5633" width="1.5703125" style="641" hidden="1" customWidth="1"/>
    <col min="5634" max="5634" width="0.85546875" style="641" hidden="1" customWidth="1"/>
    <col min="5635" max="5650" width="2.5703125" style="641" hidden="1" customWidth="1"/>
    <col min="5651" max="5651" width="4" style="641" hidden="1" customWidth="1"/>
    <col min="5652" max="5655" width="2.5703125" style="641" hidden="1" customWidth="1"/>
    <col min="5656" max="5656" width="2.42578125" style="641" hidden="1" customWidth="1"/>
    <col min="5657" max="5660" width="2.5703125" style="641" hidden="1" customWidth="1"/>
    <col min="5661" max="5661" width="2.42578125" style="641" hidden="1" customWidth="1"/>
    <col min="5662" max="5665" width="2.5703125" style="641" hidden="1" customWidth="1"/>
    <col min="5666" max="5671" width="2.42578125" style="641" hidden="1" customWidth="1"/>
    <col min="5672" max="5672" width="1.5703125" style="641" hidden="1" customWidth="1"/>
    <col min="5673" max="5888" width="2.5703125" style="641" hidden="1"/>
    <col min="5889" max="5889" width="1.5703125" style="641" hidden="1" customWidth="1"/>
    <col min="5890" max="5890" width="0.85546875" style="641" hidden="1" customWidth="1"/>
    <col min="5891" max="5906" width="2.5703125" style="641" hidden="1" customWidth="1"/>
    <col min="5907" max="5907" width="4" style="641" hidden="1" customWidth="1"/>
    <col min="5908" max="5911" width="2.5703125" style="641" hidden="1" customWidth="1"/>
    <col min="5912" max="5912" width="2.42578125" style="641" hidden="1" customWidth="1"/>
    <col min="5913" max="5916" width="2.5703125" style="641" hidden="1" customWidth="1"/>
    <col min="5917" max="5917" width="2.42578125" style="641" hidden="1" customWidth="1"/>
    <col min="5918" max="5921" width="2.5703125" style="641" hidden="1" customWidth="1"/>
    <col min="5922" max="5927" width="2.42578125" style="641" hidden="1" customWidth="1"/>
    <col min="5928" max="5928" width="1.5703125" style="641" hidden="1" customWidth="1"/>
    <col min="5929" max="6144" width="2.5703125" style="641" hidden="1"/>
    <col min="6145" max="6145" width="1.5703125" style="641" hidden="1" customWidth="1"/>
    <col min="6146" max="6146" width="0.85546875" style="641" hidden="1" customWidth="1"/>
    <col min="6147" max="6162" width="2.5703125" style="641" hidden="1" customWidth="1"/>
    <col min="6163" max="6163" width="4" style="641" hidden="1" customWidth="1"/>
    <col min="6164" max="6167" width="2.5703125" style="641" hidden="1" customWidth="1"/>
    <col min="6168" max="6168" width="2.42578125" style="641" hidden="1" customWidth="1"/>
    <col min="6169" max="6172" width="2.5703125" style="641" hidden="1" customWidth="1"/>
    <col min="6173" max="6173" width="2.42578125" style="641" hidden="1" customWidth="1"/>
    <col min="6174" max="6177" width="2.5703125" style="641" hidden="1" customWidth="1"/>
    <col min="6178" max="6183" width="2.42578125" style="641" hidden="1" customWidth="1"/>
    <col min="6184" max="6184" width="1.5703125" style="641" hidden="1" customWidth="1"/>
    <col min="6185" max="6400" width="2.5703125" style="641" hidden="1"/>
    <col min="6401" max="6401" width="1.5703125" style="641" hidden="1" customWidth="1"/>
    <col min="6402" max="6402" width="0.85546875" style="641" hidden="1" customWidth="1"/>
    <col min="6403" max="6418" width="2.5703125" style="641" hidden="1" customWidth="1"/>
    <col min="6419" max="6419" width="4" style="641" hidden="1" customWidth="1"/>
    <col min="6420" max="6423" width="2.5703125" style="641" hidden="1" customWidth="1"/>
    <col min="6424" max="6424" width="2.42578125" style="641" hidden="1" customWidth="1"/>
    <col min="6425" max="6428" width="2.5703125" style="641" hidden="1" customWidth="1"/>
    <col min="6429" max="6429" width="2.42578125" style="641" hidden="1" customWidth="1"/>
    <col min="6430" max="6433" width="2.5703125" style="641" hidden="1" customWidth="1"/>
    <col min="6434" max="6439" width="2.42578125" style="641" hidden="1" customWidth="1"/>
    <col min="6440" max="6440" width="1.5703125" style="641" hidden="1" customWidth="1"/>
    <col min="6441" max="6656" width="2.5703125" style="641" hidden="1"/>
    <col min="6657" max="6657" width="1.5703125" style="641" hidden="1" customWidth="1"/>
    <col min="6658" max="6658" width="0.85546875" style="641" hidden="1" customWidth="1"/>
    <col min="6659" max="6674" width="2.5703125" style="641" hidden="1" customWidth="1"/>
    <col min="6675" max="6675" width="4" style="641" hidden="1" customWidth="1"/>
    <col min="6676" max="6679" width="2.5703125" style="641" hidden="1" customWidth="1"/>
    <col min="6680" max="6680" width="2.42578125" style="641" hidden="1" customWidth="1"/>
    <col min="6681" max="6684" width="2.5703125" style="641" hidden="1" customWidth="1"/>
    <col min="6685" max="6685" width="2.42578125" style="641" hidden="1" customWidth="1"/>
    <col min="6686" max="6689" width="2.5703125" style="641" hidden="1" customWidth="1"/>
    <col min="6690" max="6695" width="2.42578125" style="641" hidden="1" customWidth="1"/>
    <col min="6696" max="6696" width="1.5703125" style="641" hidden="1" customWidth="1"/>
    <col min="6697" max="6912" width="2.5703125" style="641" hidden="1"/>
    <col min="6913" max="6913" width="1.5703125" style="641" hidden="1" customWidth="1"/>
    <col min="6914" max="6914" width="0.85546875" style="641" hidden="1" customWidth="1"/>
    <col min="6915" max="6930" width="2.5703125" style="641" hidden="1" customWidth="1"/>
    <col min="6931" max="6931" width="4" style="641" hidden="1" customWidth="1"/>
    <col min="6932" max="6935" width="2.5703125" style="641" hidden="1" customWidth="1"/>
    <col min="6936" max="6936" width="2.42578125" style="641" hidden="1" customWidth="1"/>
    <col min="6937" max="6940" width="2.5703125" style="641" hidden="1" customWidth="1"/>
    <col min="6941" max="6941" width="2.42578125" style="641" hidden="1" customWidth="1"/>
    <col min="6942" max="6945" width="2.5703125" style="641" hidden="1" customWidth="1"/>
    <col min="6946" max="6951" width="2.42578125" style="641" hidden="1" customWidth="1"/>
    <col min="6952" max="6952" width="1.5703125" style="641" hidden="1" customWidth="1"/>
    <col min="6953" max="7168" width="2.5703125" style="641" hidden="1"/>
    <col min="7169" max="7169" width="1.5703125" style="641" hidden="1" customWidth="1"/>
    <col min="7170" max="7170" width="0.85546875" style="641" hidden="1" customWidth="1"/>
    <col min="7171" max="7186" width="2.5703125" style="641" hidden="1" customWidth="1"/>
    <col min="7187" max="7187" width="4" style="641" hidden="1" customWidth="1"/>
    <col min="7188" max="7191" width="2.5703125" style="641" hidden="1" customWidth="1"/>
    <col min="7192" max="7192" width="2.42578125" style="641" hidden="1" customWidth="1"/>
    <col min="7193" max="7196" width="2.5703125" style="641" hidden="1" customWidth="1"/>
    <col min="7197" max="7197" width="2.42578125" style="641" hidden="1" customWidth="1"/>
    <col min="7198" max="7201" width="2.5703125" style="641" hidden="1" customWidth="1"/>
    <col min="7202" max="7207" width="2.42578125" style="641" hidden="1" customWidth="1"/>
    <col min="7208" max="7208" width="1.5703125" style="641" hidden="1" customWidth="1"/>
    <col min="7209" max="7424" width="2.5703125" style="641" hidden="1"/>
    <col min="7425" max="7425" width="1.5703125" style="641" hidden="1" customWidth="1"/>
    <col min="7426" max="7426" width="0.85546875" style="641" hidden="1" customWidth="1"/>
    <col min="7427" max="7442" width="2.5703125" style="641" hidden="1" customWidth="1"/>
    <col min="7443" max="7443" width="4" style="641" hidden="1" customWidth="1"/>
    <col min="7444" max="7447" width="2.5703125" style="641" hidden="1" customWidth="1"/>
    <col min="7448" max="7448" width="2.42578125" style="641" hidden="1" customWidth="1"/>
    <col min="7449" max="7452" width="2.5703125" style="641" hidden="1" customWidth="1"/>
    <col min="7453" max="7453" width="2.42578125" style="641" hidden="1" customWidth="1"/>
    <col min="7454" max="7457" width="2.5703125" style="641" hidden="1" customWidth="1"/>
    <col min="7458" max="7463" width="2.42578125" style="641" hidden="1" customWidth="1"/>
    <col min="7464" max="7464" width="1.5703125" style="641" hidden="1" customWidth="1"/>
    <col min="7465" max="7680" width="2.5703125" style="641" hidden="1"/>
    <col min="7681" max="7681" width="1.5703125" style="641" hidden="1" customWidth="1"/>
    <col min="7682" max="7682" width="0.85546875" style="641" hidden="1" customWidth="1"/>
    <col min="7683" max="7698" width="2.5703125" style="641" hidden="1" customWidth="1"/>
    <col min="7699" max="7699" width="4" style="641" hidden="1" customWidth="1"/>
    <col min="7700" max="7703" width="2.5703125" style="641" hidden="1" customWidth="1"/>
    <col min="7704" max="7704" width="2.42578125" style="641" hidden="1" customWidth="1"/>
    <col min="7705" max="7708" width="2.5703125" style="641" hidden="1" customWidth="1"/>
    <col min="7709" max="7709" width="2.42578125" style="641" hidden="1" customWidth="1"/>
    <col min="7710" max="7713" width="2.5703125" style="641" hidden="1" customWidth="1"/>
    <col min="7714" max="7719" width="2.42578125" style="641" hidden="1" customWidth="1"/>
    <col min="7720" max="7720" width="1.5703125" style="641" hidden="1" customWidth="1"/>
    <col min="7721" max="7936" width="2.5703125" style="641" hidden="1"/>
    <col min="7937" max="7937" width="1.5703125" style="641" hidden="1" customWidth="1"/>
    <col min="7938" max="7938" width="0.85546875" style="641" hidden="1" customWidth="1"/>
    <col min="7939" max="7954" width="2.5703125" style="641" hidden="1" customWidth="1"/>
    <col min="7955" max="7955" width="4" style="641" hidden="1" customWidth="1"/>
    <col min="7956" max="7959" width="2.5703125" style="641" hidden="1" customWidth="1"/>
    <col min="7960" max="7960" width="2.42578125" style="641" hidden="1" customWidth="1"/>
    <col min="7961" max="7964" width="2.5703125" style="641" hidden="1" customWidth="1"/>
    <col min="7965" max="7965" width="2.42578125" style="641" hidden="1" customWidth="1"/>
    <col min="7966" max="7969" width="2.5703125" style="641" hidden="1" customWidth="1"/>
    <col min="7970" max="7975" width="2.42578125" style="641" hidden="1" customWidth="1"/>
    <col min="7976" max="7976" width="1.5703125" style="641" hidden="1" customWidth="1"/>
    <col min="7977" max="8192" width="2.5703125" style="641" hidden="1"/>
    <col min="8193" max="8193" width="1.5703125" style="641" hidden="1" customWidth="1"/>
    <col min="8194" max="8194" width="0.85546875" style="641" hidden="1" customWidth="1"/>
    <col min="8195" max="8210" width="2.5703125" style="641" hidden="1" customWidth="1"/>
    <col min="8211" max="8211" width="4" style="641" hidden="1" customWidth="1"/>
    <col min="8212" max="8215" width="2.5703125" style="641" hidden="1" customWidth="1"/>
    <col min="8216" max="8216" width="2.42578125" style="641" hidden="1" customWidth="1"/>
    <col min="8217" max="8220" width="2.5703125" style="641" hidden="1" customWidth="1"/>
    <col min="8221" max="8221" width="2.42578125" style="641" hidden="1" customWidth="1"/>
    <col min="8222" max="8225" width="2.5703125" style="641" hidden="1" customWidth="1"/>
    <col min="8226" max="8231" width="2.42578125" style="641" hidden="1" customWidth="1"/>
    <col min="8232" max="8232" width="1.5703125" style="641" hidden="1" customWidth="1"/>
    <col min="8233" max="8448" width="2.5703125" style="641" hidden="1"/>
    <col min="8449" max="8449" width="1.5703125" style="641" hidden="1" customWidth="1"/>
    <col min="8450" max="8450" width="0.85546875" style="641" hidden="1" customWidth="1"/>
    <col min="8451" max="8466" width="2.5703125" style="641" hidden="1" customWidth="1"/>
    <col min="8467" max="8467" width="4" style="641" hidden="1" customWidth="1"/>
    <col min="8468" max="8471" width="2.5703125" style="641" hidden="1" customWidth="1"/>
    <col min="8472" max="8472" width="2.42578125" style="641" hidden="1" customWidth="1"/>
    <col min="8473" max="8476" width="2.5703125" style="641" hidden="1" customWidth="1"/>
    <col min="8477" max="8477" width="2.42578125" style="641" hidden="1" customWidth="1"/>
    <col min="8478" max="8481" width="2.5703125" style="641" hidden="1" customWidth="1"/>
    <col min="8482" max="8487" width="2.42578125" style="641" hidden="1" customWidth="1"/>
    <col min="8488" max="8488" width="1.5703125" style="641" hidden="1" customWidth="1"/>
    <col min="8489" max="8704" width="2.5703125" style="641" hidden="1"/>
    <col min="8705" max="8705" width="1.5703125" style="641" hidden="1" customWidth="1"/>
    <col min="8706" max="8706" width="0.85546875" style="641" hidden="1" customWidth="1"/>
    <col min="8707" max="8722" width="2.5703125" style="641" hidden="1" customWidth="1"/>
    <col min="8723" max="8723" width="4" style="641" hidden="1" customWidth="1"/>
    <col min="8724" max="8727" width="2.5703125" style="641" hidden="1" customWidth="1"/>
    <col min="8728" max="8728" width="2.42578125" style="641" hidden="1" customWidth="1"/>
    <col min="8729" max="8732" width="2.5703125" style="641" hidden="1" customWidth="1"/>
    <col min="8733" max="8733" width="2.42578125" style="641" hidden="1" customWidth="1"/>
    <col min="8734" max="8737" width="2.5703125" style="641" hidden="1" customWidth="1"/>
    <col min="8738" max="8743" width="2.42578125" style="641" hidden="1" customWidth="1"/>
    <col min="8744" max="8744" width="1.5703125" style="641" hidden="1" customWidth="1"/>
    <col min="8745" max="8960" width="2.5703125" style="641" hidden="1"/>
    <col min="8961" max="8961" width="1.5703125" style="641" hidden="1" customWidth="1"/>
    <col min="8962" max="8962" width="0.85546875" style="641" hidden="1" customWidth="1"/>
    <col min="8963" max="8978" width="2.5703125" style="641" hidden="1" customWidth="1"/>
    <col min="8979" max="8979" width="4" style="641" hidden="1" customWidth="1"/>
    <col min="8980" max="8983" width="2.5703125" style="641" hidden="1" customWidth="1"/>
    <col min="8984" max="8984" width="2.42578125" style="641" hidden="1" customWidth="1"/>
    <col min="8985" max="8988" width="2.5703125" style="641" hidden="1" customWidth="1"/>
    <col min="8989" max="8989" width="2.42578125" style="641" hidden="1" customWidth="1"/>
    <col min="8990" max="8993" width="2.5703125" style="641" hidden="1" customWidth="1"/>
    <col min="8994" max="8999" width="2.42578125" style="641" hidden="1" customWidth="1"/>
    <col min="9000" max="9000" width="1.5703125" style="641" hidden="1" customWidth="1"/>
    <col min="9001" max="9216" width="2.5703125" style="641" hidden="1"/>
    <col min="9217" max="9217" width="1.5703125" style="641" hidden="1" customWidth="1"/>
    <col min="9218" max="9218" width="0.85546875" style="641" hidden="1" customWidth="1"/>
    <col min="9219" max="9234" width="2.5703125" style="641" hidden="1" customWidth="1"/>
    <col min="9235" max="9235" width="4" style="641" hidden="1" customWidth="1"/>
    <col min="9236" max="9239" width="2.5703125" style="641" hidden="1" customWidth="1"/>
    <col min="9240" max="9240" width="2.42578125" style="641" hidden="1" customWidth="1"/>
    <col min="9241" max="9244" width="2.5703125" style="641" hidden="1" customWidth="1"/>
    <col min="9245" max="9245" width="2.42578125" style="641" hidden="1" customWidth="1"/>
    <col min="9246" max="9249" width="2.5703125" style="641" hidden="1" customWidth="1"/>
    <col min="9250" max="9255" width="2.42578125" style="641" hidden="1" customWidth="1"/>
    <col min="9256" max="9256" width="1.5703125" style="641" hidden="1" customWidth="1"/>
    <col min="9257" max="9472" width="2.5703125" style="641" hidden="1"/>
    <col min="9473" max="9473" width="1.5703125" style="641" hidden="1" customWidth="1"/>
    <col min="9474" max="9474" width="0.85546875" style="641" hidden="1" customWidth="1"/>
    <col min="9475" max="9490" width="2.5703125" style="641" hidden="1" customWidth="1"/>
    <col min="9491" max="9491" width="4" style="641" hidden="1" customWidth="1"/>
    <col min="9492" max="9495" width="2.5703125" style="641" hidden="1" customWidth="1"/>
    <col min="9496" max="9496" width="2.42578125" style="641" hidden="1" customWidth="1"/>
    <col min="9497" max="9500" width="2.5703125" style="641" hidden="1" customWidth="1"/>
    <col min="9501" max="9501" width="2.42578125" style="641" hidden="1" customWidth="1"/>
    <col min="9502" max="9505" width="2.5703125" style="641" hidden="1" customWidth="1"/>
    <col min="9506" max="9511" width="2.42578125" style="641" hidden="1" customWidth="1"/>
    <col min="9512" max="9512" width="1.5703125" style="641" hidden="1" customWidth="1"/>
    <col min="9513" max="9728" width="2.5703125" style="641" hidden="1"/>
    <col min="9729" max="9729" width="1.5703125" style="641" hidden="1" customWidth="1"/>
    <col min="9730" max="9730" width="0.85546875" style="641" hidden="1" customWidth="1"/>
    <col min="9731" max="9746" width="2.5703125" style="641" hidden="1" customWidth="1"/>
    <col min="9747" max="9747" width="4" style="641" hidden="1" customWidth="1"/>
    <col min="9748" max="9751" width="2.5703125" style="641" hidden="1" customWidth="1"/>
    <col min="9752" max="9752" width="2.42578125" style="641" hidden="1" customWidth="1"/>
    <col min="9753" max="9756" width="2.5703125" style="641" hidden="1" customWidth="1"/>
    <col min="9757" max="9757" width="2.42578125" style="641" hidden="1" customWidth="1"/>
    <col min="9758" max="9761" width="2.5703125" style="641" hidden="1" customWidth="1"/>
    <col min="9762" max="9767" width="2.42578125" style="641" hidden="1" customWidth="1"/>
    <col min="9768" max="9768" width="1.5703125" style="641" hidden="1" customWidth="1"/>
    <col min="9769" max="9984" width="2.5703125" style="641" hidden="1"/>
    <col min="9985" max="9985" width="1.5703125" style="641" hidden="1" customWidth="1"/>
    <col min="9986" max="9986" width="0.85546875" style="641" hidden="1" customWidth="1"/>
    <col min="9987" max="10002" width="2.5703125" style="641" hidden="1" customWidth="1"/>
    <col min="10003" max="10003" width="4" style="641" hidden="1" customWidth="1"/>
    <col min="10004" max="10007" width="2.5703125" style="641" hidden="1" customWidth="1"/>
    <col min="10008" max="10008" width="2.42578125" style="641" hidden="1" customWidth="1"/>
    <col min="10009" max="10012" width="2.5703125" style="641" hidden="1" customWidth="1"/>
    <col min="10013" max="10013" width="2.42578125" style="641" hidden="1" customWidth="1"/>
    <col min="10014" max="10017" width="2.5703125" style="641" hidden="1" customWidth="1"/>
    <col min="10018" max="10023" width="2.42578125" style="641" hidden="1" customWidth="1"/>
    <col min="10024" max="10024" width="1.5703125" style="641" hidden="1" customWidth="1"/>
    <col min="10025" max="10240" width="2.5703125" style="641" hidden="1"/>
    <col min="10241" max="10241" width="1.5703125" style="641" hidden="1" customWidth="1"/>
    <col min="10242" max="10242" width="0.85546875" style="641" hidden="1" customWidth="1"/>
    <col min="10243" max="10258" width="2.5703125" style="641" hidden="1" customWidth="1"/>
    <col min="10259" max="10259" width="4" style="641" hidden="1" customWidth="1"/>
    <col min="10260" max="10263" width="2.5703125" style="641" hidden="1" customWidth="1"/>
    <col min="10264" max="10264" width="2.42578125" style="641" hidden="1" customWidth="1"/>
    <col min="10265" max="10268" width="2.5703125" style="641" hidden="1" customWidth="1"/>
    <col min="10269" max="10269" width="2.42578125" style="641" hidden="1" customWidth="1"/>
    <col min="10270" max="10273" width="2.5703125" style="641" hidden="1" customWidth="1"/>
    <col min="10274" max="10279" width="2.42578125" style="641" hidden="1" customWidth="1"/>
    <col min="10280" max="10280" width="1.5703125" style="641" hidden="1" customWidth="1"/>
    <col min="10281" max="10496" width="2.5703125" style="641" hidden="1"/>
    <col min="10497" max="10497" width="1.5703125" style="641" hidden="1" customWidth="1"/>
    <col min="10498" max="10498" width="0.85546875" style="641" hidden="1" customWidth="1"/>
    <col min="10499" max="10514" width="2.5703125" style="641" hidden="1" customWidth="1"/>
    <col min="10515" max="10515" width="4" style="641" hidden="1" customWidth="1"/>
    <col min="10516" max="10519" width="2.5703125" style="641" hidden="1" customWidth="1"/>
    <col min="10520" max="10520" width="2.42578125" style="641" hidden="1" customWidth="1"/>
    <col min="10521" max="10524" width="2.5703125" style="641" hidden="1" customWidth="1"/>
    <col min="10525" max="10525" width="2.42578125" style="641" hidden="1" customWidth="1"/>
    <col min="10526" max="10529" width="2.5703125" style="641" hidden="1" customWidth="1"/>
    <col min="10530" max="10535" width="2.42578125" style="641" hidden="1" customWidth="1"/>
    <col min="10536" max="10536" width="1.5703125" style="641" hidden="1" customWidth="1"/>
    <col min="10537" max="10752" width="2.5703125" style="641" hidden="1"/>
    <col min="10753" max="10753" width="1.5703125" style="641" hidden="1" customWidth="1"/>
    <col min="10754" max="10754" width="0.85546875" style="641" hidden="1" customWidth="1"/>
    <col min="10755" max="10770" width="2.5703125" style="641" hidden="1" customWidth="1"/>
    <col min="10771" max="10771" width="4" style="641" hidden="1" customWidth="1"/>
    <col min="10772" max="10775" width="2.5703125" style="641" hidden="1" customWidth="1"/>
    <col min="10776" max="10776" width="2.42578125" style="641" hidden="1" customWidth="1"/>
    <col min="10777" max="10780" width="2.5703125" style="641" hidden="1" customWidth="1"/>
    <col min="10781" max="10781" width="2.42578125" style="641" hidden="1" customWidth="1"/>
    <col min="10782" max="10785" width="2.5703125" style="641" hidden="1" customWidth="1"/>
    <col min="10786" max="10791" width="2.42578125" style="641" hidden="1" customWidth="1"/>
    <col min="10792" max="10792" width="1.5703125" style="641" hidden="1" customWidth="1"/>
    <col min="10793" max="11008" width="2.5703125" style="641" hidden="1"/>
    <col min="11009" max="11009" width="1.5703125" style="641" hidden="1" customWidth="1"/>
    <col min="11010" max="11010" width="0.85546875" style="641" hidden="1" customWidth="1"/>
    <col min="11011" max="11026" width="2.5703125" style="641" hidden="1" customWidth="1"/>
    <col min="11027" max="11027" width="4" style="641" hidden="1" customWidth="1"/>
    <col min="11028" max="11031" width="2.5703125" style="641" hidden="1" customWidth="1"/>
    <col min="11032" max="11032" width="2.42578125" style="641" hidden="1" customWidth="1"/>
    <col min="11033" max="11036" width="2.5703125" style="641" hidden="1" customWidth="1"/>
    <col min="11037" max="11037" width="2.42578125" style="641" hidden="1" customWidth="1"/>
    <col min="11038" max="11041" width="2.5703125" style="641" hidden="1" customWidth="1"/>
    <col min="11042" max="11047" width="2.42578125" style="641" hidden="1" customWidth="1"/>
    <col min="11048" max="11048" width="1.5703125" style="641" hidden="1" customWidth="1"/>
    <col min="11049" max="11264" width="2.5703125" style="641" hidden="1"/>
    <col min="11265" max="11265" width="1.5703125" style="641" hidden="1" customWidth="1"/>
    <col min="11266" max="11266" width="0.85546875" style="641" hidden="1" customWidth="1"/>
    <col min="11267" max="11282" width="2.5703125" style="641" hidden="1" customWidth="1"/>
    <col min="11283" max="11283" width="4" style="641" hidden="1" customWidth="1"/>
    <col min="11284" max="11287" width="2.5703125" style="641" hidden="1" customWidth="1"/>
    <col min="11288" max="11288" width="2.42578125" style="641" hidden="1" customWidth="1"/>
    <col min="11289" max="11292" width="2.5703125" style="641" hidden="1" customWidth="1"/>
    <col min="11293" max="11293" width="2.42578125" style="641" hidden="1" customWidth="1"/>
    <col min="11294" max="11297" width="2.5703125" style="641" hidden="1" customWidth="1"/>
    <col min="11298" max="11303" width="2.42578125" style="641" hidden="1" customWidth="1"/>
    <col min="11304" max="11304" width="1.5703125" style="641" hidden="1" customWidth="1"/>
    <col min="11305" max="11520" width="2.5703125" style="641" hidden="1"/>
    <col min="11521" max="11521" width="1.5703125" style="641" hidden="1" customWidth="1"/>
    <col min="11522" max="11522" width="0.85546875" style="641" hidden="1" customWidth="1"/>
    <col min="11523" max="11538" width="2.5703125" style="641" hidden="1" customWidth="1"/>
    <col min="11539" max="11539" width="4" style="641" hidden="1" customWidth="1"/>
    <col min="11540" max="11543" width="2.5703125" style="641" hidden="1" customWidth="1"/>
    <col min="11544" max="11544" width="2.42578125" style="641" hidden="1" customWidth="1"/>
    <col min="11545" max="11548" width="2.5703125" style="641" hidden="1" customWidth="1"/>
    <col min="11549" max="11549" width="2.42578125" style="641" hidden="1" customWidth="1"/>
    <col min="11550" max="11553" width="2.5703125" style="641" hidden="1" customWidth="1"/>
    <col min="11554" max="11559" width="2.42578125" style="641" hidden="1" customWidth="1"/>
    <col min="11560" max="11560" width="1.5703125" style="641" hidden="1" customWidth="1"/>
    <col min="11561" max="11776" width="2.5703125" style="641" hidden="1"/>
    <col min="11777" max="11777" width="1.5703125" style="641" hidden="1" customWidth="1"/>
    <col min="11778" max="11778" width="0.85546875" style="641" hidden="1" customWidth="1"/>
    <col min="11779" max="11794" width="2.5703125" style="641" hidden="1" customWidth="1"/>
    <col min="11795" max="11795" width="4" style="641" hidden="1" customWidth="1"/>
    <col min="11796" max="11799" width="2.5703125" style="641" hidden="1" customWidth="1"/>
    <col min="11800" max="11800" width="2.42578125" style="641" hidden="1" customWidth="1"/>
    <col min="11801" max="11804" width="2.5703125" style="641" hidden="1" customWidth="1"/>
    <col min="11805" max="11805" width="2.42578125" style="641" hidden="1" customWidth="1"/>
    <col min="11806" max="11809" width="2.5703125" style="641" hidden="1" customWidth="1"/>
    <col min="11810" max="11815" width="2.42578125" style="641" hidden="1" customWidth="1"/>
    <col min="11816" max="11816" width="1.5703125" style="641" hidden="1" customWidth="1"/>
    <col min="11817" max="12032" width="2.5703125" style="641" hidden="1"/>
    <col min="12033" max="12033" width="1.5703125" style="641" hidden="1" customWidth="1"/>
    <col min="12034" max="12034" width="0.85546875" style="641" hidden="1" customWidth="1"/>
    <col min="12035" max="12050" width="2.5703125" style="641" hidden="1" customWidth="1"/>
    <col min="12051" max="12051" width="4" style="641" hidden="1" customWidth="1"/>
    <col min="12052" max="12055" width="2.5703125" style="641" hidden="1" customWidth="1"/>
    <col min="12056" max="12056" width="2.42578125" style="641" hidden="1" customWidth="1"/>
    <col min="12057" max="12060" width="2.5703125" style="641" hidden="1" customWidth="1"/>
    <col min="12061" max="12061" width="2.42578125" style="641" hidden="1" customWidth="1"/>
    <col min="12062" max="12065" width="2.5703125" style="641" hidden="1" customWidth="1"/>
    <col min="12066" max="12071" width="2.42578125" style="641" hidden="1" customWidth="1"/>
    <col min="12072" max="12072" width="1.5703125" style="641" hidden="1" customWidth="1"/>
    <col min="12073" max="12288" width="2.5703125" style="641" hidden="1"/>
    <col min="12289" max="12289" width="1.5703125" style="641" hidden="1" customWidth="1"/>
    <col min="12290" max="12290" width="0.85546875" style="641" hidden="1" customWidth="1"/>
    <col min="12291" max="12306" width="2.5703125" style="641" hidden="1" customWidth="1"/>
    <col min="12307" max="12307" width="4" style="641" hidden="1" customWidth="1"/>
    <col min="12308" max="12311" width="2.5703125" style="641" hidden="1" customWidth="1"/>
    <col min="12312" max="12312" width="2.42578125" style="641" hidden="1" customWidth="1"/>
    <col min="12313" max="12316" width="2.5703125" style="641" hidden="1" customWidth="1"/>
    <col min="12317" max="12317" width="2.42578125" style="641" hidden="1" customWidth="1"/>
    <col min="12318" max="12321" width="2.5703125" style="641" hidden="1" customWidth="1"/>
    <col min="12322" max="12327" width="2.42578125" style="641" hidden="1" customWidth="1"/>
    <col min="12328" max="12328" width="1.5703125" style="641" hidden="1" customWidth="1"/>
    <col min="12329" max="12544" width="2.5703125" style="641" hidden="1"/>
    <col min="12545" max="12545" width="1.5703125" style="641" hidden="1" customWidth="1"/>
    <col min="12546" max="12546" width="0.85546875" style="641" hidden="1" customWidth="1"/>
    <col min="12547" max="12562" width="2.5703125" style="641" hidden="1" customWidth="1"/>
    <col min="12563" max="12563" width="4" style="641" hidden="1" customWidth="1"/>
    <col min="12564" max="12567" width="2.5703125" style="641" hidden="1" customWidth="1"/>
    <col min="12568" max="12568" width="2.42578125" style="641" hidden="1" customWidth="1"/>
    <col min="12569" max="12572" width="2.5703125" style="641" hidden="1" customWidth="1"/>
    <col min="12573" max="12573" width="2.42578125" style="641" hidden="1" customWidth="1"/>
    <col min="12574" max="12577" width="2.5703125" style="641" hidden="1" customWidth="1"/>
    <col min="12578" max="12583" width="2.42578125" style="641" hidden="1" customWidth="1"/>
    <col min="12584" max="12584" width="1.5703125" style="641" hidden="1" customWidth="1"/>
    <col min="12585" max="12800" width="2.5703125" style="641" hidden="1"/>
    <col min="12801" max="12801" width="1.5703125" style="641" hidden="1" customWidth="1"/>
    <col min="12802" max="12802" width="0.85546875" style="641" hidden="1" customWidth="1"/>
    <col min="12803" max="12818" width="2.5703125" style="641" hidden="1" customWidth="1"/>
    <col min="12819" max="12819" width="4" style="641" hidden="1" customWidth="1"/>
    <col min="12820" max="12823" width="2.5703125" style="641" hidden="1" customWidth="1"/>
    <col min="12824" max="12824" width="2.42578125" style="641" hidden="1" customWidth="1"/>
    <col min="12825" max="12828" width="2.5703125" style="641" hidden="1" customWidth="1"/>
    <col min="12829" max="12829" width="2.42578125" style="641" hidden="1" customWidth="1"/>
    <col min="12830" max="12833" width="2.5703125" style="641" hidden="1" customWidth="1"/>
    <col min="12834" max="12839" width="2.42578125" style="641" hidden="1" customWidth="1"/>
    <col min="12840" max="12840" width="1.5703125" style="641" hidden="1" customWidth="1"/>
    <col min="12841" max="13056" width="2.5703125" style="641" hidden="1"/>
    <col min="13057" max="13057" width="1.5703125" style="641" hidden="1" customWidth="1"/>
    <col min="13058" max="13058" width="0.85546875" style="641" hidden="1" customWidth="1"/>
    <col min="13059" max="13074" width="2.5703125" style="641" hidden="1" customWidth="1"/>
    <col min="13075" max="13075" width="4" style="641" hidden="1" customWidth="1"/>
    <col min="13076" max="13079" width="2.5703125" style="641" hidden="1" customWidth="1"/>
    <col min="13080" max="13080" width="2.42578125" style="641" hidden="1" customWidth="1"/>
    <col min="13081" max="13084" width="2.5703125" style="641" hidden="1" customWidth="1"/>
    <col min="13085" max="13085" width="2.42578125" style="641" hidden="1" customWidth="1"/>
    <col min="13086" max="13089" width="2.5703125" style="641" hidden="1" customWidth="1"/>
    <col min="13090" max="13095" width="2.42578125" style="641" hidden="1" customWidth="1"/>
    <col min="13096" max="13096" width="1.5703125" style="641" hidden="1" customWidth="1"/>
    <col min="13097" max="13312" width="2.5703125" style="641" hidden="1"/>
    <col min="13313" max="13313" width="1.5703125" style="641" hidden="1" customWidth="1"/>
    <col min="13314" max="13314" width="0.85546875" style="641" hidden="1" customWidth="1"/>
    <col min="13315" max="13330" width="2.5703125" style="641" hidden="1" customWidth="1"/>
    <col min="13331" max="13331" width="4" style="641" hidden="1" customWidth="1"/>
    <col min="13332" max="13335" width="2.5703125" style="641" hidden="1" customWidth="1"/>
    <col min="13336" max="13336" width="2.42578125" style="641" hidden="1" customWidth="1"/>
    <col min="13337" max="13340" width="2.5703125" style="641" hidden="1" customWidth="1"/>
    <col min="13341" max="13341" width="2.42578125" style="641" hidden="1" customWidth="1"/>
    <col min="13342" max="13345" width="2.5703125" style="641" hidden="1" customWidth="1"/>
    <col min="13346" max="13351" width="2.42578125" style="641" hidden="1" customWidth="1"/>
    <col min="13352" max="13352" width="1.5703125" style="641" hidden="1" customWidth="1"/>
    <col min="13353" max="13568" width="2.5703125" style="641" hidden="1"/>
    <col min="13569" max="13569" width="1.5703125" style="641" hidden="1" customWidth="1"/>
    <col min="13570" max="13570" width="0.85546875" style="641" hidden="1" customWidth="1"/>
    <col min="13571" max="13586" width="2.5703125" style="641" hidden="1" customWidth="1"/>
    <col min="13587" max="13587" width="4" style="641" hidden="1" customWidth="1"/>
    <col min="13588" max="13591" width="2.5703125" style="641" hidden="1" customWidth="1"/>
    <col min="13592" max="13592" width="2.42578125" style="641" hidden="1" customWidth="1"/>
    <col min="13593" max="13596" width="2.5703125" style="641" hidden="1" customWidth="1"/>
    <col min="13597" max="13597" width="2.42578125" style="641" hidden="1" customWidth="1"/>
    <col min="13598" max="13601" width="2.5703125" style="641" hidden="1" customWidth="1"/>
    <col min="13602" max="13607" width="2.42578125" style="641" hidden="1" customWidth="1"/>
    <col min="13608" max="13608" width="1.5703125" style="641" hidden="1" customWidth="1"/>
    <col min="13609" max="13824" width="2.5703125" style="641" hidden="1"/>
    <col min="13825" max="13825" width="1.5703125" style="641" hidden="1" customWidth="1"/>
    <col min="13826" max="13826" width="0.85546875" style="641" hidden="1" customWidth="1"/>
    <col min="13827" max="13842" width="2.5703125" style="641" hidden="1" customWidth="1"/>
    <col min="13843" max="13843" width="4" style="641" hidden="1" customWidth="1"/>
    <col min="13844" max="13847" width="2.5703125" style="641" hidden="1" customWidth="1"/>
    <col min="13848" max="13848" width="2.42578125" style="641" hidden="1" customWidth="1"/>
    <col min="13849" max="13852" width="2.5703125" style="641" hidden="1" customWidth="1"/>
    <col min="13853" max="13853" width="2.42578125" style="641" hidden="1" customWidth="1"/>
    <col min="13854" max="13857" width="2.5703125" style="641" hidden="1" customWidth="1"/>
    <col min="13858" max="13863" width="2.42578125" style="641" hidden="1" customWidth="1"/>
    <col min="13864" max="13864" width="1.5703125" style="641" hidden="1" customWidth="1"/>
    <col min="13865" max="14080" width="2.5703125" style="641" hidden="1"/>
    <col min="14081" max="14081" width="1.5703125" style="641" hidden="1" customWidth="1"/>
    <col min="14082" max="14082" width="0.85546875" style="641" hidden="1" customWidth="1"/>
    <col min="14083" max="14098" width="2.5703125" style="641" hidden="1" customWidth="1"/>
    <col min="14099" max="14099" width="4" style="641" hidden="1" customWidth="1"/>
    <col min="14100" max="14103" width="2.5703125" style="641" hidden="1" customWidth="1"/>
    <col min="14104" max="14104" width="2.42578125" style="641" hidden="1" customWidth="1"/>
    <col min="14105" max="14108" width="2.5703125" style="641" hidden="1" customWidth="1"/>
    <col min="14109" max="14109" width="2.42578125" style="641" hidden="1" customWidth="1"/>
    <col min="14110" max="14113" width="2.5703125" style="641" hidden="1" customWidth="1"/>
    <col min="14114" max="14119" width="2.42578125" style="641" hidden="1" customWidth="1"/>
    <col min="14120" max="14120" width="1.5703125" style="641" hidden="1" customWidth="1"/>
    <col min="14121" max="14336" width="2.5703125" style="641" hidden="1"/>
    <col min="14337" max="14337" width="1.5703125" style="641" hidden="1" customWidth="1"/>
    <col min="14338" max="14338" width="0.85546875" style="641" hidden="1" customWidth="1"/>
    <col min="14339" max="14354" width="2.5703125" style="641" hidden="1" customWidth="1"/>
    <col min="14355" max="14355" width="4" style="641" hidden="1" customWidth="1"/>
    <col min="14356" max="14359" width="2.5703125" style="641" hidden="1" customWidth="1"/>
    <col min="14360" max="14360" width="2.42578125" style="641" hidden="1" customWidth="1"/>
    <col min="14361" max="14364" width="2.5703125" style="641" hidden="1" customWidth="1"/>
    <col min="14365" max="14365" width="2.42578125" style="641" hidden="1" customWidth="1"/>
    <col min="14366" max="14369" width="2.5703125" style="641" hidden="1" customWidth="1"/>
    <col min="14370" max="14375" width="2.42578125" style="641" hidden="1" customWidth="1"/>
    <col min="14376" max="14376" width="1.5703125" style="641" hidden="1" customWidth="1"/>
    <col min="14377" max="14592" width="2.5703125" style="641" hidden="1"/>
    <col min="14593" max="14593" width="1.5703125" style="641" hidden="1" customWidth="1"/>
    <col min="14594" max="14594" width="0.85546875" style="641" hidden="1" customWidth="1"/>
    <col min="14595" max="14610" width="2.5703125" style="641" hidden="1" customWidth="1"/>
    <col min="14611" max="14611" width="4" style="641" hidden="1" customWidth="1"/>
    <col min="14612" max="14615" width="2.5703125" style="641" hidden="1" customWidth="1"/>
    <col min="14616" max="14616" width="2.42578125" style="641" hidden="1" customWidth="1"/>
    <col min="14617" max="14620" width="2.5703125" style="641" hidden="1" customWidth="1"/>
    <col min="14621" max="14621" width="2.42578125" style="641" hidden="1" customWidth="1"/>
    <col min="14622" max="14625" width="2.5703125" style="641" hidden="1" customWidth="1"/>
    <col min="14626" max="14631" width="2.42578125" style="641" hidden="1" customWidth="1"/>
    <col min="14632" max="14632" width="1.5703125" style="641" hidden="1" customWidth="1"/>
    <col min="14633" max="14848" width="2.5703125" style="641" hidden="1"/>
    <col min="14849" max="14849" width="1.5703125" style="641" hidden="1" customWidth="1"/>
    <col min="14850" max="14850" width="0.85546875" style="641" hidden="1" customWidth="1"/>
    <col min="14851" max="14866" width="2.5703125" style="641" hidden="1" customWidth="1"/>
    <col min="14867" max="14867" width="4" style="641" hidden="1" customWidth="1"/>
    <col min="14868" max="14871" width="2.5703125" style="641" hidden="1" customWidth="1"/>
    <col min="14872" max="14872" width="2.42578125" style="641" hidden="1" customWidth="1"/>
    <col min="14873" max="14876" width="2.5703125" style="641" hidden="1" customWidth="1"/>
    <col min="14877" max="14877" width="2.42578125" style="641" hidden="1" customWidth="1"/>
    <col min="14878" max="14881" width="2.5703125" style="641" hidden="1" customWidth="1"/>
    <col min="14882" max="14887" width="2.42578125" style="641" hidden="1" customWidth="1"/>
    <col min="14888" max="14888" width="1.5703125" style="641" hidden="1" customWidth="1"/>
    <col min="14889" max="15104" width="2.5703125" style="641" hidden="1"/>
    <col min="15105" max="15105" width="1.5703125" style="641" hidden="1" customWidth="1"/>
    <col min="15106" max="15106" width="0.85546875" style="641" hidden="1" customWidth="1"/>
    <col min="15107" max="15122" width="2.5703125" style="641" hidden="1" customWidth="1"/>
    <col min="15123" max="15123" width="4" style="641" hidden="1" customWidth="1"/>
    <col min="15124" max="15127" width="2.5703125" style="641" hidden="1" customWidth="1"/>
    <col min="15128" max="15128" width="2.42578125" style="641" hidden="1" customWidth="1"/>
    <col min="15129" max="15132" width="2.5703125" style="641" hidden="1" customWidth="1"/>
    <col min="15133" max="15133" width="2.42578125" style="641" hidden="1" customWidth="1"/>
    <col min="15134" max="15137" width="2.5703125" style="641" hidden="1" customWidth="1"/>
    <col min="15138" max="15143" width="2.42578125" style="641" hidden="1" customWidth="1"/>
    <col min="15144" max="15144" width="1.5703125" style="641" hidden="1" customWidth="1"/>
    <col min="15145" max="15360" width="2.5703125" style="641" hidden="1"/>
    <col min="15361" max="15361" width="1.5703125" style="641" hidden="1" customWidth="1"/>
    <col min="15362" max="15362" width="0.85546875" style="641" hidden="1" customWidth="1"/>
    <col min="15363" max="15378" width="2.5703125" style="641" hidden="1" customWidth="1"/>
    <col min="15379" max="15379" width="4" style="641" hidden="1" customWidth="1"/>
    <col min="15380" max="15383" width="2.5703125" style="641" hidden="1" customWidth="1"/>
    <col min="15384" max="15384" width="2.42578125" style="641" hidden="1" customWidth="1"/>
    <col min="15385" max="15388" width="2.5703125" style="641" hidden="1" customWidth="1"/>
    <col min="15389" max="15389" width="2.42578125" style="641" hidden="1" customWidth="1"/>
    <col min="15390" max="15393" width="2.5703125" style="641" hidden="1" customWidth="1"/>
    <col min="15394" max="15399" width="2.42578125" style="641" hidden="1" customWidth="1"/>
    <col min="15400" max="15400" width="1.5703125" style="641" hidden="1" customWidth="1"/>
    <col min="15401" max="15616" width="2.5703125" style="641" hidden="1"/>
    <col min="15617" max="15617" width="1.5703125" style="641" hidden="1" customWidth="1"/>
    <col min="15618" max="15618" width="0.85546875" style="641" hidden="1" customWidth="1"/>
    <col min="15619" max="15634" width="2.5703125" style="641" hidden="1" customWidth="1"/>
    <col min="15635" max="15635" width="4" style="641" hidden="1" customWidth="1"/>
    <col min="15636" max="15639" width="2.5703125" style="641" hidden="1" customWidth="1"/>
    <col min="15640" max="15640" width="2.42578125" style="641" hidden="1" customWidth="1"/>
    <col min="15641" max="15644" width="2.5703125" style="641" hidden="1" customWidth="1"/>
    <col min="15645" max="15645" width="2.42578125" style="641" hidden="1" customWidth="1"/>
    <col min="15646" max="15649" width="2.5703125" style="641" hidden="1" customWidth="1"/>
    <col min="15650" max="15655" width="2.42578125" style="641" hidden="1" customWidth="1"/>
    <col min="15656" max="15656" width="1.5703125" style="641" hidden="1" customWidth="1"/>
    <col min="15657" max="15872" width="2.5703125" style="641" hidden="1"/>
    <col min="15873" max="15873" width="1.5703125" style="641" hidden="1" customWidth="1"/>
    <col min="15874" max="15874" width="0.85546875" style="641" hidden="1" customWidth="1"/>
    <col min="15875" max="15890" width="2.5703125" style="641" hidden="1" customWidth="1"/>
    <col min="15891" max="15891" width="4" style="641" hidden="1" customWidth="1"/>
    <col min="15892" max="15895" width="2.5703125" style="641" hidden="1" customWidth="1"/>
    <col min="15896" max="15896" width="2.42578125" style="641" hidden="1" customWidth="1"/>
    <col min="15897" max="15900" width="2.5703125" style="641" hidden="1" customWidth="1"/>
    <col min="15901" max="15901" width="2.42578125" style="641" hidden="1" customWidth="1"/>
    <col min="15902" max="15905" width="2.5703125" style="641" hidden="1" customWidth="1"/>
    <col min="15906" max="15911" width="2.42578125" style="641" hidden="1" customWidth="1"/>
    <col min="15912" max="15912" width="1.5703125" style="641" hidden="1" customWidth="1"/>
    <col min="15913" max="16128" width="2.5703125" style="641" hidden="1"/>
    <col min="16129" max="16129" width="1.5703125" style="641" hidden="1" customWidth="1"/>
    <col min="16130" max="16130" width="0.85546875" style="641" hidden="1" customWidth="1"/>
    <col min="16131" max="16146" width="2.5703125" style="641" hidden="1" customWidth="1"/>
    <col min="16147" max="16147" width="4" style="641" hidden="1" customWidth="1"/>
    <col min="16148" max="16151" width="2.5703125" style="641" hidden="1" customWidth="1"/>
    <col min="16152" max="16152" width="2.42578125" style="641" hidden="1" customWidth="1"/>
    <col min="16153" max="16156" width="2.5703125" style="641" hidden="1" customWidth="1"/>
    <col min="16157" max="16157" width="2.42578125" style="641" hidden="1" customWidth="1"/>
    <col min="16158" max="16161" width="2.5703125" style="641" hidden="1" customWidth="1"/>
    <col min="16162" max="16167" width="2.42578125" style="641" hidden="1" customWidth="1"/>
    <col min="16168" max="16168" width="1.5703125" style="641" hidden="1" customWidth="1"/>
    <col min="16169" max="16384" width="2.5703125" style="641" hidden="1"/>
  </cols>
  <sheetData>
    <row r="1" spans="1:98" ht="12.75" customHeight="1">
      <c r="A1" s="1697" t="s">
        <v>1600</v>
      </c>
      <c r="B1" s="1697"/>
      <c r="C1" s="1697"/>
      <c r="D1" s="1697"/>
      <c r="E1" s="1697"/>
      <c r="F1" s="1697"/>
      <c r="G1" s="1697"/>
      <c r="H1" s="1697"/>
      <c r="I1" s="1697"/>
      <c r="J1" s="1697"/>
      <c r="K1" s="1697"/>
      <c r="L1" s="1697"/>
      <c r="M1" s="1697"/>
      <c r="N1" s="1697"/>
      <c r="O1" s="1697"/>
      <c r="P1" s="1697"/>
      <c r="Q1" s="1697"/>
      <c r="R1" s="1697"/>
      <c r="S1" s="1697"/>
      <c r="T1" s="1697"/>
      <c r="U1" s="1697"/>
      <c r="V1" s="1697"/>
      <c r="W1" s="1697"/>
      <c r="X1" s="1697"/>
      <c r="Y1" s="1697"/>
      <c r="Z1" s="1697"/>
      <c r="AA1" s="1697"/>
      <c r="AB1" s="1697"/>
      <c r="AC1" s="1697"/>
      <c r="AD1" s="1697"/>
      <c r="AE1" s="1697"/>
      <c r="AF1" s="1697"/>
      <c r="AG1" s="1697"/>
      <c r="AH1" s="1697"/>
      <c r="AI1" s="1697"/>
      <c r="AJ1" s="1697"/>
      <c r="AK1" s="1697"/>
      <c r="AL1" s="1697"/>
      <c r="AM1" s="1697"/>
      <c r="AN1" s="1697"/>
      <c r="AO1" s="640"/>
      <c r="AP1" s="640"/>
      <c r="AQ1" s="640"/>
      <c r="AR1" s="640"/>
      <c r="AS1" s="640"/>
      <c r="AT1" s="640"/>
      <c r="AU1" s="640"/>
      <c r="AV1" s="640"/>
      <c r="AW1" s="640"/>
      <c r="AX1" s="640"/>
      <c r="AY1" s="640"/>
      <c r="AZ1" s="640"/>
      <c r="BA1" s="640"/>
      <c r="BB1" s="640"/>
      <c r="BC1" s="640"/>
      <c r="BD1" s="640"/>
      <c r="BE1" s="640"/>
      <c r="BF1" s="640"/>
      <c r="BG1" s="640"/>
      <c r="BH1" s="640"/>
      <c r="BI1" s="640"/>
      <c r="BJ1" s="640"/>
      <c r="BK1" s="640"/>
      <c r="BL1" s="640"/>
      <c r="BM1" s="640"/>
      <c r="BN1" s="640"/>
      <c r="BO1" s="640"/>
      <c r="BP1" s="640"/>
      <c r="BQ1" s="640"/>
      <c r="BR1" s="640"/>
      <c r="BS1" s="640"/>
      <c r="BT1" s="640"/>
      <c r="BU1" s="640"/>
      <c r="BV1" s="640"/>
      <c r="BW1" s="640"/>
      <c r="BX1" s="640"/>
      <c r="BY1" s="640"/>
      <c r="BZ1" s="640"/>
      <c r="CA1" s="640"/>
      <c r="CB1" s="640"/>
      <c r="CC1" s="640"/>
      <c r="CD1" s="640"/>
      <c r="CE1" s="640"/>
      <c r="CF1" s="640"/>
      <c r="CG1" s="640"/>
      <c r="CH1" s="640"/>
      <c r="CI1" s="640"/>
      <c r="CJ1" s="640"/>
      <c r="CK1" s="640"/>
      <c r="CL1" s="640"/>
      <c r="CM1" s="640"/>
      <c r="CN1" s="640"/>
      <c r="CO1" s="640"/>
      <c r="CP1" s="640"/>
      <c r="CQ1" s="640"/>
      <c r="CR1" s="640"/>
      <c r="CS1" s="640"/>
      <c r="CT1" s="640"/>
    </row>
    <row r="2" spans="1:98" ht="13.5" thickBot="1">
      <c r="A2" s="1698"/>
      <c r="B2" s="1698"/>
      <c r="C2" s="1698"/>
      <c r="D2" s="1698"/>
      <c r="E2" s="1698"/>
      <c r="F2" s="1698"/>
      <c r="G2" s="1698"/>
      <c r="H2" s="1698"/>
      <c r="I2" s="1698"/>
      <c r="J2" s="1698"/>
      <c r="K2" s="1698"/>
      <c r="L2" s="1698"/>
      <c r="M2" s="1698"/>
      <c r="N2" s="1698"/>
      <c r="O2" s="1698"/>
      <c r="P2" s="1698"/>
      <c r="Q2" s="1698"/>
      <c r="R2" s="1698"/>
      <c r="S2" s="1698"/>
      <c r="T2" s="1698"/>
      <c r="U2" s="1698"/>
      <c r="V2" s="1698"/>
      <c r="W2" s="1698"/>
      <c r="X2" s="1698"/>
      <c r="Y2" s="1698"/>
      <c r="Z2" s="1698"/>
      <c r="AA2" s="1698"/>
      <c r="AB2" s="1698"/>
      <c r="AC2" s="1698"/>
      <c r="AD2" s="1698"/>
      <c r="AE2" s="1698"/>
      <c r="AF2" s="1698"/>
      <c r="AG2" s="1698"/>
      <c r="AH2" s="1698"/>
      <c r="AI2" s="1698"/>
      <c r="AJ2" s="1698"/>
      <c r="AK2" s="1698"/>
      <c r="AL2" s="1698"/>
      <c r="AM2" s="1698"/>
      <c r="AN2" s="1698"/>
      <c r="AO2" s="640"/>
      <c r="AP2" s="640"/>
      <c r="AQ2" s="640"/>
      <c r="AR2" s="640"/>
      <c r="AS2" s="640"/>
      <c r="AT2" s="640"/>
      <c r="AU2" s="640"/>
      <c r="AV2" s="640"/>
      <c r="AW2" s="640"/>
      <c r="AX2" s="640"/>
      <c r="AY2" s="640"/>
      <c r="AZ2" s="640"/>
      <c r="BA2" s="640"/>
      <c r="BB2" s="640"/>
      <c r="BC2" s="640"/>
      <c r="BD2" s="640"/>
      <c r="BE2" s="640"/>
      <c r="BF2" s="640"/>
      <c r="BG2" s="640"/>
      <c r="BH2" s="640"/>
      <c r="BI2" s="640"/>
      <c r="BJ2" s="640"/>
      <c r="BK2" s="640"/>
      <c r="BL2" s="640"/>
      <c r="BM2" s="640"/>
      <c r="BN2" s="640"/>
      <c r="BO2" s="640"/>
      <c r="BP2" s="640"/>
      <c r="BQ2" s="640"/>
      <c r="BR2" s="640"/>
      <c r="BS2" s="640"/>
      <c r="BT2" s="640"/>
      <c r="BU2" s="640"/>
      <c r="BV2" s="640"/>
      <c r="BW2" s="640"/>
      <c r="BX2" s="640"/>
      <c r="BY2" s="640"/>
      <c r="BZ2" s="640"/>
      <c r="CA2" s="640"/>
      <c r="CB2" s="640"/>
      <c r="CC2" s="640"/>
      <c r="CD2" s="640"/>
      <c r="CE2" s="640"/>
      <c r="CF2" s="640"/>
      <c r="CG2" s="640"/>
      <c r="CH2" s="640"/>
      <c r="CI2" s="640"/>
      <c r="CJ2" s="640"/>
      <c r="CK2" s="640"/>
      <c r="CL2" s="640"/>
      <c r="CM2" s="640"/>
      <c r="CN2" s="640"/>
      <c r="CO2" s="640"/>
      <c r="CP2" s="640"/>
      <c r="CQ2" s="640"/>
      <c r="CR2" s="640"/>
      <c r="CS2" s="640"/>
      <c r="CT2" s="640"/>
    </row>
    <row r="3" spans="1:98" s="642" customFormat="1" ht="13.5" thickTop="1">
      <c r="A3" s="642" t="str">
        <f>+A1</f>
        <v>V. BASIS AND CREDITS : 4% FEDERAL AND STATE CREDIT</v>
      </c>
      <c r="B3" s="643"/>
      <c r="C3" s="160"/>
      <c r="D3" s="160"/>
      <c r="E3" s="160"/>
      <c r="F3" s="160"/>
      <c r="G3" s="160"/>
      <c r="H3" s="160"/>
      <c r="I3" s="160"/>
      <c r="J3" s="644"/>
      <c r="K3" s="644"/>
      <c r="L3" s="644"/>
      <c r="M3" s="644"/>
      <c r="N3" s="644"/>
      <c r="O3" s="644"/>
      <c r="P3" s="644"/>
      <c r="Q3" s="644"/>
      <c r="R3" s="644"/>
      <c r="S3" s="644"/>
      <c r="T3" s="644"/>
      <c r="U3" s="644"/>
      <c r="V3" s="644"/>
      <c r="W3" s="644"/>
      <c r="X3" s="644"/>
      <c r="Y3" s="644"/>
      <c r="Z3" s="644"/>
      <c r="AA3" s="644"/>
      <c r="AB3" s="644"/>
      <c r="AC3" s="644"/>
      <c r="AD3" s="644"/>
      <c r="AE3" s="644"/>
      <c r="AF3" s="644"/>
      <c r="AG3" s="644"/>
      <c r="AH3" s="644"/>
      <c r="AI3" s="644"/>
      <c r="AJ3" s="644"/>
      <c r="AK3" s="644"/>
      <c r="AL3" s="644"/>
      <c r="AM3" s="644"/>
      <c r="AN3" s="644"/>
      <c r="AO3" s="645"/>
      <c r="AP3" s="645"/>
      <c r="AQ3" s="645"/>
      <c r="AR3" s="645"/>
      <c r="AS3" s="645"/>
      <c r="AT3" s="645"/>
      <c r="AU3" s="645"/>
      <c r="AV3" s="645"/>
      <c r="AW3" s="645"/>
      <c r="AX3" s="645"/>
      <c r="AY3" s="645"/>
      <c r="AZ3" s="645"/>
      <c r="BA3" s="645"/>
      <c r="BB3" s="645"/>
      <c r="BC3" s="645"/>
      <c r="BD3" s="645"/>
      <c r="BE3" s="645"/>
      <c r="BF3" s="645"/>
      <c r="BG3" s="645"/>
      <c r="BH3" s="645"/>
      <c r="BI3" s="645"/>
      <c r="BJ3" s="645"/>
      <c r="BK3" s="645"/>
      <c r="BL3" s="645"/>
      <c r="BM3" s="645"/>
      <c r="BN3" s="645"/>
      <c r="BO3" s="645"/>
      <c r="BP3" s="645"/>
      <c r="BQ3" s="645"/>
      <c r="BR3" s="645"/>
      <c r="BS3" s="645"/>
      <c r="BT3" s="645"/>
      <c r="BU3" s="645"/>
      <c r="BV3" s="645"/>
      <c r="BW3" s="645"/>
      <c r="BX3" s="645"/>
      <c r="BY3" s="645"/>
      <c r="BZ3" s="645"/>
      <c r="CA3" s="645"/>
      <c r="CB3" s="645"/>
      <c r="CC3" s="645"/>
      <c r="CD3" s="645"/>
      <c r="CE3" s="645"/>
      <c r="CF3" s="645"/>
      <c r="CG3" s="645"/>
      <c r="CH3" s="645"/>
      <c r="CI3" s="645"/>
      <c r="CJ3" s="645"/>
      <c r="CK3" s="645"/>
      <c r="CL3" s="645"/>
      <c r="CM3" s="645"/>
      <c r="CN3" s="645"/>
      <c r="CO3" s="645"/>
      <c r="CP3" s="645"/>
      <c r="CQ3" s="645"/>
      <c r="CR3" s="645"/>
      <c r="CS3" s="645"/>
      <c r="CT3" s="645"/>
    </row>
    <row r="4" spans="1:98" ht="12.75">
      <c r="A4" s="646"/>
      <c r="B4" s="641"/>
      <c r="C4" s="641"/>
      <c r="D4" s="641"/>
      <c r="E4" s="641"/>
      <c r="F4" s="641"/>
      <c r="G4" s="641"/>
      <c r="H4" s="641"/>
      <c r="I4" s="641"/>
      <c r="J4" s="641"/>
      <c r="K4" s="641"/>
      <c r="L4" s="641"/>
      <c r="M4" s="641"/>
      <c r="N4" s="641"/>
      <c r="O4" s="641"/>
      <c r="P4" s="641"/>
      <c r="Q4" s="641"/>
      <c r="R4" s="641"/>
      <c r="S4" s="641"/>
      <c r="T4" s="641"/>
      <c r="U4" s="641"/>
      <c r="V4" s="641"/>
      <c r="W4" s="641"/>
      <c r="X4" s="641"/>
      <c r="Y4" s="641"/>
      <c r="Z4" s="641"/>
      <c r="AA4" s="641"/>
      <c r="AB4" s="641"/>
      <c r="AC4" s="641"/>
      <c r="AD4" s="641"/>
      <c r="AE4" s="641"/>
      <c r="AF4" s="641"/>
      <c r="AG4" s="641"/>
      <c r="AH4" s="641"/>
      <c r="AI4" s="641"/>
      <c r="AJ4" s="641"/>
      <c r="AK4" s="641"/>
      <c r="AL4" s="641"/>
      <c r="AM4" s="641"/>
      <c r="AN4" s="641"/>
      <c r="AO4" s="640"/>
      <c r="AP4" s="640"/>
      <c r="AQ4" s="640"/>
      <c r="AR4" s="640"/>
      <c r="AS4" s="640"/>
      <c r="AT4" s="640"/>
      <c r="AU4" s="640"/>
      <c r="AV4" s="640"/>
      <c r="AW4" s="640"/>
      <c r="AX4" s="640"/>
      <c r="AY4" s="640"/>
      <c r="AZ4" s="640"/>
      <c r="BA4" s="640"/>
      <c r="BB4" s="640"/>
      <c r="BC4" s="640"/>
      <c r="BD4" s="640"/>
      <c r="BE4" s="640"/>
      <c r="BF4" s="640"/>
      <c r="BG4" s="640"/>
      <c r="BH4" s="640"/>
      <c r="BI4" s="640"/>
      <c r="BJ4" s="640"/>
      <c r="BK4" s="640"/>
      <c r="BL4" s="640"/>
      <c r="BM4" s="640"/>
      <c r="BN4" s="640"/>
      <c r="BO4" s="640"/>
      <c r="BP4" s="640"/>
      <c r="BQ4" s="640"/>
      <c r="BR4" s="640"/>
      <c r="BS4" s="640"/>
      <c r="BT4" s="640"/>
      <c r="BU4" s="640"/>
      <c r="BV4" s="640"/>
      <c r="BW4" s="640"/>
      <c r="BX4" s="640"/>
      <c r="BY4" s="640"/>
      <c r="BZ4" s="640"/>
      <c r="CA4" s="640"/>
      <c r="CB4" s="640"/>
      <c r="CC4" s="640"/>
      <c r="CD4" s="640"/>
      <c r="CE4" s="640"/>
      <c r="CF4" s="640"/>
      <c r="CG4" s="640"/>
      <c r="CH4" s="640"/>
      <c r="CI4" s="640"/>
      <c r="CJ4" s="640"/>
      <c r="CK4" s="640"/>
      <c r="CL4" s="640"/>
      <c r="CM4" s="640"/>
      <c r="CN4" s="640"/>
      <c r="CO4" s="640"/>
      <c r="CP4" s="640"/>
      <c r="CQ4" s="640"/>
      <c r="CR4" s="640"/>
      <c r="CS4" s="640"/>
      <c r="CT4" s="640"/>
    </row>
    <row r="5" spans="1:98" ht="12.75">
      <c r="A5" s="646" t="s">
        <v>341</v>
      </c>
      <c r="B5" s="746"/>
      <c r="C5" s="646" t="s">
        <v>129</v>
      </c>
      <c r="D5" s="641"/>
      <c r="E5" s="641"/>
      <c r="F5" s="646"/>
      <c r="G5" s="641"/>
      <c r="H5" s="641"/>
      <c r="I5" s="641"/>
      <c r="J5" s="641"/>
      <c r="K5" s="641"/>
      <c r="L5" s="641"/>
      <c r="M5" s="641"/>
      <c r="N5" s="641"/>
      <c r="O5" s="641"/>
      <c r="P5" s="641"/>
      <c r="Q5" s="641"/>
      <c r="R5" s="641"/>
      <c r="S5" s="641"/>
      <c r="T5" s="641"/>
      <c r="U5" s="641"/>
      <c r="V5" s="641"/>
      <c r="W5" s="641"/>
      <c r="X5" s="641"/>
      <c r="Y5" s="641"/>
      <c r="Z5" s="641"/>
      <c r="AA5" s="641"/>
      <c r="AB5" s="641"/>
      <c r="AC5" s="641"/>
      <c r="AD5" s="641"/>
      <c r="AE5" s="641"/>
      <c r="AF5" s="641"/>
      <c r="AG5" s="641"/>
      <c r="AH5" s="641"/>
      <c r="AI5" s="641"/>
      <c r="AJ5" s="641"/>
      <c r="AK5" s="641"/>
      <c r="AL5" s="641"/>
      <c r="AM5" s="641"/>
      <c r="AN5" s="641"/>
      <c r="AO5" s="640"/>
      <c r="AP5" s="640"/>
      <c r="AQ5" s="640"/>
      <c r="AR5" s="640"/>
      <c r="AS5" s="640"/>
      <c r="AT5" s="640"/>
      <c r="AU5" s="640"/>
      <c r="AV5" s="640"/>
      <c r="AW5" s="640"/>
      <c r="AX5" s="640"/>
      <c r="AY5" s="640"/>
      <c r="AZ5" s="640"/>
      <c r="BA5" s="640"/>
      <c r="BB5" s="640"/>
      <c r="BC5" s="640"/>
      <c r="BD5" s="640"/>
      <c r="BE5" s="640"/>
      <c r="BF5" s="640"/>
      <c r="BG5" s="640"/>
      <c r="BH5" s="640"/>
      <c r="BI5" s="640"/>
      <c r="BJ5" s="640"/>
      <c r="BK5" s="640"/>
      <c r="BL5" s="640"/>
      <c r="BM5" s="640"/>
      <c r="BN5" s="640"/>
      <c r="BO5" s="640"/>
      <c r="BP5" s="640"/>
      <c r="BQ5" s="640"/>
      <c r="BR5" s="640"/>
      <c r="BS5" s="640"/>
      <c r="BT5" s="640"/>
      <c r="BU5" s="640"/>
      <c r="BV5" s="640"/>
      <c r="BW5" s="640"/>
      <c r="BX5" s="640"/>
      <c r="BY5" s="640"/>
      <c r="BZ5" s="640"/>
      <c r="CA5" s="640"/>
      <c r="CB5" s="640"/>
      <c r="CC5" s="640"/>
      <c r="CD5" s="640"/>
      <c r="CE5" s="640"/>
      <c r="CF5" s="640"/>
      <c r="CG5" s="640"/>
      <c r="CH5" s="640"/>
      <c r="CI5" s="640"/>
      <c r="CJ5" s="640"/>
      <c r="CK5" s="640"/>
      <c r="CL5" s="640"/>
      <c r="CM5" s="640"/>
      <c r="CN5" s="640"/>
      <c r="CO5" s="640"/>
      <c r="CP5" s="640"/>
      <c r="CQ5" s="640"/>
      <c r="CR5" s="640"/>
      <c r="CS5" s="640"/>
      <c r="CT5" s="640"/>
    </row>
    <row r="6" spans="1:98" ht="12.75">
      <c r="A6" s="646"/>
      <c r="B6" s="641"/>
      <c r="C6" s="696" t="s">
        <v>1506</v>
      </c>
      <c r="D6" s="641"/>
      <c r="E6" s="641"/>
      <c r="F6" s="641"/>
      <c r="G6" s="641"/>
      <c r="H6" s="641"/>
      <c r="I6" s="641"/>
      <c r="J6" s="641"/>
      <c r="K6" s="641"/>
      <c r="L6" s="641"/>
      <c r="M6" s="641"/>
      <c r="N6" s="641"/>
      <c r="O6" s="641"/>
      <c r="P6" s="641"/>
      <c r="Q6" s="641"/>
      <c r="R6" s="641"/>
      <c r="S6" s="641"/>
      <c r="T6" s="641"/>
      <c r="U6" s="641"/>
      <c r="V6" s="641"/>
      <c r="W6" s="641"/>
      <c r="X6" s="641"/>
      <c r="Y6" s="641"/>
      <c r="Z6" s="641"/>
      <c r="AA6" s="642"/>
      <c r="AB6" s="641"/>
      <c r="AC6" s="641"/>
      <c r="AD6" s="641"/>
      <c r="AE6" s="641"/>
      <c r="AF6" s="641"/>
      <c r="AG6" s="641"/>
      <c r="AH6" s="641"/>
      <c r="AI6" s="641"/>
      <c r="AJ6" s="641"/>
      <c r="AK6" s="641"/>
      <c r="AL6" s="641"/>
      <c r="AM6" s="641"/>
      <c r="AN6" s="641"/>
      <c r="AO6" s="640"/>
      <c r="AP6" s="640"/>
      <c r="AQ6" s="640"/>
      <c r="AR6" s="640"/>
      <c r="AS6" s="640"/>
      <c r="AT6" s="640"/>
      <c r="AU6" s="640"/>
      <c r="AV6" s="640"/>
      <c r="AW6" s="640"/>
      <c r="AX6" s="640"/>
      <c r="AY6" s="640"/>
      <c r="AZ6" s="640"/>
      <c r="BA6" s="640"/>
      <c r="BB6" s="640"/>
      <c r="BC6" s="640"/>
      <c r="BD6" s="640"/>
      <c r="BE6" s="640"/>
      <c r="BF6" s="640"/>
      <c r="BG6" s="640"/>
      <c r="BH6" s="640"/>
      <c r="BI6" s="640"/>
      <c r="BJ6" s="640"/>
      <c r="BK6" s="640"/>
      <c r="BL6" s="640"/>
      <c r="BM6" s="640"/>
      <c r="BN6" s="640"/>
      <c r="BO6" s="640"/>
      <c r="BP6" s="640"/>
      <c r="BQ6" s="640"/>
      <c r="BR6" s="640"/>
      <c r="BS6" s="640"/>
      <c r="BT6" s="640"/>
      <c r="BU6" s="640"/>
      <c r="BV6" s="640"/>
      <c r="BW6" s="640"/>
      <c r="BX6" s="640"/>
      <c r="BY6" s="640"/>
      <c r="BZ6" s="640"/>
      <c r="CA6" s="640"/>
      <c r="CB6" s="640"/>
      <c r="CC6" s="640"/>
      <c r="CD6" s="640"/>
      <c r="CE6" s="640"/>
      <c r="CF6" s="640"/>
      <c r="CG6" s="640"/>
      <c r="CH6" s="640"/>
      <c r="CI6" s="640"/>
      <c r="CJ6" s="640"/>
      <c r="CK6" s="640"/>
      <c r="CL6" s="640"/>
      <c r="CM6" s="640"/>
      <c r="CN6" s="640"/>
      <c r="CO6" s="640"/>
      <c r="CP6" s="640"/>
      <c r="CQ6" s="640"/>
      <c r="CR6" s="640"/>
      <c r="CS6" s="640"/>
      <c r="CT6" s="640"/>
    </row>
    <row r="7" spans="1:98" ht="13.15" customHeight="1">
      <c r="A7" s="641"/>
      <c r="B7" s="647"/>
      <c r="C7" s="648"/>
      <c r="D7" s="648"/>
      <c r="E7" s="648"/>
      <c r="F7" s="648"/>
      <c r="G7" s="648"/>
      <c r="H7" s="648"/>
      <c r="I7" s="648"/>
      <c r="J7" s="648"/>
      <c r="K7" s="648"/>
      <c r="L7" s="648"/>
      <c r="M7" s="648"/>
      <c r="N7" s="648"/>
      <c r="O7" s="648"/>
      <c r="P7" s="648"/>
      <c r="Q7" s="648"/>
      <c r="R7" s="648"/>
      <c r="S7" s="648"/>
      <c r="T7" s="1674" t="str">
        <f xml:space="preserve"> IF(T25=100%,'Sources and Basis Breakdown'!G2,'Sources and Basis Breakdown'!F2)</f>
        <v>30% PVC for New Const/
Rehabilitation
NON-DDA/
NON-QCT Building(s)</v>
      </c>
      <c r="U7" s="1674"/>
      <c r="V7" s="1674"/>
      <c r="W7" s="1674"/>
      <c r="X7" s="1674"/>
      <c r="Y7" s="1674" t="str">
        <f>IF(T25=100%," ",'Sources and Basis Breakdown'!G2)</f>
        <v xml:space="preserve"> </v>
      </c>
      <c r="Z7" s="1674"/>
      <c r="AA7" s="1674"/>
      <c r="AB7" s="1674"/>
      <c r="AC7" s="1674"/>
      <c r="AD7" s="1674" t="str">
        <f xml:space="preserve"> IF(T25=100%, 'Sources and Basis Breakdown'!J2,'Sources and Basis Breakdown'!I2)</f>
        <v>30% PVC for Acquisition
NON-DDA/
NON-QCT Building(s)</v>
      </c>
      <c r="AE7" s="1674"/>
      <c r="AF7" s="1674"/>
      <c r="AG7" s="1674"/>
      <c r="AH7" s="1674"/>
      <c r="AI7" s="1674" t="str">
        <f>IF(T25=100%," ",'Sources and Basis Breakdown'!J2)</f>
        <v xml:space="preserve"> </v>
      </c>
      <c r="AJ7" s="1674"/>
      <c r="AK7" s="1674"/>
      <c r="AL7" s="1674"/>
      <c r="AM7" s="1674"/>
      <c r="AN7" s="641"/>
      <c r="AO7" s="640"/>
      <c r="AP7" s="640"/>
      <c r="AQ7" s="640"/>
      <c r="AR7" s="640"/>
      <c r="AS7" s="640"/>
      <c r="AT7" s="640"/>
      <c r="AU7" s="640"/>
      <c r="AV7" s="640"/>
      <c r="AW7" s="640"/>
      <c r="AX7" s="640"/>
      <c r="AY7" s="640"/>
      <c r="AZ7" s="640"/>
      <c r="BA7" s="640"/>
      <c r="BB7" s="640"/>
      <c r="BC7" s="640"/>
      <c r="BD7" s="640"/>
      <c r="BE7" s="640"/>
      <c r="BF7" s="640"/>
      <c r="BG7" s="640"/>
      <c r="BH7" s="640"/>
      <c r="BI7" s="640"/>
      <c r="BJ7" s="640"/>
      <c r="BK7" s="640"/>
      <c r="BL7" s="640"/>
      <c r="BM7" s="640"/>
      <c r="BN7" s="640"/>
      <c r="BO7" s="640"/>
      <c r="BP7" s="640"/>
      <c r="BQ7" s="640"/>
      <c r="BR7" s="640"/>
      <c r="BS7" s="640"/>
      <c r="BT7" s="640"/>
      <c r="BU7" s="640"/>
      <c r="BV7" s="640"/>
      <c r="BW7" s="640"/>
      <c r="BX7" s="640"/>
      <c r="BY7" s="640"/>
      <c r="BZ7" s="640"/>
      <c r="CA7" s="640"/>
      <c r="CB7" s="640"/>
      <c r="CC7" s="640"/>
      <c r="CD7" s="640"/>
      <c r="CE7" s="640"/>
      <c r="CF7" s="640"/>
      <c r="CG7" s="640"/>
      <c r="CH7" s="640"/>
      <c r="CI7" s="640"/>
      <c r="CJ7" s="640"/>
      <c r="CK7" s="640"/>
      <c r="CL7" s="640"/>
      <c r="CM7" s="640"/>
      <c r="CN7" s="640"/>
      <c r="CO7" s="640"/>
      <c r="CP7" s="640"/>
      <c r="CQ7" s="640"/>
      <c r="CR7" s="640"/>
      <c r="CS7" s="640"/>
      <c r="CT7" s="640"/>
    </row>
    <row r="8" spans="1:98" ht="12.75" customHeight="1">
      <c r="A8" s="641"/>
      <c r="B8" s="649"/>
      <c r="C8" s="650"/>
      <c r="D8" s="650"/>
      <c r="E8" s="650"/>
      <c r="F8" s="650"/>
      <c r="G8" s="650"/>
      <c r="H8" s="650"/>
      <c r="I8" s="650"/>
      <c r="J8" s="650"/>
      <c r="K8" s="650"/>
      <c r="L8" s="650"/>
      <c r="M8" s="650"/>
      <c r="N8" s="650"/>
      <c r="O8" s="650"/>
      <c r="P8" s="650"/>
      <c r="Q8" s="650"/>
      <c r="R8" s="650"/>
      <c r="S8" s="650"/>
      <c r="T8" s="1674"/>
      <c r="U8" s="1674"/>
      <c r="V8" s="1674"/>
      <c r="W8" s="1674"/>
      <c r="X8" s="1674"/>
      <c r="Y8" s="1674"/>
      <c r="Z8" s="1674"/>
      <c r="AA8" s="1674"/>
      <c r="AB8" s="1674"/>
      <c r="AC8" s="1674"/>
      <c r="AD8" s="1674"/>
      <c r="AE8" s="1674"/>
      <c r="AF8" s="1674"/>
      <c r="AG8" s="1674"/>
      <c r="AH8" s="1674"/>
      <c r="AI8" s="1674"/>
      <c r="AJ8" s="1674"/>
      <c r="AK8" s="1674"/>
      <c r="AL8" s="1674"/>
      <c r="AM8" s="1674"/>
      <c r="AN8" s="641"/>
      <c r="AO8" s="640"/>
      <c r="AP8" s="640"/>
      <c r="AQ8" s="640"/>
      <c r="AR8" s="640"/>
      <c r="AS8" s="640"/>
      <c r="AT8" s="640"/>
      <c r="AU8" s="640"/>
      <c r="AV8" s="640"/>
      <c r="AW8" s="640"/>
      <c r="AX8" s="640"/>
      <c r="AY8" s="640"/>
      <c r="AZ8" s="640"/>
      <c r="BA8" s="640"/>
      <c r="BB8" s="640"/>
      <c r="BC8" s="640"/>
      <c r="BD8" s="640"/>
      <c r="BE8" s="640"/>
      <c r="BF8" s="640"/>
      <c r="BG8" s="640"/>
      <c r="BH8" s="640"/>
      <c r="BI8" s="640"/>
      <c r="BJ8" s="640"/>
      <c r="BK8" s="640"/>
      <c r="BL8" s="640"/>
      <c r="BM8" s="640"/>
      <c r="BN8" s="640"/>
      <c r="BO8" s="640"/>
      <c r="BP8" s="640"/>
      <c r="BQ8" s="640"/>
      <c r="BR8" s="640"/>
      <c r="BS8" s="640"/>
      <c r="BT8" s="640"/>
      <c r="BU8" s="640"/>
      <c r="BV8" s="640"/>
      <c r="BW8" s="640"/>
      <c r="BX8" s="640"/>
      <c r="BY8" s="640"/>
      <c r="BZ8" s="640"/>
      <c r="CA8" s="640"/>
      <c r="CB8" s="640"/>
      <c r="CC8" s="640"/>
      <c r="CD8" s="640"/>
      <c r="CE8" s="640"/>
      <c r="CF8" s="640"/>
      <c r="CG8" s="640"/>
      <c r="CH8" s="640"/>
      <c r="CI8" s="640"/>
      <c r="CJ8" s="640"/>
      <c r="CK8" s="640"/>
      <c r="CL8" s="640"/>
      <c r="CM8" s="640"/>
      <c r="CN8" s="640"/>
      <c r="CO8" s="640"/>
      <c r="CP8" s="640"/>
      <c r="CQ8" s="640"/>
      <c r="CR8" s="640"/>
      <c r="CS8" s="640"/>
      <c r="CT8" s="640"/>
    </row>
    <row r="9" spans="1:98" ht="12.75">
      <c r="A9" s="641"/>
      <c r="B9" s="649"/>
      <c r="C9" s="650"/>
      <c r="D9" s="650"/>
      <c r="E9" s="650"/>
      <c r="F9" s="650"/>
      <c r="G9" s="650"/>
      <c r="H9" s="650"/>
      <c r="I9" s="650"/>
      <c r="J9" s="650"/>
      <c r="K9" s="650"/>
      <c r="L9" s="650"/>
      <c r="M9" s="650"/>
      <c r="N9" s="650"/>
      <c r="O9" s="650"/>
      <c r="P9" s="650"/>
      <c r="Q9" s="650"/>
      <c r="R9" s="650"/>
      <c r="S9" s="650"/>
      <c r="T9" s="1674"/>
      <c r="U9" s="1674"/>
      <c r="V9" s="1674"/>
      <c r="W9" s="1674"/>
      <c r="X9" s="1674"/>
      <c r="Y9" s="1674"/>
      <c r="Z9" s="1674"/>
      <c r="AA9" s="1674"/>
      <c r="AB9" s="1674"/>
      <c r="AC9" s="1674"/>
      <c r="AD9" s="1674"/>
      <c r="AE9" s="1674"/>
      <c r="AF9" s="1674"/>
      <c r="AG9" s="1674"/>
      <c r="AH9" s="1674"/>
      <c r="AI9" s="1674"/>
      <c r="AJ9" s="1674"/>
      <c r="AK9" s="1674"/>
      <c r="AL9" s="1674"/>
      <c r="AM9" s="1674"/>
      <c r="AN9" s="641"/>
      <c r="AO9" s="640"/>
      <c r="AP9" s="640"/>
      <c r="AQ9" s="640"/>
      <c r="AR9" s="640"/>
      <c r="AS9" s="640"/>
      <c r="AT9" s="640"/>
      <c r="AU9" s="640"/>
      <c r="AV9" s="640"/>
      <c r="AW9" s="640"/>
      <c r="AX9" s="640"/>
      <c r="AY9" s="640"/>
      <c r="AZ9" s="640"/>
      <c r="BA9" s="640"/>
      <c r="BB9" s="640"/>
      <c r="BC9" s="640"/>
      <c r="BD9" s="640"/>
      <c r="BE9" s="640"/>
      <c r="BF9" s="640"/>
      <c r="BG9" s="640"/>
      <c r="BH9" s="640"/>
      <c r="BI9" s="640"/>
      <c r="BJ9" s="640"/>
      <c r="BK9" s="640"/>
      <c r="BL9" s="640"/>
      <c r="BM9" s="640"/>
      <c r="BN9" s="640"/>
      <c r="BO9" s="640"/>
      <c r="BP9" s="640"/>
      <c r="BQ9" s="640"/>
      <c r="BR9" s="640"/>
      <c r="BS9" s="640"/>
      <c r="BT9" s="640"/>
      <c r="BU9" s="640"/>
      <c r="BV9" s="640"/>
      <c r="BW9" s="640"/>
      <c r="BX9" s="640"/>
      <c r="BY9" s="640"/>
      <c r="BZ9" s="640"/>
      <c r="CA9" s="640"/>
      <c r="CB9" s="640"/>
      <c r="CC9" s="640"/>
      <c r="CD9" s="640"/>
      <c r="CE9" s="640"/>
      <c r="CF9" s="640"/>
      <c r="CG9" s="640"/>
      <c r="CH9" s="640"/>
      <c r="CI9" s="640"/>
      <c r="CJ9" s="640"/>
      <c r="CK9" s="640"/>
      <c r="CL9" s="640"/>
      <c r="CM9" s="640"/>
      <c r="CN9" s="640"/>
      <c r="CO9" s="640"/>
      <c r="CP9" s="640"/>
      <c r="CQ9" s="640"/>
      <c r="CR9" s="640"/>
      <c r="CS9" s="640"/>
      <c r="CT9" s="640"/>
    </row>
    <row r="10" spans="1:98" ht="44.65" customHeight="1">
      <c r="A10" s="641"/>
      <c r="B10" s="651"/>
      <c r="C10" s="652"/>
      <c r="D10" s="652"/>
      <c r="E10" s="652"/>
      <c r="F10" s="652"/>
      <c r="G10" s="652"/>
      <c r="H10" s="652"/>
      <c r="I10" s="652"/>
      <c r="J10" s="652"/>
      <c r="K10" s="652"/>
      <c r="L10" s="652"/>
      <c r="M10" s="652"/>
      <c r="N10" s="652"/>
      <c r="O10" s="652"/>
      <c r="P10" s="652"/>
      <c r="Q10" s="652"/>
      <c r="R10" s="652"/>
      <c r="S10" s="652"/>
      <c r="T10" s="1674"/>
      <c r="U10" s="1674"/>
      <c r="V10" s="1674"/>
      <c r="W10" s="1674"/>
      <c r="X10" s="1674"/>
      <c r="Y10" s="1674"/>
      <c r="Z10" s="1674"/>
      <c r="AA10" s="1674"/>
      <c r="AB10" s="1674"/>
      <c r="AC10" s="1674"/>
      <c r="AD10" s="1674"/>
      <c r="AE10" s="1674"/>
      <c r="AF10" s="1674"/>
      <c r="AG10" s="1674"/>
      <c r="AH10" s="1674"/>
      <c r="AI10" s="1674"/>
      <c r="AJ10" s="1674"/>
      <c r="AK10" s="1674"/>
      <c r="AL10" s="1674"/>
      <c r="AM10" s="1674"/>
      <c r="AN10" s="641"/>
      <c r="AO10" s="640"/>
      <c r="AP10" s="640"/>
      <c r="AQ10" s="640"/>
      <c r="AR10" s="640"/>
      <c r="AS10" s="640"/>
      <c r="AT10" s="640"/>
      <c r="AU10" s="640"/>
      <c r="AV10" s="640"/>
      <c r="AW10" s="640"/>
      <c r="AX10" s="640"/>
      <c r="AY10" s="640"/>
      <c r="AZ10" s="640"/>
      <c r="BA10" s="640"/>
      <c r="BB10" s="640"/>
      <c r="BC10" s="640"/>
      <c r="BD10" s="640"/>
      <c r="BE10" s="640"/>
      <c r="BF10" s="640"/>
      <c r="BG10" s="640"/>
      <c r="BH10" s="640"/>
      <c r="BI10" s="640"/>
      <c r="BJ10" s="640"/>
      <c r="BK10" s="640"/>
      <c r="BL10" s="640"/>
      <c r="BM10" s="640"/>
      <c r="BN10" s="640"/>
      <c r="BO10" s="640"/>
      <c r="BP10" s="640"/>
      <c r="BQ10" s="640"/>
      <c r="BR10" s="640"/>
      <c r="BS10" s="640"/>
      <c r="BT10" s="640"/>
      <c r="BU10" s="640"/>
      <c r="BV10" s="640"/>
      <c r="BW10" s="640"/>
      <c r="BX10" s="640"/>
      <c r="BY10" s="640"/>
      <c r="BZ10" s="640"/>
      <c r="CA10" s="640"/>
      <c r="CB10" s="640"/>
      <c r="CC10" s="640"/>
      <c r="CD10" s="640"/>
      <c r="CE10" s="640"/>
      <c r="CF10" s="640"/>
      <c r="CG10" s="640"/>
      <c r="CH10" s="640"/>
      <c r="CI10" s="640"/>
      <c r="CJ10" s="640"/>
      <c r="CK10" s="640"/>
      <c r="CL10" s="640"/>
      <c r="CM10" s="640"/>
      <c r="CN10" s="640"/>
      <c r="CO10" s="640"/>
      <c r="CP10" s="640"/>
      <c r="CQ10" s="640"/>
      <c r="CR10" s="640"/>
      <c r="CS10" s="640"/>
      <c r="CT10" s="640"/>
    </row>
    <row r="11" spans="1:98" ht="12.75">
      <c r="A11" s="641"/>
      <c r="B11" s="1655" t="s">
        <v>407</v>
      </c>
      <c r="C11" s="1656"/>
      <c r="D11" s="1656"/>
      <c r="E11" s="1656"/>
      <c r="F11" s="1656"/>
      <c r="G11" s="1656"/>
      <c r="H11" s="1656"/>
      <c r="I11" s="1656"/>
      <c r="J11" s="1656"/>
      <c r="K11" s="1656"/>
      <c r="L11" s="1656"/>
      <c r="M11" s="1656"/>
      <c r="N11" s="1656"/>
      <c r="O11" s="1656"/>
      <c r="P11" s="1656"/>
      <c r="Q11" s="1656"/>
      <c r="R11" s="1656"/>
      <c r="S11" s="1657"/>
      <c r="T11" s="1699">
        <f>IF('Sources and Basis Breakdown'!F107=0,'Sources and Basis Breakdown'!E107,'Sources and Basis Breakdown'!F107)</f>
        <v>12838849.364010518</v>
      </c>
      <c r="U11" s="1700"/>
      <c r="V11" s="1700"/>
      <c r="W11" s="1700"/>
      <c r="X11" s="1700"/>
      <c r="Y11" s="1699">
        <f>IF(Y7=" ",0,IF('Sources and Basis Breakdown'!G107+'Sources and Basis Breakdown'!F107='Sources and Basis Breakdown'!E107,'Sources and Basis Breakdown'!G107,0))</f>
        <v>0</v>
      </c>
      <c r="Z11" s="1700"/>
      <c r="AA11" s="1700"/>
      <c r="AB11" s="1700"/>
      <c r="AC11" s="1700"/>
      <c r="AD11" s="1700">
        <f>IF('Sources and Basis Breakdown'!I107=0,'Sources and Basis Breakdown'!H107,'Sources and Basis Breakdown'!I107)</f>
        <v>17762000</v>
      </c>
      <c r="AE11" s="1700"/>
      <c r="AF11" s="1700"/>
      <c r="AG11" s="1700"/>
      <c r="AH11" s="1700"/>
      <c r="AI11" s="1700">
        <f>IF(Y7=" ",0,IF('Sources and Basis Breakdown'!I107+'Sources and Basis Breakdown'!J107='Sources and Basis Breakdown'!H107,'Sources and Basis Breakdown'!J107,0))</f>
        <v>0</v>
      </c>
      <c r="AJ11" s="1700"/>
      <c r="AK11" s="1700"/>
      <c r="AL11" s="1700"/>
      <c r="AM11" s="1700"/>
      <c r="AN11" s="641"/>
      <c r="AO11" s="640"/>
      <c r="AP11" s="640"/>
      <c r="AQ11" s="640"/>
      <c r="AR11" s="640"/>
      <c r="AS11" s="640"/>
      <c r="AT11" s="640"/>
      <c r="AU11" s="640"/>
      <c r="AV11" s="640"/>
      <c r="AW11" s="640"/>
      <c r="AX11" s="640"/>
      <c r="AY11" s="640"/>
      <c r="AZ11" s="640"/>
      <c r="BA11" s="640"/>
      <c r="BB11" s="640"/>
      <c r="BC11" s="640"/>
      <c r="BD11" s="640"/>
      <c r="BE11" s="640"/>
      <c r="BF11" s="640"/>
      <c r="BG11" s="640"/>
      <c r="BH11" s="640"/>
      <c r="BI11" s="640"/>
      <c r="BJ11" s="640"/>
      <c r="BK11" s="640"/>
      <c r="BL11" s="640"/>
      <c r="BM11" s="640"/>
      <c r="BN11" s="640"/>
      <c r="BO11" s="640"/>
      <c r="BP11" s="640"/>
      <c r="BQ11" s="640"/>
      <c r="BR11" s="640"/>
      <c r="BS11" s="640"/>
      <c r="BT11" s="640"/>
      <c r="BU11" s="640"/>
      <c r="BV11" s="640"/>
      <c r="BW11" s="640"/>
      <c r="BX11" s="640"/>
      <c r="BY11" s="640"/>
      <c r="BZ11" s="640"/>
      <c r="CA11" s="640"/>
      <c r="CB11" s="640"/>
      <c r="CC11" s="640"/>
      <c r="CD11" s="640"/>
      <c r="CE11" s="640"/>
      <c r="CF11" s="640"/>
      <c r="CG11" s="640"/>
      <c r="CH11" s="640"/>
      <c r="CI11" s="640"/>
      <c r="CJ11" s="640"/>
      <c r="CK11" s="640"/>
      <c r="CL11" s="640"/>
      <c r="CM11" s="640"/>
      <c r="CN11" s="640"/>
      <c r="CO11" s="640"/>
      <c r="CP11" s="640"/>
      <c r="CQ11" s="640"/>
      <c r="CR11" s="640"/>
      <c r="CS11" s="640"/>
      <c r="CT11" s="640"/>
    </row>
    <row r="12" spans="1:98" ht="12.75">
      <c r="A12" s="641"/>
      <c r="B12" s="1703" t="s">
        <v>544</v>
      </c>
      <c r="C12" s="1704"/>
      <c r="D12" s="1704"/>
      <c r="E12" s="1704"/>
      <c r="F12" s="1704"/>
      <c r="G12" s="1704"/>
      <c r="H12" s="1704"/>
      <c r="I12" s="1704"/>
      <c r="J12" s="1704"/>
      <c r="K12" s="1704"/>
      <c r="L12" s="1704"/>
      <c r="M12" s="1704"/>
      <c r="N12" s="1704"/>
      <c r="O12" s="1704"/>
      <c r="P12" s="1704"/>
      <c r="Q12" s="1704"/>
      <c r="R12" s="1704"/>
      <c r="S12" s="1705"/>
      <c r="T12" s="1679"/>
      <c r="U12" s="1680"/>
      <c r="V12" s="1680"/>
      <c r="W12" s="1680"/>
      <c r="X12" s="1681"/>
      <c r="Y12" s="1679"/>
      <c r="Z12" s="1680"/>
      <c r="AA12" s="1680"/>
      <c r="AB12" s="1680"/>
      <c r="AC12" s="1681"/>
      <c r="AD12" s="1679"/>
      <c r="AE12" s="1680"/>
      <c r="AF12" s="1680"/>
      <c r="AG12" s="1680"/>
      <c r="AH12" s="1681"/>
      <c r="AI12" s="1679"/>
      <c r="AJ12" s="1680"/>
      <c r="AK12" s="1680"/>
      <c r="AL12" s="1680"/>
      <c r="AM12" s="1681"/>
      <c r="AN12" s="641"/>
      <c r="AO12" s="640"/>
      <c r="AP12" s="640"/>
      <c r="AQ12" s="640"/>
      <c r="AR12" s="640"/>
      <c r="AS12" s="640"/>
      <c r="AT12" s="640"/>
      <c r="AU12" s="640"/>
      <c r="AV12" s="640"/>
      <c r="AW12" s="640"/>
      <c r="AX12" s="640"/>
      <c r="AY12" s="640"/>
      <c r="AZ12" s="640"/>
      <c r="BA12" s="640"/>
      <c r="BB12" s="640"/>
      <c r="BC12" s="640"/>
      <c r="BD12" s="640"/>
      <c r="BE12" s="640"/>
      <c r="BF12" s="640"/>
      <c r="BG12" s="640"/>
      <c r="BH12" s="640"/>
      <c r="BI12" s="640"/>
      <c r="BJ12" s="640"/>
      <c r="BK12" s="640"/>
      <c r="BL12" s="640"/>
      <c r="BM12" s="640"/>
      <c r="BN12" s="640"/>
      <c r="BO12" s="640"/>
      <c r="BP12" s="640"/>
      <c r="BQ12" s="640"/>
      <c r="BR12" s="640"/>
      <c r="BS12" s="640"/>
      <c r="BT12" s="640"/>
      <c r="BU12" s="640"/>
      <c r="BV12" s="640"/>
      <c r="BW12" s="640"/>
      <c r="BX12" s="640"/>
      <c r="BY12" s="640"/>
      <c r="BZ12" s="640"/>
      <c r="CA12" s="640"/>
      <c r="CB12" s="640"/>
      <c r="CC12" s="640"/>
      <c r="CD12" s="640"/>
      <c r="CE12" s="640"/>
      <c r="CF12" s="640"/>
      <c r="CG12" s="640"/>
      <c r="CH12" s="640"/>
      <c r="CI12" s="640"/>
      <c r="CJ12" s="640"/>
      <c r="CK12" s="640"/>
      <c r="CL12" s="640"/>
      <c r="CM12" s="640"/>
      <c r="CN12" s="640"/>
      <c r="CO12" s="640"/>
      <c r="CP12" s="640"/>
      <c r="CQ12" s="640"/>
      <c r="CR12" s="640"/>
      <c r="CS12" s="640"/>
      <c r="CT12" s="640"/>
    </row>
    <row r="13" spans="1:98" ht="12.75">
      <c r="A13" s="641"/>
      <c r="B13" s="693"/>
      <c r="C13" s="1706" t="s">
        <v>545</v>
      </c>
      <c r="D13" s="1706"/>
      <c r="E13" s="1706"/>
      <c r="F13" s="1706"/>
      <c r="G13" s="1706"/>
      <c r="H13" s="1706"/>
      <c r="I13" s="1706"/>
      <c r="J13" s="1706"/>
      <c r="K13" s="1706"/>
      <c r="L13" s="1706"/>
      <c r="M13" s="1706"/>
      <c r="N13" s="1706"/>
      <c r="O13" s="1706"/>
      <c r="P13" s="1706"/>
      <c r="Q13" s="1706"/>
      <c r="R13" s="1706"/>
      <c r="S13" s="1707"/>
      <c r="T13" s="1695"/>
      <c r="U13" s="1696"/>
      <c r="V13" s="1696"/>
      <c r="W13" s="1696"/>
      <c r="X13" s="1696"/>
      <c r="Y13" s="1695"/>
      <c r="Z13" s="1696"/>
      <c r="AA13" s="1696"/>
      <c r="AB13" s="1696"/>
      <c r="AC13" s="1696"/>
      <c r="AD13" s="1696"/>
      <c r="AE13" s="1696"/>
      <c r="AF13" s="1696"/>
      <c r="AG13" s="1696"/>
      <c r="AH13" s="1696"/>
      <c r="AI13" s="1696"/>
      <c r="AJ13" s="1696"/>
      <c r="AK13" s="1696"/>
      <c r="AL13" s="1696"/>
      <c r="AM13" s="1696"/>
      <c r="AN13" s="641"/>
      <c r="AO13" s="640"/>
      <c r="AP13" s="640"/>
      <c r="AQ13" s="640"/>
      <c r="AR13" s="640"/>
      <c r="AS13" s="640"/>
      <c r="AT13" s="640"/>
      <c r="AU13" s="640"/>
      <c r="AV13" s="640"/>
      <c r="AW13" s="640"/>
      <c r="AX13" s="640"/>
      <c r="AY13" s="640"/>
      <c r="AZ13" s="640"/>
      <c r="BA13" s="640"/>
      <c r="BB13" s="640"/>
      <c r="BC13" s="640"/>
      <c r="BD13" s="640"/>
      <c r="BE13" s="640"/>
      <c r="BF13" s="640"/>
      <c r="BG13" s="640"/>
      <c r="BH13" s="640"/>
      <c r="BI13" s="640"/>
      <c r="BJ13" s="640"/>
      <c r="BK13" s="640"/>
      <c r="BL13" s="640"/>
      <c r="BM13" s="640"/>
      <c r="BN13" s="640"/>
      <c r="BO13" s="640"/>
      <c r="BP13" s="640"/>
      <c r="BQ13" s="640"/>
      <c r="BR13" s="640"/>
      <c r="BS13" s="640"/>
      <c r="BT13" s="640"/>
      <c r="BU13" s="640"/>
      <c r="BV13" s="640"/>
      <c r="BW13" s="640"/>
      <c r="BX13" s="640"/>
      <c r="BY13" s="640"/>
      <c r="BZ13" s="640"/>
      <c r="CA13" s="640"/>
      <c r="CB13" s="640"/>
      <c r="CC13" s="640"/>
      <c r="CD13" s="640"/>
      <c r="CE13" s="640"/>
      <c r="CF13" s="640"/>
      <c r="CG13" s="640"/>
      <c r="CH13" s="640"/>
      <c r="CI13" s="640"/>
      <c r="CJ13" s="640"/>
      <c r="CK13" s="640"/>
      <c r="CL13" s="640"/>
      <c r="CM13" s="640"/>
      <c r="CN13" s="640"/>
      <c r="CO13" s="640"/>
      <c r="CP13" s="640"/>
      <c r="CQ13" s="640"/>
      <c r="CR13" s="640"/>
      <c r="CS13" s="640"/>
      <c r="CT13" s="640"/>
    </row>
    <row r="14" spans="1:98" ht="12.75">
      <c r="A14" s="641"/>
      <c r="B14" s="693"/>
      <c r="C14" s="1706" t="s">
        <v>546</v>
      </c>
      <c r="D14" s="1706"/>
      <c r="E14" s="1706"/>
      <c r="F14" s="1706"/>
      <c r="G14" s="1706"/>
      <c r="H14" s="1706"/>
      <c r="I14" s="1706"/>
      <c r="J14" s="1706"/>
      <c r="K14" s="1706"/>
      <c r="L14" s="1706"/>
      <c r="M14" s="1706"/>
      <c r="N14" s="1706"/>
      <c r="O14" s="1706"/>
      <c r="P14" s="1706"/>
      <c r="Q14" s="1706"/>
      <c r="R14" s="1706"/>
      <c r="S14" s="1707"/>
      <c r="T14" s="1693"/>
      <c r="U14" s="1694"/>
      <c r="V14" s="1694"/>
      <c r="W14" s="1694"/>
      <c r="X14" s="1694"/>
      <c r="Y14" s="1693"/>
      <c r="Z14" s="1694"/>
      <c r="AA14" s="1694"/>
      <c r="AB14" s="1694"/>
      <c r="AC14" s="1694"/>
      <c r="AD14" s="1694"/>
      <c r="AE14" s="1694"/>
      <c r="AF14" s="1694"/>
      <c r="AG14" s="1694"/>
      <c r="AH14" s="1694"/>
      <c r="AI14" s="1694"/>
      <c r="AJ14" s="1694"/>
      <c r="AK14" s="1694"/>
      <c r="AL14" s="1694"/>
      <c r="AM14" s="1694"/>
      <c r="AN14" s="641"/>
      <c r="AO14" s="640"/>
      <c r="AP14" s="640"/>
      <c r="AQ14" s="640"/>
      <c r="AR14" s="640"/>
      <c r="AS14" s="640"/>
      <c r="AT14" s="640"/>
      <c r="AU14" s="640"/>
      <c r="AV14" s="640"/>
      <c r="AW14" s="640"/>
      <c r="AX14" s="640"/>
      <c r="AY14" s="640"/>
      <c r="AZ14" s="640"/>
      <c r="BA14" s="640"/>
      <c r="BB14" s="640"/>
      <c r="BC14" s="640"/>
      <c r="BD14" s="640"/>
      <c r="BE14" s="640"/>
      <c r="BF14" s="640"/>
      <c r="BG14" s="640"/>
      <c r="BH14" s="640"/>
      <c r="BI14" s="640"/>
      <c r="BJ14" s="640"/>
      <c r="BK14" s="640"/>
      <c r="BL14" s="640"/>
      <c r="BM14" s="640"/>
      <c r="BN14" s="640"/>
      <c r="BO14" s="640"/>
      <c r="BP14" s="640"/>
      <c r="BQ14" s="640"/>
      <c r="BR14" s="640"/>
      <c r="BS14" s="640"/>
      <c r="BT14" s="640"/>
      <c r="BU14" s="640"/>
      <c r="BV14" s="640"/>
      <c r="BW14" s="640"/>
      <c r="BX14" s="640"/>
      <c r="BY14" s="640"/>
      <c r="BZ14" s="640"/>
      <c r="CA14" s="640"/>
      <c r="CB14" s="640"/>
      <c r="CC14" s="640"/>
      <c r="CD14" s="640"/>
      <c r="CE14" s="640"/>
      <c r="CF14" s="640"/>
      <c r="CG14" s="640"/>
      <c r="CH14" s="640"/>
      <c r="CI14" s="640"/>
      <c r="CJ14" s="640"/>
      <c r="CK14" s="640"/>
      <c r="CL14" s="640"/>
      <c r="CM14" s="640"/>
      <c r="CN14" s="640"/>
      <c r="CO14" s="640"/>
      <c r="CP14" s="640"/>
      <c r="CQ14" s="640"/>
      <c r="CR14" s="640"/>
      <c r="CS14" s="640"/>
      <c r="CT14" s="640"/>
    </row>
    <row r="15" spans="1:98" ht="12.75">
      <c r="A15" s="641"/>
      <c r="B15" s="693"/>
      <c r="C15" s="1706" t="s">
        <v>547</v>
      </c>
      <c r="D15" s="1706"/>
      <c r="E15" s="1706"/>
      <c r="F15" s="1706"/>
      <c r="G15" s="1706"/>
      <c r="H15" s="1706"/>
      <c r="I15" s="1706"/>
      <c r="J15" s="1706"/>
      <c r="K15" s="1706"/>
      <c r="L15" s="1706"/>
      <c r="M15" s="1706"/>
      <c r="N15" s="1706"/>
      <c r="O15" s="1706"/>
      <c r="P15" s="1706"/>
      <c r="Q15" s="1706"/>
      <c r="R15" s="1706"/>
      <c r="S15" s="1707"/>
      <c r="T15" s="1693"/>
      <c r="U15" s="1694"/>
      <c r="V15" s="1694"/>
      <c r="W15" s="1694"/>
      <c r="X15" s="1694"/>
      <c r="Y15" s="1693"/>
      <c r="Z15" s="1694"/>
      <c r="AA15" s="1694"/>
      <c r="AB15" s="1694"/>
      <c r="AC15" s="1694"/>
      <c r="AD15" s="1694"/>
      <c r="AE15" s="1694"/>
      <c r="AF15" s="1694"/>
      <c r="AG15" s="1694"/>
      <c r="AH15" s="1694"/>
      <c r="AI15" s="1694"/>
      <c r="AJ15" s="1694"/>
      <c r="AK15" s="1694"/>
      <c r="AL15" s="1694"/>
      <c r="AM15" s="1694"/>
      <c r="AN15" s="641"/>
      <c r="AO15" s="640"/>
      <c r="AP15" s="640"/>
      <c r="AQ15" s="640"/>
      <c r="AR15" s="640"/>
      <c r="AS15" s="640"/>
      <c r="AT15" s="640"/>
      <c r="AU15" s="640"/>
      <c r="AV15" s="640"/>
      <c r="AW15" s="640"/>
      <c r="AX15" s="640"/>
      <c r="AY15" s="640"/>
      <c r="AZ15" s="640"/>
      <c r="BA15" s="640"/>
      <c r="BB15" s="640"/>
      <c r="BC15" s="640"/>
      <c r="BD15" s="640"/>
      <c r="BE15" s="640"/>
      <c r="BF15" s="640"/>
      <c r="BG15" s="640"/>
      <c r="BH15" s="640"/>
      <c r="BI15" s="640"/>
      <c r="BJ15" s="640"/>
      <c r="BK15" s="640"/>
      <c r="BL15" s="640"/>
      <c r="BM15" s="640"/>
      <c r="BN15" s="640"/>
      <c r="BO15" s="640"/>
      <c r="BP15" s="640"/>
      <c r="BQ15" s="640"/>
      <c r="BR15" s="640"/>
      <c r="BS15" s="640"/>
      <c r="BT15" s="640"/>
      <c r="BU15" s="640"/>
      <c r="BV15" s="640"/>
      <c r="BW15" s="640"/>
      <c r="BX15" s="640"/>
      <c r="BY15" s="640"/>
      <c r="BZ15" s="640"/>
      <c r="CA15" s="640"/>
      <c r="CB15" s="640"/>
      <c r="CC15" s="640"/>
      <c r="CD15" s="640"/>
      <c r="CE15" s="640"/>
      <c r="CF15" s="640"/>
      <c r="CG15" s="640"/>
      <c r="CH15" s="640"/>
      <c r="CI15" s="640"/>
      <c r="CJ15" s="640"/>
      <c r="CK15" s="640"/>
      <c r="CL15" s="640"/>
      <c r="CM15" s="640"/>
      <c r="CN15" s="640"/>
      <c r="CO15" s="640"/>
      <c r="CP15" s="640"/>
      <c r="CQ15" s="640"/>
      <c r="CR15" s="640"/>
      <c r="CS15" s="640"/>
      <c r="CT15" s="640"/>
    </row>
    <row r="16" spans="1:98" ht="12.75">
      <c r="A16" s="641"/>
      <c r="B16" s="693"/>
      <c r="C16" s="1706" t="s">
        <v>888</v>
      </c>
      <c r="D16" s="1706"/>
      <c r="E16" s="1706"/>
      <c r="F16" s="1706"/>
      <c r="G16" s="1706"/>
      <c r="H16" s="1706"/>
      <c r="I16" s="1706"/>
      <c r="J16" s="1706"/>
      <c r="K16" s="1706"/>
      <c r="L16" s="1706"/>
      <c r="M16" s="1706"/>
      <c r="N16" s="1706"/>
      <c r="O16" s="1706"/>
      <c r="P16" s="1706"/>
      <c r="Q16" s="1706"/>
      <c r="R16" s="1706"/>
      <c r="S16" s="1707"/>
      <c r="T16" s="1693"/>
      <c r="U16" s="1694"/>
      <c r="V16" s="1694"/>
      <c r="W16" s="1694"/>
      <c r="X16" s="1694"/>
      <c r="Y16" s="1693"/>
      <c r="Z16" s="1694"/>
      <c r="AA16" s="1694"/>
      <c r="AB16" s="1694"/>
      <c r="AC16" s="1694"/>
      <c r="AD16" s="1694"/>
      <c r="AE16" s="1694"/>
      <c r="AF16" s="1694"/>
      <c r="AG16" s="1694"/>
      <c r="AH16" s="1694"/>
      <c r="AI16" s="1694"/>
      <c r="AJ16" s="1694"/>
      <c r="AK16" s="1694"/>
      <c r="AL16" s="1694"/>
      <c r="AM16" s="1694"/>
      <c r="AN16" s="641"/>
      <c r="AO16" s="640"/>
      <c r="AP16" s="640"/>
      <c r="AQ16" s="640"/>
      <c r="AR16" s="640"/>
      <c r="AS16" s="640"/>
      <c r="AT16" s="640"/>
      <c r="AU16" s="640"/>
      <c r="AV16" s="640"/>
      <c r="AW16" s="640"/>
      <c r="AX16" s="640"/>
      <c r="AY16" s="640"/>
      <c r="AZ16" s="640"/>
      <c r="BA16" s="640"/>
      <c r="BB16" s="640"/>
      <c r="BC16" s="640"/>
      <c r="BD16" s="640"/>
      <c r="BE16" s="640"/>
      <c r="BF16" s="640"/>
      <c r="BG16" s="640"/>
      <c r="BH16" s="640"/>
      <c r="BI16" s="640"/>
      <c r="BJ16" s="640"/>
      <c r="BK16" s="640"/>
      <c r="BL16" s="640"/>
      <c r="BM16" s="640"/>
      <c r="BN16" s="640"/>
      <c r="BO16" s="640"/>
      <c r="BP16" s="640"/>
      <c r="BQ16" s="640"/>
      <c r="BR16" s="640"/>
      <c r="BS16" s="640"/>
      <c r="BT16" s="640"/>
      <c r="BU16" s="640"/>
      <c r="BV16" s="640"/>
      <c r="BW16" s="640"/>
      <c r="BX16" s="640"/>
      <c r="BY16" s="640"/>
      <c r="BZ16" s="640"/>
      <c r="CA16" s="640"/>
      <c r="CB16" s="640"/>
      <c r="CC16" s="640"/>
      <c r="CD16" s="640"/>
      <c r="CE16" s="640"/>
      <c r="CF16" s="640"/>
      <c r="CG16" s="640"/>
      <c r="CH16" s="640"/>
      <c r="CI16" s="640"/>
      <c r="CJ16" s="640"/>
      <c r="CK16" s="640"/>
      <c r="CL16" s="640"/>
      <c r="CM16" s="640"/>
      <c r="CN16" s="640"/>
      <c r="CO16" s="640"/>
      <c r="CP16" s="640"/>
      <c r="CQ16" s="640"/>
      <c r="CR16" s="640"/>
      <c r="CS16" s="640"/>
      <c r="CT16" s="640"/>
    </row>
    <row r="17" spans="1:98" ht="12.75">
      <c r="A17" s="641"/>
      <c r="B17" s="693"/>
      <c r="C17" s="1706" t="s">
        <v>548</v>
      </c>
      <c r="D17" s="1706"/>
      <c r="E17" s="1706"/>
      <c r="F17" s="1706"/>
      <c r="G17" s="1706"/>
      <c r="H17" s="1706"/>
      <c r="I17" s="1706"/>
      <c r="J17" s="1706"/>
      <c r="K17" s="1706"/>
      <c r="L17" s="1706"/>
      <c r="M17" s="1706"/>
      <c r="N17" s="1706"/>
      <c r="O17" s="1706"/>
      <c r="P17" s="1706"/>
      <c r="Q17" s="1706"/>
      <c r="R17" s="1706"/>
      <c r="S17" s="1707"/>
      <c r="T17" s="1693"/>
      <c r="U17" s="1694"/>
      <c r="V17" s="1694"/>
      <c r="W17" s="1694"/>
      <c r="X17" s="1694"/>
      <c r="Y17" s="1693"/>
      <c r="Z17" s="1694"/>
      <c r="AA17" s="1694"/>
      <c r="AB17" s="1694"/>
      <c r="AC17" s="1694"/>
      <c r="AD17" s="1694"/>
      <c r="AE17" s="1694"/>
      <c r="AF17" s="1694"/>
      <c r="AG17" s="1694"/>
      <c r="AH17" s="1694"/>
      <c r="AI17" s="1694"/>
      <c r="AJ17" s="1694"/>
      <c r="AK17" s="1694"/>
      <c r="AL17" s="1694"/>
      <c r="AM17" s="1694"/>
      <c r="AN17" s="641"/>
      <c r="AO17" s="640"/>
      <c r="AP17" s="640"/>
      <c r="AQ17" s="640"/>
      <c r="AR17" s="640"/>
      <c r="AS17" s="640"/>
      <c r="AT17" s="640"/>
      <c r="AU17" s="640"/>
      <c r="AV17" s="640"/>
      <c r="AW17" s="640"/>
      <c r="AX17" s="640"/>
      <c r="AY17" s="640"/>
      <c r="AZ17" s="640"/>
      <c r="BA17" s="640"/>
      <c r="BB17" s="640"/>
      <c r="BC17" s="640"/>
      <c r="BD17" s="640"/>
      <c r="BE17" s="640"/>
      <c r="BF17" s="640"/>
      <c r="BG17" s="640"/>
      <c r="BH17" s="640"/>
      <c r="BI17" s="640"/>
      <c r="BJ17" s="640"/>
      <c r="BK17" s="640"/>
      <c r="BL17" s="640"/>
      <c r="BM17" s="640"/>
      <c r="BN17" s="640"/>
      <c r="BO17" s="640"/>
      <c r="BP17" s="640"/>
      <c r="BQ17" s="640"/>
      <c r="BR17" s="640"/>
      <c r="BS17" s="640"/>
      <c r="BT17" s="640"/>
      <c r="BU17" s="640"/>
      <c r="BV17" s="640"/>
      <c r="BW17" s="640"/>
      <c r="BX17" s="640"/>
      <c r="BY17" s="640"/>
      <c r="BZ17" s="640"/>
      <c r="CA17" s="640"/>
      <c r="CB17" s="640"/>
      <c r="CC17" s="640"/>
      <c r="CD17" s="640"/>
      <c r="CE17" s="640"/>
      <c r="CF17" s="640"/>
      <c r="CG17" s="640"/>
      <c r="CH17" s="640"/>
      <c r="CI17" s="640"/>
      <c r="CJ17" s="640"/>
      <c r="CK17" s="640"/>
      <c r="CL17" s="640"/>
      <c r="CM17" s="640"/>
      <c r="CN17" s="640"/>
      <c r="CO17" s="640"/>
      <c r="CP17" s="640"/>
      <c r="CQ17" s="640"/>
      <c r="CR17" s="640"/>
      <c r="CS17" s="640"/>
      <c r="CT17" s="640"/>
    </row>
    <row r="18" spans="1:98" ht="12.75">
      <c r="A18" s="641"/>
      <c r="B18" s="694"/>
      <c r="C18" s="1701" t="s">
        <v>1070</v>
      </c>
      <c r="D18" s="1701"/>
      <c r="E18" s="1701"/>
      <c r="F18" s="1701"/>
      <c r="G18" s="1701"/>
      <c r="H18" s="1701"/>
      <c r="I18" s="1701"/>
      <c r="J18" s="1701"/>
      <c r="K18" s="1701"/>
      <c r="L18" s="1701"/>
      <c r="M18" s="1701"/>
      <c r="N18" s="1701"/>
      <c r="O18" s="1701"/>
      <c r="P18" s="1701"/>
      <c r="Q18" s="1701"/>
      <c r="R18" s="1701"/>
      <c r="S18" s="1702"/>
      <c r="T18" s="1693"/>
      <c r="U18" s="1694"/>
      <c r="V18" s="1694"/>
      <c r="W18" s="1694"/>
      <c r="X18" s="1694"/>
      <c r="Y18" s="1693"/>
      <c r="Z18" s="1694"/>
      <c r="AA18" s="1694"/>
      <c r="AB18" s="1694"/>
      <c r="AC18" s="1694"/>
      <c r="AD18" s="1694"/>
      <c r="AE18" s="1694"/>
      <c r="AF18" s="1694"/>
      <c r="AG18" s="1694"/>
      <c r="AH18" s="1694"/>
      <c r="AI18" s="1694"/>
      <c r="AJ18" s="1694"/>
      <c r="AK18" s="1694"/>
      <c r="AL18" s="1694"/>
      <c r="AM18" s="1694"/>
      <c r="AN18" s="641"/>
      <c r="AO18" s="640"/>
      <c r="AP18" s="640"/>
      <c r="AQ18" s="640"/>
      <c r="AR18" s="640"/>
      <c r="AS18" s="640"/>
      <c r="AT18" s="640"/>
      <c r="AU18" s="640"/>
      <c r="AV18" s="640"/>
      <c r="AW18" s="640"/>
      <c r="AX18" s="640"/>
      <c r="AY18" s="640"/>
      <c r="AZ18" s="640"/>
      <c r="BA18" s="640"/>
      <c r="BB18" s="640"/>
      <c r="BC18" s="640"/>
      <c r="BD18" s="640"/>
      <c r="BE18" s="640"/>
      <c r="BF18" s="640"/>
      <c r="BG18" s="640"/>
      <c r="BH18" s="640"/>
      <c r="BI18" s="640"/>
      <c r="BJ18" s="640"/>
      <c r="BK18" s="640"/>
      <c r="BL18" s="640"/>
      <c r="BM18" s="640"/>
      <c r="BN18" s="640"/>
      <c r="BO18" s="640"/>
      <c r="BP18" s="640"/>
      <c r="BQ18" s="640"/>
      <c r="BR18" s="640"/>
      <c r="BS18" s="640"/>
      <c r="BT18" s="640"/>
      <c r="BU18" s="640"/>
      <c r="BV18" s="640"/>
      <c r="BW18" s="640"/>
      <c r="BX18" s="640"/>
      <c r="BY18" s="640"/>
      <c r="BZ18" s="640"/>
      <c r="CA18" s="640"/>
      <c r="CB18" s="640"/>
      <c r="CC18" s="640"/>
      <c r="CD18" s="640"/>
      <c r="CE18" s="640"/>
      <c r="CF18" s="640"/>
      <c r="CG18" s="640"/>
      <c r="CH18" s="640"/>
      <c r="CI18" s="640"/>
      <c r="CJ18" s="640"/>
      <c r="CK18" s="640"/>
      <c r="CL18" s="640"/>
      <c r="CM18" s="640"/>
      <c r="CN18" s="640"/>
      <c r="CO18" s="640"/>
      <c r="CP18" s="640"/>
      <c r="CQ18" s="640"/>
      <c r="CR18" s="640"/>
      <c r="CS18" s="640"/>
      <c r="CT18" s="640"/>
    </row>
    <row r="19" spans="1:98" ht="12.75">
      <c r="A19" s="641"/>
      <c r="B19" s="694"/>
      <c r="C19" s="1701" t="s">
        <v>1070</v>
      </c>
      <c r="D19" s="1701"/>
      <c r="E19" s="1701"/>
      <c r="F19" s="1701"/>
      <c r="G19" s="1701"/>
      <c r="H19" s="1701"/>
      <c r="I19" s="1701"/>
      <c r="J19" s="1701"/>
      <c r="K19" s="1701"/>
      <c r="L19" s="1701"/>
      <c r="M19" s="1701"/>
      <c r="N19" s="1701"/>
      <c r="O19" s="1701"/>
      <c r="P19" s="1701"/>
      <c r="Q19" s="1701"/>
      <c r="R19" s="1701"/>
      <c r="S19" s="1702"/>
      <c r="T19" s="1693"/>
      <c r="U19" s="1694"/>
      <c r="V19" s="1694"/>
      <c r="W19" s="1694"/>
      <c r="X19" s="1694"/>
      <c r="Y19" s="1693"/>
      <c r="Z19" s="1694"/>
      <c r="AA19" s="1694"/>
      <c r="AB19" s="1694"/>
      <c r="AC19" s="1694"/>
      <c r="AD19" s="1694"/>
      <c r="AE19" s="1694"/>
      <c r="AF19" s="1694"/>
      <c r="AG19" s="1694"/>
      <c r="AH19" s="1694"/>
      <c r="AI19" s="1694"/>
      <c r="AJ19" s="1694"/>
      <c r="AK19" s="1694"/>
      <c r="AL19" s="1694"/>
      <c r="AM19" s="1694"/>
      <c r="AN19" s="641"/>
      <c r="AO19" s="640"/>
      <c r="AP19" s="640"/>
      <c r="AQ19" s="640"/>
      <c r="AR19" s="640"/>
      <c r="AS19" s="640"/>
      <c r="AT19" s="640"/>
      <c r="AU19" s="640"/>
      <c r="AV19" s="640"/>
      <c r="AW19" s="640"/>
      <c r="AX19" s="640"/>
      <c r="AY19" s="640"/>
      <c r="AZ19" s="640"/>
      <c r="BA19" s="640"/>
      <c r="BB19" s="640"/>
      <c r="BC19" s="640"/>
      <c r="BD19" s="640"/>
      <c r="BE19" s="640"/>
      <c r="BF19" s="640"/>
      <c r="BG19" s="640"/>
      <c r="BH19" s="640"/>
      <c r="BI19" s="640"/>
      <c r="BJ19" s="640"/>
      <c r="BK19" s="640"/>
      <c r="BL19" s="640"/>
      <c r="BM19" s="640"/>
      <c r="BN19" s="640"/>
      <c r="BO19" s="640"/>
      <c r="BP19" s="640"/>
      <c r="BQ19" s="640"/>
      <c r="BR19" s="640"/>
      <c r="BS19" s="640"/>
      <c r="BT19" s="640"/>
      <c r="BU19" s="640"/>
      <c r="BV19" s="640"/>
      <c r="BW19" s="640"/>
      <c r="BX19" s="640"/>
      <c r="BY19" s="640"/>
      <c r="BZ19" s="640"/>
      <c r="CA19" s="640"/>
      <c r="CB19" s="640"/>
      <c r="CC19" s="640"/>
      <c r="CD19" s="640"/>
      <c r="CE19" s="640"/>
      <c r="CF19" s="640"/>
      <c r="CG19" s="640"/>
      <c r="CH19" s="640"/>
      <c r="CI19" s="640"/>
      <c r="CJ19" s="640"/>
      <c r="CK19" s="640"/>
      <c r="CL19" s="640"/>
      <c r="CM19" s="640"/>
      <c r="CN19" s="640"/>
      <c r="CO19" s="640"/>
      <c r="CP19" s="640"/>
      <c r="CQ19" s="640"/>
      <c r="CR19" s="640"/>
      <c r="CS19" s="640"/>
      <c r="CT19" s="640"/>
    </row>
    <row r="20" spans="1:98" ht="12.75">
      <c r="A20" s="641"/>
      <c r="B20" s="1655" t="s">
        <v>549</v>
      </c>
      <c r="C20" s="1656"/>
      <c r="D20" s="1656"/>
      <c r="E20" s="1656"/>
      <c r="F20" s="1656"/>
      <c r="G20" s="1656"/>
      <c r="H20" s="1656"/>
      <c r="I20" s="1656"/>
      <c r="J20" s="1656"/>
      <c r="K20" s="1656"/>
      <c r="L20" s="1656"/>
      <c r="M20" s="1656"/>
      <c r="N20" s="1656"/>
      <c r="O20" s="1656"/>
      <c r="P20" s="1656"/>
      <c r="Q20" s="1656"/>
      <c r="R20" s="1656"/>
      <c r="S20" s="1657"/>
      <c r="T20" s="1673">
        <f>SUM(T13:X19)</f>
        <v>0</v>
      </c>
      <c r="U20" s="1676"/>
      <c r="V20" s="1676"/>
      <c r="W20" s="1676"/>
      <c r="X20" s="1676"/>
      <c r="Y20" s="1673">
        <f>SUM(Y13:AC19)</f>
        <v>0</v>
      </c>
      <c r="Z20" s="1676"/>
      <c r="AA20" s="1676"/>
      <c r="AB20" s="1676"/>
      <c r="AC20" s="1676"/>
      <c r="AD20" s="1671">
        <f>SUM(AD13:AH19)</f>
        <v>0</v>
      </c>
      <c r="AE20" s="1672"/>
      <c r="AF20" s="1672"/>
      <c r="AG20" s="1672"/>
      <c r="AH20" s="1673"/>
      <c r="AI20" s="1671">
        <f>SUM(AI13:AM19)</f>
        <v>0</v>
      </c>
      <c r="AJ20" s="1672"/>
      <c r="AK20" s="1672"/>
      <c r="AL20" s="1672"/>
      <c r="AM20" s="1673"/>
      <c r="AN20" s="641"/>
      <c r="AO20" s="640"/>
      <c r="AP20" s="640"/>
      <c r="AQ20" s="640"/>
      <c r="AR20" s="640"/>
      <c r="AS20" s="640"/>
      <c r="AT20" s="640"/>
      <c r="AU20" s="640"/>
      <c r="AV20" s="640"/>
      <c r="AW20" s="640"/>
      <c r="AX20" s="640"/>
      <c r="AY20" s="640"/>
      <c r="AZ20" s="640"/>
      <c r="BA20" s="640"/>
      <c r="BB20" s="640"/>
      <c r="BC20" s="640"/>
      <c r="BD20" s="640"/>
      <c r="BE20" s="640"/>
      <c r="BF20" s="640"/>
      <c r="BG20" s="640"/>
      <c r="BH20" s="640"/>
      <c r="BI20" s="640"/>
      <c r="BJ20" s="640"/>
      <c r="BK20" s="640"/>
      <c r="BL20" s="640"/>
      <c r="BM20" s="640"/>
      <c r="BN20" s="640"/>
      <c r="BO20" s="640"/>
      <c r="BP20" s="640"/>
      <c r="BQ20" s="640"/>
      <c r="BR20" s="640"/>
      <c r="BS20" s="640"/>
      <c r="BT20" s="640"/>
      <c r="BU20" s="640"/>
      <c r="BV20" s="640"/>
      <c r="BW20" s="640"/>
      <c r="BX20" s="640"/>
      <c r="BY20" s="640"/>
      <c r="BZ20" s="640"/>
      <c r="CA20" s="640"/>
      <c r="CB20" s="640"/>
      <c r="CC20" s="640"/>
      <c r="CD20" s="640"/>
      <c r="CE20" s="640"/>
      <c r="CF20" s="640"/>
      <c r="CG20" s="640"/>
      <c r="CH20" s="640"/>
      <c r="CI20" s="640"/>
      <c r="CJ20" s="640"/>
      <c r="CK20" s="640"/>
      <c r="CL20" s="640"/>
      <c r="CM20" s="640"/>
      <c r="CN20" s="640"/>
      <c r="CO20" s="640"/>
      <c r="CP20" s="640"/>
      <c r="CQ20" s="640"/>
      <c r="CR20" s="640"/>
      <c r="CS20" s="640"/>
      <c r="CT20" s="640"/>
    </row>
    <row r="21" spans="1:98" ht="12.75">
      <c r="A21" s="641"/>
      <c r="B21" s="1655" t="s">
        <v>1552</v>
      </c>
      <c r="C21" s="1656"/>
      <c r="D21" s="1656"/>
      <c r="E21" s="1656"/>
      <c r="F21" s="1656"/>
      <c r="G21" s="1656"/>
      <c r="H21" s="1656"/>
      <c r="I21" s="1656"/>
      <c r="J21" s="1656"/>
      <c r="K21" s="1656"/>
      <c r="L21" s="1656"/>
      <c r="M21" s="1656"/>
      <c r="N21" s="1656"/>
      <c r="O21" s="1656"/>
      <c r="P21" s="1656"/>
      <c r="Q21" s="1656"/>
      <c r="R21" s="1656"/>
      <c r="S21" s="1657"/>
      <c r="T21" s="1693"/>
      <c r="U21" s="1694"/>
      <c r="V21" s="1694"/>
      <c r="W21" s="1694"/>
      <c r="X21" s="1694"/>
      <c r="Y21" s="1693"/>
      <c r="Z21" s="1694"/>
      <c r="AA21" s="1694"/>
      <c r="AB21" s="1694"/>
      <c r="AC21" s="1694"/>
      <c r="AD21" s="1679"/>
      <c r="AE21" s="1680"/>
      <c r="AF21" s="1680"/>
      <c r="AG21" s="1680"/>
      <c r="AH21" s="1681"/>
      <c r="AI21" s="1679"/>
      <c r="AJ21" s="1680"/>
      <c r="AK21" s="1680"/>
      <c r="AL21" s="1680"/>
      <c r="AM21" s="1681"/>
      <c r="AN21" s="641"/>
      <c r="AO21" s="640"/>
      <c r="AP21" s="640"/>
      <c r="AQ21" s="640"/>
      <c r="AR21" s="640"/>
      <c r="AS21" s="640"/>
      <c r="AT21" s="640"/>
      <c r="AU21" s="640"/>
      <c r="AV21" s="640"/>
      <c r="AW21" s="640"/>
      <c r="AX21" s="640"/>
      <c r="AY21" s="640"/>
      <c r="AZ21" s="640"/>
      <c r="BA21" s="640"/>
      <c r="BB21" s="640"/>
      <c r="BC21" s="640"/>
      <c r="BD21" s="640"/>
      <c r="BE21" s="640"/>
      <c r="BF21" s="640"/>
      <c r="BG21" s="640"/>
      <c r="BH21" s="640"/>
      <c r="BI21" s="640"/>
      <c r="BJ21" s="640"/>
      <c r="BK21" s="640"/>
      <c r="BL21" s="640"/>
      <c r="BM21" s="640"/>
      <c r="BN21" s="640"/>
      <c r="BO21" s="640"/>
      <c r="BP21" s="640"/>
      <c r="BQ21" s="640"/>
      <c r="BR21" s="640"/>
      <c r="BS21" s="640"/>
      <c r="BT21" s="640"/>
      <c r="BU21" s="640"/>
      <c r="BV21" s="640"/>
      <c r="BW21" s="640"/>
      <c r="BX21" s="640"/>
      <c r="BY21" s="640"/>
      <c r="BZ21" s="640"/>
      <c r="CA21" s="640"/>
      <c r="CB21" s="640"/>
      <c r="CC21" s="640"/>
      <c r="CD21" s="640"/>
      <c r="CE21" s="640"/>
      <c r="CF21" s="640"/>
      <c r="CG21" s="640"/>
      <c r="CH21" s="640"/>
      <c r="CI21" s="640"/>
      <c r="CJ21" s="640"/>
      <c r="CK21" s="640"/>
      <c r="CL21" s="640"/>
      <c r="CM21" s="640"/>
      <c r="CN21" s="640"/>
      <c r="CO21" s="640"/>
      <c r="CP21" s="640"/>
      <c r="CQ21" s="640"/>
      <c r="CR21" s="640"/>
      <c r="CS21" s="640"/>
      <c r="CT21" s="640"/>
    </row>
    <row r="22" spans="1:98" ht="12.75">
      <c r="A22" s="641"/>
      <c r="B22" s="1655" t="s">
        <v>550</v>
      </c>
      <c r="C22" s="1656"/>
      <c r="D22" s="1656"/>
      <c r="E22" s="1656"/>
      <c r="F22" s="1656"/>
      <c r="G22" s="1656"/>
      <c r="H22" s="1656"/>
      <c r="I22" s="1656"/>
      <c r="J22" s="1656"/>
      <c r="K22" s="1656"/>
      <c r="L22" s="1656"/>
      <c r="M22" s="1656"/>
      <c r="N22" s="1656"/>
      <c r="O22" s="1656"/>
      <c r="P22" s="1656"/>
      <c r="Q22" s="1656"/>
      <c r="R22" s="1656"/>
      <c r="S22" s="1657"/>
      <c r="T22" s="1689">
        <f>(T20+T21)*-1</f>
        <v>0</v>
      </c>
      <c r="U22" s="1690"/>
      <c r="V22" s="1690"/>
      <c r="W22" s="1690"/>
      <c r="X22" s="1690"/>
      <c r="Y22" s="1689">
        <f>(Y20+Y21)*-1</f>
        <v>0</v>
      </c>
      <c r="Z22" s="1690"/>
      <c r="AA22" s="1690"/>
      <c r="AB22" s="1690"/>
      <c r="AC22" s="1690"/>
      <c r="AD22" s="1691">
        <f>(AD20)*-1</f>
        <v>0</v>
      </c>
      <c r="AE22" s="1692"/>
      <c r="AF22" s="1692"/>
      <c r="AG22" s="1692"/>
      <c r="AH22" s="1689"/>
      <c r="AI22" s="1691">
        <f>(AI20)*-1</f>
        <v>0</v>
      </c>
      <c r="AJ22" s="1692"/>
      <c r="AK22" s="1692"/>
      <c r="AL22" s="1692"/>
      <c r="AM22" s="1689"/>
      <c r="AN22" s="641"/>
      <c r="AO22" s="640"/>
      <c r="AP22" s="640"/>
      <c r="AQ22" s="640"/>
      <c r="AR22" s="640"/>
      <c r="AS22" s="640"/>
      <c r="AT22" s="640"/>
      <c r="AU22" s="640"/>
      <c r="AV22" s="640"/>
      <c r="AW22" s="640"/>
      <c r="AX22" s="640"/>
      <c r="AY22" s="640"/>
      <c r="AZ22" s="640"/>
      <c r="BA22" s="640"/>
      <c r="BB22" s="640"/>
      <c r="BC22" s="640"/>
      <c r="BD22" s="640"/>
      <c r="BE22" s="640"/>
      <c r="BF22" s="640"/>
      <c r="BG22" s="640"/>
      <c r="BH22" s="640"/>
      <c r="BI22" s="640"/>
      <c r="BJ22" s="640"/>
      <c r="BK22" s="640"/>
      <c r="BL22" s="640"/>
      <c r="BM22" s="640"/>
      <c r="BN22" s="640"/>
      <c r="BO22" s="640"/>
      <c r="BP22" s="640"/>
      <c r="BQ22" s="640"/>
      <c r="BR22" s="640"/>
      <c r="BS22" s="640"/>
      <c r="BT22" s="640"/>
      <c r="BU22" s="640"/>
      <c r="BV22" s="640"/>
      <c r="BW22" s="640"/>
      <c r="BX22" s="640"/>
      <c r="BY22" s="640"/>
      <c r="BZ22" s="640"/>
      <c r="CA22" s="640"/>
      <c r="CB22" s="640"/>
      <c r="CC22" s="640"/>
      <c r="CD22" s="640"/>
      <c r="CE22" s="640"/>
      <c r="CF22" s="640"/>
      <c r="CG22" s="640"/>
      <c r="CH22" s="640"/>
      <c r="CI22" s="640"/>
      <c r="CJ22" s="640"/>
      <c r="CK22" s="640"/>
      <c r="CL22" s="640"/>
      <c r="CM22" s="640"/>
      <c r="CN22" s="640"/>
      <c r="CO22" s="640"/>
      <c r="CP22" s="640"/>
      <c r="CQ22" s="640"/>
      <c r="CR22" s="640"/>
      <c r="CS22" s="640"/>
      <c r="CT22" s="640"/>
    </row>
    <row r="23" spans="1:98" ht="12.75">
      <c r="A23" s="642"/>
      <c r="B23" s="1710" t="s">
        <v>551</v>
      </c>
      <c r="C23" s="1711"/>
      <c r="D23" s="1711"/>
      <c r="E23" s="1711"/>
      <c r="F23" s="1711"/>
      <c r="G23" s="1711"/>
      <c r="H23" s="1711"/>
      <c r="I23" s="1711"/>
      <c r="J23" s="1711"/>
      <c r="K23" s="1711"/>
      <c r="L23" s="1711"/>
      <c r="M23" s="1711"/>
      <c r="N23" s="1711"/>
      <c r="O23" s="1711"/>
      <c r="P23" s="1711"/>
      <c r="Q23" s="1711"/>
      <c r="R23" s="1711"/>
      <c r="S23" s="1712"/>
      <c r="T23" s="1673">
        <f>T11+T22</f>
        <v>12838849.364010518</v>
      </c>
      <c r="U23" s="1676"/>
      <c r="V23" s="1676"/>
      <c r="W23" s="1676"/>
      <c r="X23" s="1676"/>
      <c r="Y23" s="1673">
        <f>Y11+Y22</f>
        <v>0</v>
      </c>
      <c r="Z23" s="1676"/>
      <c r="AA23" s="1676"/>
      <c r="AB23" s="1676"/>
      <c r="AC23" s="1676"/>
      <c r="AD23" s="1673">
        <f>AD11+AD22</f>
        <v>17762000</v>
      </c>
      <c r="AE23" s="1676"/>
      <c r="AF23" s="1676"/>
      <c r="AG23" s="1676"/>
      <c r="AH23" s="1676"/>
      <c r="AI23" s="1673">
        <f>AI11+AI22</f>
        <v>0</v>
      </c>
      <c r="AJ23" s="1676"/>
      <c r="AK23" s="1676"/>
      <c r="AL23" s="1676"/>
      <c r="AM23" s="1676"/>
      <c r="AN23" s="641"/>
      <c r="AO23" s="640"/>
      <c r="AP23" s="640"/>
      <c r="AQ23" s="640"/>
      <c r="AR23" s="640"/>
      <c r="AS23" s="640"/>
      <c r="AT23" s="640"/>
      <c r="AU23" s="640"/>
      <c r="AV23" s="640"/>
      <c r="AW23" s="640"/>
      <c r="AX23" s="640"/>
      <c r="AY23" s="640"/>
      <c r="AZ23" s="640"/>
      <c r="BA23" s="640"/>
      <c r="BB23" s="640"/>
      <c r="BC23" s="640"/>
      <c r="BD23" s="640"/>
      <c r="BE23" s="640"/>
      <c r="BF23" s="640"/>
      <c r="BG23" s="640"/>
      <c r="BH23" s="640"/>
      <c r="BI23" s="640"/>
      <c r="BJ23" s="640"/>
      <c r="BK23" s="640"/>
      <c r="BL23" s="640"/>
      <c r="BM23" s="640"/>
      <c r="BN23" s="640"/>
      <c r="BO23" s="640"/>
      <c r="BP23" s="640"/>
      <c r="BQ23" s="640"/>
      <c r="BR23" s="640"/>
      <c r="BS23" s="640"/>
      <c r="BT23" s="640"/>
      <c r="BU23" s="640"/>
      <c r="BV23" s="640"/>
      <c r="BW23" s="640"/>
      <c r="BX23" s="640"/>
      <c r="BY23" s="640"/>
      <c r="BZ23" s="640"/>
      <c r="CA23" s="640"/>
      <c r="CB23" s="640"/>
      <c r="CC23" s="640"/>
      <c r="CD23" s="640"/>
      <c r="CE23" s="640"/>
      <c r="CF23" s="640"/>
      <c r="CG23" s="640"/>
      <c r="CH23" s="640"/>
      <c r="CI23" s="640"/>
      <c r="CJ23" s="640"/>
      <c r="CK23" s="640"/>
      <c r="CL23" s="640"/>
      <c r="CM23" s="640"/>
      <c r="CN23" s="640"/>
      <c r="CO23" s="640"/>
      <c r="CP23" s="640"/>
      <c r="CQ23" s="640"/>
      <c r="CR23" s="640"/>
      <c r="CS23" s="640"/>
      <c r="CT23" s="640"/>
    </row>
    <row r="24" spans="1:98" ht="12.75">
      <c r="A24" s="641"/>
      <c r="B24" s="1655" t="s">
        <v>1071</v>
      </c>
      <c r="C24" s="1656"/>
      <c r="D24" s="1656"/>
      <c r="E24" s="1656"/>
      <c r="F24" s="1656"/>
      <c r="G24" s="1656"/>
      <c r="H24" s="1656"/>
      <c r="I24" s="1656"/>
      <c r="J24" s="1656"/>
      <c r="K24" s="1656"/>
      <c r="L24" s="1656"/>
      <c r="M24" s="1656"/>
      <c r="N24" s="1656"/>
      <c r="O24" s="1656"/>
      <c r="P24" s="1656"/>
      <c r="Q24" s="1656"/>
      <c r="R24" s="1656"/>
      <c r="S24" s="1657"/>
      <c r="T24" s="1671">
        <f>Application!AD1004</f>
        <v>88805478.299999997</v>
      </c>
      <c r="U24" s="1672"/>
      <c r="V24" s="1672"/>
      <c r="W24" s="1672"/>
      <c r="X24" s="1672"/>
      <c r="Y24" s="1672"/>
      <c r="Z24" s="1672"/>
      <c r="AA24" s="1672"/>
      <c r="AB24" s="1672"/>
      <c r="AC24" s="1672"/>
      <c r="AD24" s="1672"/>
      <c r="AE24" s="1672"/>
      <c r="AF24" s="1672"/>
      <c r="AG24" s="1672"/>
      <c r="AH24" s="1672"/>
      <c r="AI24" s="1672"/>
      <c r="AJ24" s="1672"/>
      <c r="AK24" s="1672"/>
      <c r="AL24" s="1672"/>
      <c r="AM24" s="1673"/>
      <c r="AN24" s="641"/>
      <c r="AO24" s="640"/>
      <c r="AP24" s="640"/>
      <c r="AQ24" s="640"/>
      <c r="AR24" s="640"/>
      <c r="AS24" s="640"/>
      <c r="AT24" s="640"/>
      <c r="AU24" s="640"/>
      <c r="AV24" s="640"/>
      <c r="AW24" s="640"/>
      <c r="AX24" s="640"/>
      <c r="AY24" s="640"/>
      <c r="AZ24" s="640"/>
      <c r="BA24" s="640"/>
      <c r="BB24" s="640"/>
      <c r="BC24" s="640"/>
      <c r="BD24" s="640"/>
      <c r="BE24" s="640"/>
      <c r="BF24" s="640"/>
      <c r="BG24" s="640"/>
      <c r="BH24" s="640"/>
      <c r="BI24" s="640"/>
      <c r="BJ24" s="640"/>
      <c r="BK24" s="640"/>
      <c r="BL24" s="640"/>
      <c r="BM24" s="640"/>
      <c r="BN24" s="640"/>
      <c r="BO24" s="640"/>
      <c r="BP24" s="640"/>
      <c r="BQ24" s="640"/>
      <c r="BR24" s="640"/>
      <c r="BS24" s="640"/>
      <c r="BT24" s="640"/>
      <c r="BU24" s="640"/>
      <c r="BV24" s="640"/>
      <c r="BW24" s="640"/>
      <c r="BX24" s="640"/>
      <c r="BY24" s="640"/>
      <c r="BZ24" s="640"/>
      <c r="CA24" s="640"/>
      <c r="CB24" s="640"/>
      <c r="CC24" s="640"/>
      <c r="CD24" s="640"/>
      <c r="CE24" s="640"/>
      <c r="CF24" s="640"/>
      <c r="CG24" s="640"/>
      <c r="CH24" s="640"/>
      <c r="CI24" s="640"/>
      <c r="CJ24" s="640"/>
      <c r="CK24" s="640"/>
      <c r="CL24" s="640"/>
      <c r="CM24" s="640"/>
      <c r="CN24" s="640"/>
      <c r="CO24" s="640"/>
      <c r="CP24" s="640"/>
      <c r="CQ24" s="640"/>
      <c r="CR24" s="640"/>
      <c r="CS24" s="640"/>
      <c r="CT24" s="640"/>
    </row>
    <row r="25" spans="1:98" ht="12.75">
      <c r="A25" s="641"/>
      <c r="B25" s="1714" t="s">
        <v>1553</v>
      </c>
      <c r="C25" s="1715"/>
      <c r="D25" s="1715"/>
      <c r="E25" s="1715"/>
      <c r="F25" s="1715"/>
      <c r="G25" s="1715"/>
      <c r="H25" s="1715"/>
      <c r="I25" s="1715"/>
      <c r="J25" s="1715"/>
      <c r="K25" s="1715"/>
      <c r="L25" s="1715"/>
      <c r="M25" s="1715"/>
      <c r="N25" s="1715"/>
      <c r="O25" s="1715"/>
      <c r="P25" s="1715"/>
      <c r="Q25" s="1715"/>
      <c r="R25" s="1715"/>
      <c r="S25" s="1716"/>
      <c r="T25" s="1684">
        <f>IF(OR(Application!T196="yes",Application!T195="yes"),1.3,1)</f>
        <v>1</v>
      </c>
      <c r="U25" s="1685"/>
      <c r="V25" s="1685"/>
      <c r="W25" s="1685"/>
      <c r="X25" s="1685"/>
      <c r="Y25" s="1684">
        <v>1</v>
      </c>
      <c r="Z25" s="1685"/>
      <c r="AA25" s="1685"/>
      <c r="AB25" s="1685"/>
      <c r="AC25" s="1685"/>
      <c r="AD25" s="1684">
        <v>1</v>
      </c>
      <c r="AE25" s="1685"/>
      <c r="AF25" s="1685"/>
      <c r="AG25" s="1685"/>
      <c r="AH25" s="1686"/>
      <c r="AI25" s="1684">
        <v>1</v>
      </c>
      <c r="AJ25" s="1685"/>
      <c r="AK25" s="1685"/>
      <c r="AL25" s="1685"/>
      <c r="AM25" s="1686"/>
      <c r="AN25" s="641"/>
      <c r="AO25" s="640"/>
      <c r="AP25" s="640"/>
      <c r="AQ25" s="640"/>
      <c r="AR25" s="640"/>
      <c r="AS25" s="640"/>
      <c r="AT25" s="640"/>
      <c r="AU25" s="640"/>
      <c r="AV25" s="640"/>
      <c r="AW25" s="640"/>
      <c r="AX25" s="640"/>
      <c r="AY25" s="640"/>
      <c r="AZ25" s="640"/>
      <c r="BA25" s="640"/>
      <c r="BB25" s="640"/>
      <c r="BC25" s="640"/>
      <c r="BD25" s="640"/>
      <c r="BE25" s="640"/>
      <c r="BF25" s="640"/>
      <c r="BG25" s="640"/>
      <c r="BH25" s="640"/>
      <c r="BI25" s="640"/>
      <c r="BJ25" s="640"/>
      <c r="BK25" s="640"/>
      <c r="BL25" s="640"/>
      <c r="BM25" s="640"/>
      <c r="BN25" s="640"/>
      <c r="BO25" s="640"/>
      <c r="BP25" s="640"/>
      <c r="BQ25" s="640"/>
      <c r="BR25" s="640"/>
      <c r="BS25" s="640"/>
      <c r="BT25" s="640"/>
      <c r="BU25" s="640"/>
      <c r="BV25" s="640"/>
      <c r="BW25" s="640"/>
      <c r="BX25" s="640"/>
      <c r="BY25" s="640"/>
      <c r="BZ25" s="640"/>
      <c r="CA25" s="640"/>
      <c r="CB25" s="640"/>
      <c r="CC25" s="640"/>
      <c r="CD25" s="640"/>
      <c r="CE25" s="640"/>
      <c r="CF25" s="640"/>
      <c r="CG25" s="640"/>
      <c r="CH25" s="640"/>
      <c r="CI25" s="640"/>
      <c r="CJ25" s="640"/>
      <c r="CK25" s="640"/>
      <c r="CL25" s="640"/>
      <c r="CM25" s="640"/>
      <c r="CN25" s="640"/>
      <c r="CO25" s="640"/>
      <c r="CP25" s="640"/>
      <c r="CQ25" s="640"/>
      <c r="CR25" s="640"/>
      <c r="CS25" s="640"/>
      <c r="CT25" s="640"/>
    </row>
    <row r="26" spans="1:98" ht="12.75">
      <c r="A26" s="641"/>
      <c r="B26" s="1655" t="s">
        <v>552</v>
      </c>
      <c r="C26" s="1656"/>
      <c r="D26" s="1656"/>
      <c r="E26" s="1656"/>
      <c r="F26" s="1656"/>
      <c r="G26" s="1656"/>
      <c r="H26" s="1656"/>
      <c r="I26" s="1656"/>
      <c r="J26" s="1656"/>
      <c r="K26" s="1656"/>
      <c r="L26" s="1656"/>
      <c r="M26" s="1656"/>
      <c r="N26" s="1656"/>
      <c r="O26" s="1656"/>
      <c r="P26" s="1656"/>
      <c r="Q26" s="1656"/>
      <c r="R26" s="1656"/>
      <c r="S26" s="1657"/>
      <c r="T26" s="1687">
        <f>T23*T25</f>
        <v>12838849.364010518</v>
      </c>
      <c r="U26" s="1688"/>
      <c r="V26" s="1688"/>
      <c r="W26" s="1688"/>
      <c r="X26" s="1688"/>
      <c r="Y26" s="1687">
        <f>Y23*Y25</f>
        <v>0</v>
      </c>
      <c r="Z26" s="1688"/>
      <c r="AA26" s="1688"/>
      <c r="AB26" s="1688"/>
      <c r="AC26" s="1688"/>
      <c r="AD26" s="1687">
        <f>AD23*AD25</f>
        <v>17762000</v>
      </c>
      <c r="AE26" s="1688"/>
      <c r="AF26" s="1688"/>
      <c r="AG26" s="1688"/>
      <c r="AH26" s="1688"/>
      <c r="AI26" s="1687">
        <f>AI23*AI25</f>
        <v>0</v>
      </c>
      <c r="AJ26" s="1688"/>
      <c r="AK26" s="1688"/>
      <c r="AL26" s="1688"/>
      <c r="AM26" s="1688"/>
      <c r="AN26" s="641"/>
      <c r="AO26" s="640"/>
      <c r="AP26" s="640"/>
      <c r="AQ26" s="640"/>
      <c r="AR26" s="640"/>
      <c r="AS26" s="640"/>
      <c r="AT26" s="640"/>
      <c r="AU26" s="640"/>
      <c r="AV26" s="640"/>
      <c r="AW26" s="640"/>
      <c r="AX26" s="640"/>
      <c r="AY26" s="640"/>
      <c r="AZ26" s="640"/>
      <c r="BA26" s="640"/>
      <c r="BB26" s="640"/>
      <c r="BC26" s="640"/>
      <c r="BD26" s="640"/>
      <c r="BE26" s="640"/>
      <c r="BF26" s="640"/>
      <c r="BG26" s="640"/>
      <c r="BH26" s="640"/>
      <c r="BI26" s="640"/>
      <c r="BJ26" s="640"/>
      <c r="BK26" s="640"/>
      <c r="BL26" s="640"/>
      <c r="BM26" s="640"/>
      <c r="BN26" s="640"/>
      <c r="BO26" s="640"/>
      <c r="BP26" s="640"/>
      <c r="BQ26" s="640"/>
      <c r="BR26" s="640"/>
      <c r="BS26" s="640"/>
      <c r="BT26" s="640"/>
      <c r="BU26" s="640"/>
      <c r="BV26" s="640"/>
      <c r="BW26" s="640"/>
      <c r="BX26" s="640"/>
      <c r="BY26" s="640"/>
      <c r="BZ26" s="640"/>
      <c r="CA26" s="640"/>
      <c r="CB26" s="640"/>
      <c r="CC26" s="640"/>
      <c r="CD26" s="640"/>
      <c r="CE26" s="640"/>
      <c r="CF26" s="640"/>
      <c r="CG26" s="640"/>
      <c r="CH26" s="640"/>
      <c r="CI26" s="640"/>
      <c r="CJ26" s="640"/>
      <c r="CK26" s="640"/>
      <c r="CL26" s="640"/>
      <c r="CM26" s="640"/>
      <c r="CN26" s="640"/>
      <c r="CO26" s="640"/>
      <c r="CP26" s="640"/>
      <c r="CQ26" s="640"/>
      <c r="CR26" s="640"/>
      <c r="CS26" s="640"/>
      <c r="CT26" s="640"/>
    </row>
    <row r="27" spans="1:98" ht="12.75">
      <c r="A27" s="653"/>
      <c r="B27" s="1717" t="s">
        <v>461</v>
      </c>
      <c r="C27" s="1718"/>
      <c r="D27" s="1718"/>
      <c r="E27" s="1718"/>
      <c r="F27" s="1718"/>
      <c r="G27" s="1718"/>
      <c r="H27" s="1718"/>
      <c r="I27" s="1718"/>
      <c r="J27" s="1718"/>
      <c r="K27" s="1718"/>
      <c r="L27" s="1718"/>
      <c r="M27" s="1718"/>
      <c r="N27" s="1718"/>
      <c r="O27" s="1718"/>
      <c r="P27" s="1718"/>
      <c r="Q27" s="1718"/>
      <c r="R27" s="1718"/>
      <c r="S27" s="1719"/>
      <c r="T27" s="1682">
        <f>Application!$AG$432</f>
        <v>1</v>
      </c>
      <c r="U27" s="1683"/>
      <c r="V27" s="1683"/>
      <c r="W27" s="1683"/>
      <c r="X27" s="1683"/>
      <c r="Y27" s="1682">
        <f>Application!$AG$432</f>
        <v>1</v>
      </c>
      <c r="Z27" s="1683"/>
      <c r="AA27" s="1683"/>
      <c r="AB27" s="1683"/>
      <c r="AC27" s="1683"/>
      <c r="AD27" s="1682">
        <f>Application!$AG$432</f>
        <v>1</v>
      </c>
      <c r="AE27" s="1683"/>
      <c r="AF27" s="1683"/>
      <c r="AG27" s="1683"/>
      <c r="AH27" s="1683"/>
      <c r="AI27" s="1682">
        <f>Application!$AG$432</f>
        <v>1</v>
      </c>
      <c r="AJ27" s="1683"/>
      <c r="AK27" s="1683"/>
      <c r="AL27" s="1683"/>
      <c r="AM27" s="1683"/>
      <c r="AN27" s="641"/>
      <c r="AO27" s="640"/>
      <c r="AP27" s="640"/>
      <c r="AQ27" s="640"/>
      <c r="AR27" s="640"/>
      <c r="AS27" s="640"/>
      <c r="AT27" s="640"/>
      <c r="AU27" s="640"/>
      <c r="AV27" s="640"/>
      <c r="AW27" s="640"/>
      <c r="AX27" s="640"/>
      <c r="AY27" s="640"/>
      <c r="AZ27" s="640"/>
      <c r="BA27" s="640"/>
      <c r="BB27" s="640"/>
      <c r="BC27" s="640"/>
      <c r="BD27" s="640"/>
      <c r="BE27" s="640"/>
      <c r="BF27" s="640"/>
      <c r="BG27" s="640"/>
      <c r="BH27" s="640"/>
      <c r="BI27" s="640"/>
      <c r="BJ27" s="640"/>
      <c r="BK27" s="640"/>
      <c r="BL27" s="640"/>
      <c r="BM27" s="640"/>
      <c r="BN27" s="640"/>
      <c r="BO27" s="640"/>
      <c r="BP27" s="640"/>
      <c r="BQ27" s="640"/>
      <c r="BR27" s="640"/>
      <c r="BS27" s="640"/>
      <c r="BT27" s="640"/>
      <c r="BU27" s="640"/>
      <c r="BV27" s="640"/>
      <c r="BW27" s="640"/>
      <c r="BX27" s="640"/>
      <c r="BY27" s="640"/>
      <c r="BZ27" s="640"/>
      <c r="CA27" s="640"/>
      <c r="CB27" s="640"/>
      <c r="CC27" s="640"/>
      <c r="CD27" s="640"/>
      <c r="CE27" s="640"/>
      <c r="CF27" s="640"/>
      <c r="CG27" s="640"/>
      <c r="CH27" s="640"/>
      <c r="CI27" s="640"/>
      <c r="CJ27" s="640"/>
      <c r="CK27" s="640"/>
      <c r="CL27" s="640"/>
      <c r="CM27" s="640"/>
      <c r="CN27" s="640"/>
      <c r="CO27" s="640"/>
      <c r="CP27" s="640"/>
      <c r="CQ27" s="640"/>
      <c r="CR27" s="640"/>
      <c r="CS27" s="640"/>
      <c r="CT27" s="640"/>
    </row>
    <row r="28" spans="1:98" ht="12.75" customHeight="1">
      <c r="A28" s="646"/>
      <c r="B28" s="1655" t="s">
        <v>553</v>
      </c>
      <c r="C28" s="1656"/>
      <c r="D28" s="1656"/>
      <c r="E28" s="1656"/>
      <c r="F28" s="1656"/>
      <c r="G28" s="1656"/>
      <c r="H28" s="1656"/>
      <c r="I28" s="1656"/>
      <c r="J28" s="1656"/>
      <c r="K28" s="1656"/>
      <c r="L28" s="1656"/>
      <c r="M28" s="1656"/>
      <c r="N28" s="1656"/>
      <c r="O28" s="1656"/>
      <c r="P28" s="1656"/>
      <c r="Q28" s="1656"/>
      <c r="R28" s="1656"/>
      <c r="S28" s="1657"/>
      <c r="T28" s="1653">
        <f>IF(ISERROR((T26*T27)),0,(T26*T27))</f>
        <v>12838849.364010518</v>
      </c>
      <c r="U28" s="1654"/>
      <c r="V28" s="1654"/>
      <c r="W28" s="1654"/>
      <c r="X28" s="1654"/>
      <c r="Y28" s="1653">
        <f>IF(ISERROR((Y26*Y27)),0,(Y26*Y27))</f>
        <v>0</v>
      </c>
      <c r="Z28" s="1654"/>
      <c r="AA28" s="1654"/>
      <c r="AB28" s="1654"/>
      <c r="AC28" s="1654"/>
      <c r="AD28" s="1653">
        <f>IF(ISERROR((AD26*AD27)),0,(AD26*AD27))</f>
        <v>17762000</v>
      </c>
      <c r="AE28" s="1654"/>
      <c r="AF28" s="1654"/>
      <c r="AG28" s="1654"/>
      <c r="AH28" s="1654"/>
      <c r="AI28" s="1653">
        <f>IF(ISERROR((AI26*AI27)),0,(AI26*AI27))</f>
        <v>0</v>
      </c>
      <c r="AJ28" s="1654"/>
      <c r="AK28" s="1654"/>
      <c r="AL28" s="1654"/>
      <c r="AM28" s="1654"/>
      <c r="AN28" s="641"/>
      <c r="AO28" s="640"/>
      <c r="AP28" s="640"/>
      <c r="AQ28" s="640"/>
      <c r="AR28" s="640"/>
      <c r="AS28" s="640"/>
      <c r="AT28" s="640"/>
      <c r="AU28" s="640"/>
      <c r="AV28" s="640"/>
      <c r="AW28" s="640"/>
      <c r="AX28" s="640"/>
      <c r="AY28" s="640"/>
      <c r="AZ28" s="640"/>
      <c r="BA28" s="640"/>
      <c r="BB28" s="640"/>
      <c r="BC28" s="640"/>
      <c r="BD28" s="640"/>
      <c r="BE28" s="640"/>
      <c r="BF28" s="640"/>
      <c r="BG28" s="640"/>
      <c r="BH28" s="640"/>
      <c r="BI28" s="640"/>
      <c r="BJ28" s="640"/>
      <c r="BK28" s="640"/>
      <c r="BL28" s="640"/>
      <c r="BM28" s="640"/>
      <c r="BN28" s="640"/>
      <c r="BO28" s="640"/>
      <c r="BP28" s="640"/>
      <c r="BQ28" s="640"/>
      <c r="BR28" s="640"/>
      <c r="BS28" s="640"/>
      <c r="BT28" s="640"/>
      <c r="BU28" s="640"/>
      <c r="BV28" s="640"/>
      <c r="BW28" s="640"/>
      <c r="BX28" s="640"/>
      <c r="BY28" s="640"/>
      <c r="BZ28" s="640"/>
      <c r="CA28" s="640"/>
      <c r="CB28" s="640"/>
      <c r="CC28" s="640"/>
      <c r="CD28" s="640"/>
      <c r="CE28" s="640"/>
      <c r="CF28" s="640"/>
      <c r="CG28" s="640"/>
      <c r="CH28" s="640"/>
      <c r="CI28" s="640"/>
      <c r="CJ28" s="640"/>
      <c r="CK28" s="640"/>
      <c r="CL28" s="640"/>
      <c r="CM28" s="640"/>
      <c r="CN28" s="640"/>
      <c r="CO28" s="640"/>
      <c r="CP28" s="640"/>
      <c r="CQ28" s="640"/>
      <c r="CR28" s="640"/>
      <c r="CS28" s="640"/>
      <c r="CT28" s="640"/>
    </row>
    <row r="29" spans="1:98" ht="12.75">
      <c r="A29" s="641"/>
      <c r="B29" s="1655" t="s">
        <v>570</v>
      </c>
      <c r="C29" s="1656"/>
      <c r="D29" s="1656"/>
      <c r="E29" s="1656"/>
      <c r="F29" s="1656"/>
      <c r="G29" s="1656"/>
      <c r="H29" s="1656"/>
      <c r="I29" s="1656"/>
      <c r="J29" s="1656"/>
      <c r="K29" s="1656"/>
      <c r="L29" s="1656"/>
      <c r="M29" s="1656"/>
      <c r="N29" s="1656"/>
      <c r="O29" s="1656"/>
      <c r="P29" s="1656"/>
      <c r="Q29" s="1656"/>
      <c r="R29" s="1656"/>
      <c r="S29" s="1657"/>
      <c r="T29" s="1671">
        <f>T28+Y28+AD28+AI28</f>
        <v>30600849.36401052</v>
      </c>
      <c r="U29" s="1672"/>
      <c r="V29" s="1672"/>
      <c r="W29" s="1672"/>
      <c r="X29" s="1672"/>
      <c r="Y29" s="1672"/>
      <c r="Z29" s="1672"/>
      <c r="AA29" s="1672"/>
      <c r="AB29" s="1672"/>
      <c r="AC29" s="1672"/>
      <c r="AD29" s="1672"/>
      <c r="AE29" s="1672"/>
      <c r="AF29" s="1672"/>
      <c r="AG29" s="1672"/>
      <c r="AH29" s="1672"/>
      <c r="AI29" s="1672"/>
      <c r="AJ29" s="1672"/>
      <c r="AK29" s="1672"/>
      <c r="AL29" s="1672"/>
      <c r="AM29" s="1673"/>
      <c r="AN29" s="641"/>
      <c r="AO29" s="640"/>
      <c r="AP29" s="640"/>
      <c r="AQ29" s="640"/>
      <c r="AR29" s="640"/>
      <c r="AS29" s="640"/>
      <c r="AT29" s="640"/>
      <c r="AU29" s="640"/>
      <c r="AV29" s="640"/>
      <c r="AW29" s="640"/>
      <c r="AX29" s="640"/>
      <c r="AY29" s="640"/>
      <c r="AZ29" s="640"/>
      <c r="BA29" s="640"/>
      <c r="BB29" s="640"/>
      <c r="BC29" s="640"/>
      <c r="BD29" s="640"/>
      <c r="BE29" s="640"/>
      <c r="BF29" s="640"/>
      <c r="BG29" s="640"/>
      <c r="BH29" s="640"/>
      <c r="BI29" s="640"/>
      <c r="BJ29" s="640"/>
      <c r="BK29" s="640"/>
      <c r="BL29" s="640"/>
      <c r="BM29" s="640"/>
      <c r="BN29" s="640"/>
      <c r="BO29" s="640"/>
      <c r="BP29" s="640"/>
      <c r="BQ29" s="640"/>
      <c r="BR29" s="640"/>
      <c r="BS29" s="640"/>
      <c r="BT29" s="640"/>
      <c r="BU29" s="640"/>
      <c r="BV29" s="640"/>
      <c r="BW29" s="640"/>
      <c r="BX29" s="640"/>
      <c r="BY29" s="640"/>
      <c r="BZ29" s="640"/>
      <c r="CA29" s="640"/>
      <c r="CB29" s="640"/>
      <c r="CC29" s="640"/>
      <c r="CD29" s="640"/>
      <c r="CE29" s="640"/>
      <c r="CF29" s="640"/>
      <c r="CG29" s="640"/>
      <c r="CH29" s="640"/>
      <c r="CI29" s="640"/>
      <c r="CJ29" s="640"/>
      <c r="CK29" s="640"/>
      <c r="CL29" s="640"/>
      <c r="CM29" s="640"/>
      <c r="CN29" s="640"/>
      <c r="CO29" s="640"/>
      <c r="CP29" s="640"/>
      <c r="CQ29" s="640"/>
      <c r="CR29" s="640"/>
      <c r="CS29" s="640"/>
      <c r="CT29" s="640"/>
    </row>
    <row r="30" spans="1:98" ht="12.75" customHeight="1">
      <c r="A30" s="641"/>
      <c r="B30" s="1678" t="s">
        <v>1557</v>
      </c>
      <c r="C30" s="1678"/>
      <c r="D30" s="1678"/>
      <c r="E30" s="1678"/>
      <c r="F30" s="1678"/>
      <c r="G30" s="1678"/>
      <c r="H30" s="1678"/>
      <c r="I30" s="1678"/>
      <c r="J30" s="1678"/>
      <c r="K30" s="1678"/>
      <c r="L30" s="1678"/>
      <c r="M30" s="1678"/>
      <c r="N30" s="1678"/>
      <c r="O30" s="1678"/>
      <c r="P30" s="1678"/>
      <c r="Q30" s="1678"/>
      <c r="R30" s="1678"/>
      <c r="S30" s="1678"/>
      <c r="T30" s="1678"/>
      <c r="U30" s="1678"/>
      <c r="V30" s="1678"/>
      <c r="W30" s="1678"/>
      <c r="X30" s="1678"/>
      <c r="Y30" s="1678"/>
      <c r="Z30" s="1678"/>
      <c r="AA30" s="1678"/>
      <c r="AB30" s="1678"/>
      <c r="AC30" s="1678"/>
      <c r="AD30" s="1678"/>
      <c r="AE30" s="1678"/>
      <c r="AF30" s="1678"/>
      <c r="AG30" s="1678"/>
      <c r="AH30" s="1678"/>
      <c r="AI30" s="1678"/>
      <c r="AJ30" s="1678"/>
      <c r="AK30" s="1678"/>
      <c r="AL30" s="1678"/>
      <c r="AM30" s="1678"/>
      <c r="AN30" s="641"/>
      <c r="AO30" s="640"/>
      <c r="AP30" s="640"/>
      <c r="AQ30" s="640"/>
      <c r="AR30" s="640"/>
      <c r="AS30" s="640"/>
      <c r="AT30" s="640"/>
      <c r="AU30" s="640"/>
      <c r="AV30" s="640"/>
      <c r="AW30" s="640"/>
      <c r="AX30" s="640"/>
      <c r="AY30" s="640"/>
      <c r="AZ30" s="640"/>
      <c r="BA30" s="640"/>
      <c r="BB30" s="640"/>
      <c r="BC30" s="640"/>
      <c r="BD30" s="640"/>
      <c r="BE30" s="640"/>
      <c r="BF30" s="640"/>
      <c r="BG30" s="640"/>
      <c r="BH30" s="640"/>
      <c r="BI30" s="640"/>
      <c r="BJ30" s="640"/>
      <c r="BK30" s="640"/>
      <c r="BL30" s="640"/>
      <c r="BM30" s="640"/>
      <c r="BN30" s="640"/>
      <c r="BO30" s="640"/>
      <c r="BP30" s="640"/>
      <c r="BQ30" s="640"/>
      <c r="BR30" s="640"/>
      <c r="BS30" s="640"/>
      <c r="BT30" s="640"/>
      <c r="BU30" s="640"/>
      <c r="BV30" s="640"/>
      <c r="BW30" s="640"/>
      <c r="BX30" s="640"/>
      <c r="BY30" s="640"/>
      <c r="BZ30" s="640"/>
      <c r="CA30" s="640"/>
      <c r="CB30" s="640"/>
      <c r="CC30" s="640"/>
      <c r="CD30" s="640"/>
      <c r="CE30" s="640"/>
      <c r="CF30" s="640"/>
      <c r="CG30" s="640"/>
      <c r="CH30" s="640"/>
      <c r="CI30" s="640"/>
      <c r="CJ30" s="640"/>
      <c r="CK30" s="640"/>
      <c r="CL30" s="640"/>
      <c r="CM30" s="640"/>
      <c r="CN30" s="640"/>
      <c r="CO30" s="640"/>
      <c r="CP30" s="640"/>
      <c r="CQ30" s="640"/>
      <c r="CR30" s="640"/>
      <c r="CS30" s="640"/>
      <c r="CT30" s="640"/>
    </row>
    <row r="31" spans="1:98" s="695" customFormat="1" ht="12.75" customHeight="1">
      <c r="A31" s="650"/>
      <c r="B31" s="1678" t="s">
        <v>1554</v>
      </c>
      <c r="C31" s="1678"/>
      <c r="D31" s="1678"/>
      <c r="E31" s="1678"/>
      <c r="F31" s="1678"/>
      <c r="G31" s="1678"/>
      <c r="H31" s="1678"/>
      <c r="I31" s="1678"/>
      <c r="J31" s="1678"/>
      <c r="K31" s="1678"/>
      <c r="L31" s="1678"/>
      <c r="M31" s="1678"/>
      <c r="N31" s="1678"/>
      <c r="O31" s="1678"/>
      <c r="P31" s="1678"/>
      <c r="Q31" s="1678"/>
      <c r="R31" s="1678"/>
      <c r="S31" s="1678"/>
      <c r="T31" s="1678"/>
      <c r="U31" s="1678"/>
      <c r="V31" s="1678"/>
      <c r="W31" s="1678"/>
      <c r="X31" s="1678"/>
      <c r="Y31" s="1678"/>
      <c r="Z31" s="1678"/>
      <c r="AA31" s="1678"/>
      <c r="AB31" s="1678"/>
      <c r="AC31" s="1678"/>
      <c r="AD31" s="1678"/>
      <c r="AE31" s="1678"/>
      <c r="AF31" s="1678"/>
      <c r="AG31" s="1678"/>
      <c r="AH31" s="1678"/>
      <c r="AI31" s="1678"/>
      <c r="AJ31" s="1678"/>
      <c r="AK31" s="1678"/>
      <c r="AL31" s="1678"/>
      <c r="AM31" s="1678"/>
      <c r="AN31" s="926"/>
      <c r="AO31" s="696"/>
      <c r="AP31" s="696"/>
      <c r="AQ31" s="696"/>
      <c r="AR31" s="696"/>
      <c r="AS31" s="696"/>
      <c r="AT31" s="696"/>
      <c r="AU31" s="696"/>
      <c r="AV31" s="696"/>
      <c r="AW31" s="696"/>
      <c r="AX31" s="696"/>
      <c r="AY31" s="696"/>
      <c r="AZ31" s="696"/>
      <c r="BA31" s="696"/>
      <c r="BB31" s="696"/>
      <c r="BC31" s="696"/>
      <c r="BD31" s="696"/>
      <c r="BE31" s="696"/>
      <c r="BF31" s="696"/>
      <c r="BG31" s="696"/>
      <c r="BH31" s="696"/>
      <c r="BI31" s="696"/>
      <c r="BJ31" s="696"/>
      <c r="BK31" s="696"/>
      <c r="BL31" s="696"/>
      <c r="BM31" s="696"/>
      <c r="BN31" s="696"/>
      <c r="BO31" s="696"/>
      <c r="BP31" s="696"/>
      <c r="BQ31" s="696"/>
      <c r="BR31" s="696"/>
      <c r="BS31" s="696"/>
      <c r="BT31" s="696"/>
      <c r="BU31" s="696"/>
      <c r="BV31" s="696"/>
      <c r="BW31" s="696"/>
      <c r="BX31" s="696"/>
      <c r="BY31" s="696"/>
      <c r="BZ31" s="696"/>
      <c r="CA31" s="696"/>
      <c r="CB31" s="696"/>
      <c r="CC31" s="696"/>
      <c r="CD31" s="696"/>
      <c r="CE31" s="696"/>
      <c r="CF31" s="696"/>
      <c r="CG31" s="696"/>
      <c r="CH31" s="696"/>
      <c r="CI31" s="696"/>
      <c r="CJ31" s="696"/>
      <c r="CK31" s="696"/>
      <c r="CL31" s="696"/>
      <c r="CM31" s="696"/>
      <c r="CN31" s="696"/>
      <c r="CO31" s="696"/>
      <c r="CP31" s="696"/>
      <c r="CQ31" s="696"/>
      <c r="CR31" s="696"/>
      <c r="CS31" s="696"/>
      <c r="CT31" s="696"/>
    </row>
    <row r="32" spans="1:98" ht="12.75">
      <c r="A32" s="641"/>
      <c r="B32" s="692"/>
      <c r="C32" s="894" t="s">
        <v>419</v>
      </c>
      <c r="D32" s="692"/>
      <c r="E32" s="692"/>
      <c r="F32" s="692"/>
      <c r="G32" s="692"/>
      <c r="H32" s="692"/>
      <c r="I32" s="692"/>
      <c r="J32" s="692"/>
      <c r="K32" s="692"/>
      <c r="L32" s="692"/>
      <c r="M32" s="692"/>
      <c r="N32" s="692"/>
      <c r="O32" s="692"/>
      <c r="P32" s="692"/>
      <c r="Q32" s="692"/>
      <c r="R32" s="692"/>
      <c r="S32" s="692"/>
      <c r="T32" s="692"/>
      <c r="U32" s="692"/>
      <c r="V32" s="692"/>
      <c r="W32" s="692"/>
      <c r="X32" s="692"/>
      <c r="Y32" s="692"/>
      <c r="Z32" s="692"/>
      <c r="AA32" s="692"/>
      <c r="AB32" s="692"/>
      <c r="AC32" s="692"/>
      <c r="AD32" s="692"/>
      <c r="AE32" s="692"/>
      <c r="AF32" s="692"/>
      <c r="AG32" s="692"/>
      <c r="AH32" s="692"/>
      <c r="AI32" s="692"/>
      <c r="AJ32" s="692"/>
      <c r="AK32" s="692"/>
      <c r="AL32" s="692"/>
      <c r="AM32" s="692"/>
      <c r="AN32" s="641"/>
      <c r="AO32" s="640"/>
      <c r="AP32" s="640"/>
      <c r="AQ32" s="640"/>
      <c r="AR32" s="640"/>
      <c r="AS32" s="640"/>
      <c r="AT32" s="640"/>
      <c r="AU32" s="640"/>
      <c r="AV32" s="640"/>
      <c r="AW32" s="640"/>
      <c r="AX32" s="640"/>
      <c r="AY32" s="640"/>
      <c r="AZ32" s="640"/>
      <c r="BA32" s="640"/>
      <c r="BB32" s="640"/>
      <c r="BC32" s="640"/>
      <c r="BD32" s="640"/>
      <c r="BE32" s="640"/>
      <c r="BF32" s="640"/>
      <c r="BG32" s="640"/>
      <c r="BH32" s="640"/>
      <c r="BI32" s="640"/>
      <c r="BJ32" s="640"/>
      <c r="BK32" s="640"/>
      <c r="BL32" s="640"/>
      <c r="BM32" s="640"/>
      <c r="BN32" s="640"/>
      <c r="BO32" s="640"/>
      <c r="BP32" s="640"/>
      <c r="BQ32" s="640"/>
      <c r="BR32" s="640"/>
      <c r="BS32" s="640"/>
      <c r="BT32" s="640"/>
      <c r="BU32" s="640"/>
      <c r="BV32" s="640"/>
      <c r="BW32" s="640"/>
      <c r="BX32" s="640"/>
      <c r="BY32" s="640"/>
      <c r="BZ32" s="640"/>
      <c r="CA32" s="640"/>
      <c r="CB32" s="640"/>
      <c r="CC32" s="640"/>
      <c r="CD32" s="640"/>
      <c r="CE32" s="640"/>
      <c r="CF32" s="640"/>
      <c r="CG32" s="640"/>
      <c r="CH32" s="640"/>
      <c r="CI32" s="640"/>
      <c r="CJ32" s="640"/>
      <c r="CK32" s="640"/>
      <c r="CL32" s="640"/>
      <c r="CM32" s="640"/>
      <c r="CN32" s="640"/>
      <c r="CO32" s="640"/>
      <c r="CP32" s="640"/>
      <c r="CQ32" s="640"/>
      <c r="CR32" s="640"/>
      <c r="CS32" s="640"/>
      <c r="CT32" s="640"/>
    </row>
    <row r="33" spans="1:98" ht="12.75">
      <c r="A33" s="641"/>
      <c r="B33" s="641"/>
      <c r="C33" s="641"/>
      <c r="D33" s="641"/>
      <c r="E33" s="641"/>
      <c r="F33" s="641"/>
      <c r="G33" s="641"/>
      <c r="H33" s="641"/>
      <c r="I33" s="641"/>
      <c r="J33" s="641"/>
      <c r="K33" s="641"/>
      <c r="L33" s="641"/>
      <c r="M33" s="641"/>
      <c r="N33" s="641"/>
      <c r="O33" s="641"/>
      <c r="P33" s="641"/>
      <c r="Q33" s="641"/>
      <c r="R33" s="641"/>
      <c r="S33" s="641"/>
      <c r="T33" s="641"/>
      <c r="U33" s="641"/>
      <c r="V33" s="641"/>
      <c r="W33" s="641"/>
      <c r="X33" s="641"/>
      <c r="Y33" s="641"/>
      <c r="Z33" s="641"/>
      <c r="AA33" s="641"/>
      <c r="AB33" s="641"/>
      <c r="AC33" s="641"/>
      <c r="AD33" s="641"/>
      <c r="AE33" s="641"/>
      <c r="AF33" s="641"/>
      <c r="AG33" s="641"/>
      <c r="AH33" s="641"/>
      <c r="AI33" s="641"/>
      <c r="AJ33" s="641"/>
      <c r="AK33" s="641"/>
      <c r="AL33" s="641"/>
      <c r="AM33" s="641"/>
      <c r="AN33" s="641"/>
      <c r="AO33" s="640"/>
      <c r="AP33" s="640"/>
      <c r="AQ33" s="640"/>
      <c r="AR33" s="640"/>
      <c r="AS33" s="640"/>
      <c r="AT33" s="640"/>
      <c r="AU33" s="640"/>
      <c r="AV33" s="640"/>
      <c r="AW33" s="640"/>
      <c r="AX33" s="640"/>
      <c r="AY33" s="640"/>
      <c r="AZ33" s="640"/>
      <c r="BA33" s="640"/>
      <c r="BB33" s="640"/>
      <c r="BC33" s="640"/>
      <c r="BD33" s="640"/>
      <c r="BE33" s="640"/>
      <c r="BF33" s="640"/>
      <c r="BG33" s="640"/>
      <c r="BH33" s="640"/>
      <c r="BI33" s="640"/>
      <c r="BJ33" s="640"/>
      <c r="BK33" s="640"/>
      <c r="BL33" s="640"/>
      <c r="BM33" s="640"/>
      <c r="BN33" s="640"/>
      <c r="BO33" s="640"/>
      <c r="BP33" s="640"/>
      <c r="BQ33" s="640"/>
      <c r="BR33" s="640"/>
      <c r="BS33" s="640"/>
      <c r="BT33" s="640"/>
      <c r="BU33" s="640"/>
      <c r="BV33" s="640"/>
      <c r="BW33" s="640"/>
      <c r="BX33" s="640"/>
      <c r="BY33" s="640"/>
      <c r="BZ33" s="640"/>
      <c r="CA33" s="640"/>
      <c r="CB33" s="640"/>
      <c r="CC33" s="640"/>
      <c r="CD33" s="640"/>
      <c r="CE33" s="640"/>
      <c r="CF33" s="640"/>
      <c r="CG33" s="640"/>
      <c r="CH33" s="640"/>
      <c r="CI33" s="640"/>
      <c r="CJ33" s="640"/>
      <c r="CK33" s="640"/>
      <c r="CL33" s="640"/>
      <c r="CM33" s="640"/>
      <c r="CN33" s="640"/>
      <c r="CO33" s="640"/>
      <c r="CP33" s="640"/>
      <c r="CQ33" s="640"/>
      <c r="CR33" s="640"/>
      <c r="CS33" s="640"/>
      <c r="CT33" s="640"/>
    </row>
    <row r="34" spans="1:98" ht="12.75">
      <c r="A34" s="646" t="s">
        <v>627</v>
      </c>
      <c r="B34" s="641"/>
      <c r="C34" s="646" t="s">
        <v>617</v>
      </c>
      <c r="D34" s="641"/>
      <c r="E34" s="641"/>
      <c r="F34" s="641"/>
      <c r="G34" s="641"/>
      <c r="H34" s="641"/>
      <c r="I34" s="641"/>
      <c r="J34" s="641"/>
      <c r="K34" s="641"/>
      <c r="L34" s="641"/>
      <c r="M34" s="641"/>
      <c r="N34" s="641"/>
      <c r="O34" s="641"/>
      <c r="P34" s="641"/>
      <c r="Q34" s="641"/>
      <c r="R34" s="641"/>
      <c r="S34" s="641"/>
      <c r="T34" s="641"/>
      <c r="U34" s="641"/>
      <c r="V34" s="641"/>
      <c r="W34" s="641"/>
      <c r="X34" s="641"/>
      <c r="Y34" s="641"/>
      <c r="Z34" s="641"/>
      <c r="AA34" s="641"/>
      <c r="AB34" s="641"/>
      <c r="AC34" s="641"/>
      <c r="AD34" s="641"/>
      <c r="AE34" s="641"/>
      <c r="AF34" s="641"/>
      <c r="AG34" s="641"/>
      <c r="AH34" s="641"/>
      <c r="AI34" s="641"/>
      <c r="AJ34" s="641"/>
      <c r="AK34" s="641"/>
      <c r="AL34" s="641"/>
      <c r="AM34" s="641"/>
      <c r="AN34" s="641"/>
      <c r="AO34" s="640"/>
      <c r="AP34" s="640"/>
      <c r="AQ34" s="640"/>
      <c r="AR34" s="640"/>
      <c r="AS34" s="640"/>
      <c r="AT34" s="640"/>
      <c r="AU34" s="640"/>
      <c r="AV34" s="640"/>
      <c r="AW34" s="640"/>
      <c r="AX34" s="640"/>
      <c r="AY34" s="640"/>
      <c r="AZ34" s="640"/>
      <c r="BA34" s="640"/>
      <c r="BB34" s="640"/>
      <c r="BC34" s="640"/>
      <c r="BD34" s="640"/>
      <c r="BE34" s="640"/>
      <c r="BF34" s="640"/>
      <c r="BG34" s="640"/>
      <c r="BH34" s="640"/>
      <c r="BI34" s="640"/>
      <c r="BJ34" s="640"/>
      <c r="BK34" s="640"/>
      <c r="BL34" s="640"/>
      <c r="BM34" s="640"/>
      <c r="BN34" s="640"/>
      <c r="BO34" s="640"/>
      <c r="BP34" s="640"/>
      <c r="BQ34" s="640"/>
      <c r="BR34" s="640"/>
      <c r="BS34" s="640"/>
      <c r="BT34" s="640"/>
      <c r="BU34" s="640"/>
      <c r="BV34" s="640"/>
      <c r="BW34" s="640"/>
      <c r="BX34" s="640"/>
      <c r="BY34" s="640"/>
      <c r="BZ34" s="640"/>
      <c r="CA34" s="640"/>
      <c r="CB34" s="640"/>
      <c r="CC34" s="640"/>
      <c r="CD34" s="640"/>
      <c r="CE34" s="640"/>
      <c r="CF34" s="640"/>
      <c r="CG34" s="640"/>
      <c r="CH34" s="640"/>
      <c r="CI34" s="640"/>
      <c r="CJ34" s="640"/>
      <c r="CK34" s="640"/>
      <c r="CL34" s="640"/>
      <c r="CM34" s="640"/>
      <c r="CN34" s="640"/>
      <c r="CO34" s="640"/>
      <c r="CP34" s="640"/>
      <c r="CQ34" s="640"/>
      <c r="CR34" s="640"/>
      <c r="CS34" s="640"/>
      <c r="CT34" s="640"/>
    </row>
    <row r="35" spans="1:98" ht="12.75">
      <c r="A35" s="641"/>
      <c r="B35" s="647"/>
      <c r="C35" s="648"/>
      <c r="D35" s="648"/>
      <c r="E35" s="648"/>
      <c r="F35" s="648"/>
      <c r="G35" s="648"/>
      <c r="H35" s="648"/>
      <c r="I35" s="648"/>
      <c r="J35" s="648"/>
      <c r="K35" s="648"/>
      <c r="L35" s="648"/>
      <c r="M35" s="648"/>
      <c r="N35" s="648"/>
      <c r="O35" s="648"/>
      <c r="P35" s="648"/>
      <c r="Q35" s="648"/>
      <c r="R35" s="648"/>
      <c r="S35" s="648"/>
      <c r="T35" s="648"/>
      <c r="U35" s="648"/>
      <c r="V35" s="648"/>
      <c r="W35" s="648"/>
      <c r="X35" s="654"/>
      <c r="Y35" s="1674" t="s">
        <v>1387</v>
      </c>
      <c r="Z35" s="1674"/>
      <c r="AA35" s="1674"/>
      <c r="AB35" s="1674"/>
      <c r="AC35" s="1674"/>
      <c r="AD35" s="1675" t="s">
        <v>394</v>
      </c>
      <c r="AE35" s="1675"/>
      <c r="AF35" s="1675"/>
      <c r="AG35" s="1675"/>
      <c r="AH35" s="1675"/>
      <c r="AI35" s="641"/>
      <c r="AJ35" s="641"/>
      <c r="AK35" s="641"/>
      <c r="AL35" s="641"/>
      <c r="AM35" s="641"/>
      <c r="AN35" s="641"/>
      <c r="AO35" s="640"/>
      <c r="AP35" s="640"/>
      <c r="AQ35" s="640"/>
      <c r="AR35" s="640"/>
      <c r="AS35" s="640"/>
      <c r="AT35" s="640"/>
      <c r="AU35" s="640"/>
      <c r="AV35" s="640"/>
      <c r="AW35" s="640"/>
      <c r="AX35" s="640"/>
      <c r="AY35" s="640"/>
      <c r="AZ35" s="640"/>
      <c r="BA35" s="640"/>
      <c r="BB35" s="640"/>
      <c r="BC35" s="640"/>
      <c r="BD35" s="640"/>
      <c r="BE35" s="640"/>
      <c r="BF35" s="640"/>
      <c r="BG35" s="640"/>
      <c r="BH35" s="640"/>
      <c r="BI35" s="640"/>
      <c r="BJ35" s="640"/>
      <c r="BK35" s="640"/>
      <c r="BL35" s="640"/>
      <c r="BM35" s="640"/>
      <c r="BN35" s="640"/>
      <c r="BO35" s="640"/>
      <c r="BP35" s="640"/>
      <c r="BQ35" s="640"/>
      <c r="BR35" s="640"/>
      <c r="BS35" s="640"/>
      <c r="BT35" s="640"/>
      <c r="BU35" s="640"/>
      <c r="BV35" s="640"/>
      <c r="BW35" s="640"/>
      <c r="BX35" s="640"/>
      <c r="BY35" s="640"/>
      <c r="BZ35" s="640"/>
      <c r="CA35" s="640"/>
      <c r="CB35" s="640"/>
      <c r="CC35" s="640"/>
      <c r="CD35" s="640"/>
      <c r="CE35" s="640"/>
      <c r="CF35" s="640"/>
      <c r="CG35" s="640"/>
      <c r="CH35" s="640"/>
      <c r="CI35" s="640"/>
      <c r="CJ35" s="640"/>
      <c r="CK35" s="640"/>
      <c r="CL35" s="640"/>
      <c r="CM35" s="640"/>
      <c r="CN35" s="640"/>
      <c r="CO35" s="640"/>
      <c r="CP35" s="640"/>
      <c r="CQ35" s="640"/>
      <c r="CR35" s="640"/>
      <c r="CS35" s="640"/>
      <c r="CT35" s="640"/>
    </row>
    <row r="36" spans="1:98" ht="12.75" customHeight="1">
      <c r="A36" s="641"/>
      <c r="B36" s="649"/>
      <c r="C36" s="650"/>
      <c r="D36" s="650"/>
      <c r="E36" s="650"/>
      <c r="F36" s="650"/>
      <c r="G36" s="650"/>
      <c r="H36" s="650"/>
      <c r="I36" s="650"/>
      <c r="J36" s="650"/>
      <c r="K36" s="650"/>
      <c r="L36" s="650"/>
      <c r="M36" s="650"/>
      <c r="N36" s="650"/>
      <c r="O36" s="650"/>
      <c r="P36" s="650"/>
      <c r="Q36" s="650"/>
      <c r="R36" s="650"/>
      <c r="S36" s="650"/>
      <c r="T36" s="650"/>
      <c r="U36" s="650"/>
      <c r="V36" s="650"/>
      <c r="W36" s="650"/>
      <c r="X36" s="655"/>
      <c r="Y36" s="1674"/>
      <c r="Z36" s="1674"/>
      <c r="AA36" s="1674"/>
      <c r="AB36" s="1674"/>
      <c r="AC36" s="1674"/>
      <c r="AD36" s="1675"/>
      <c r="AE36" s="1675"/>
      <c r="AF36" s="1675"/>
      <c r="AG36" s="1675"/>
      <c r="AH36" s="1675"/>
      <c r="AI36" s="641"/>
      <c r="AJ36" s="641"/>
      <c r="AK36" s="641"/>
      <c r="AL36" s="641"/>
      <c r="AM36" s="641"/>
      <c r="AN36" s="641"/>
      <c r="AO36" s="640"/>
      <c r="AP36" s="640"/>
      <c r="AQ36" s="640"/>
      <c r="AR36" s="640"/>
      <c r="AS36" s="640"/>
      <c r="AT36" s="640"/>
      <c r="AU36" s="640"/>
      <c r="AV36" s="640"/>
      <c r="AW36" s="640"/>
      <c r="AX36" s="640"/>
      <c r="AY36" s="640"/>
      <c r="AZ36" s="640"/>
      <c r="BA36" s="640"/>
      <c r="BB36" s="640"/>
      <c r="BC36" s="640"/>
      <c r="BD36" s="640"/>
      <c r="BE36" s="640"/>
      <c r="BF36" s="640"/>
      <c r="BG36" s="640"/>
      <c r="BH36" s="640"/>
      <c r="BI36" s="640"/>
      <c r="BJ36" s="640"/>
      <c r="BK36" s="640"/>
      <c r="BL36" s="640"/>
      <c r="BM36" s="640"/>
      <c r="BN36" s="640"/>
      <c r="BO36" s="640"/>
      <c r="BP36" s="640"/>
      <c r="BQ36" s="640"/>
      <c r="BR36" s="640"/>
      <c r="BS36" s="640"/>
      <c r="BT36" s="640"/>
      <c r="BU36" s="640"/>
      <c r="BV36" s="640"/>
      <c r="BW36" s="640"/>
      <c r="BX36" s="640"/>
      <c r="BY36" s="640"/>
      <c r="BZ36" s="640"/>
      <c r="CA36" s="640"/>
      <c r="CB36" s="640"/>
      <c r="CC36" s="640"/>
      <c r="CD36" s="640"/>
      <c r="CE36" s="640"/>
      <c r="CF36" s="640"/>
      <c r="CG36" s="640"/>
      <c r="CH36" s="640"/>
      <c r="CI36" s="640"/>
      <c r="CJ36" s="640"/>
      <c r="CK36" s="640"/>
      <c r="CL36" s="640"/>
      <c r="CM36" s="640"/>
      <c r="CN36" s="640"/>
      <c r="CO36" s="640"/>
      <c r="CP36" s="640"/>
      <c r="CQ36" s="640"/>
      <c r="CR36" s="640"/>
      <c r="CS36" s="640"/>
      <c r="CT36" s="640"/>
    </row>
    <row r="37" spans="1:98" ht="12.75">
      <c r="A37" s="641"/>
      <c r="B37" s="651"/>
      <c r="C37" s="652"/>
      <c r="D37" s="652"/>
      <c r="E37" s="652"/>
      <c r="F37" s="652"/>
      <c r="G37" s="652"/>
      <c r="H37" s="652"/>
      <c r="I37" s="652"/>
      <c r="J37" s="652"/>
      <c r="K37" s="652"/>
      <c r="L37" s="652"/>
      <c r="M37" s="652"/>
      <c r="N37" s="652"/>
      <c r="O37" s="652"/>
      <c r="P37" s="652"/>
      <c r="Q37" s="652"/>
      <c r="R37" s="652"/>
      <c r="S37" s="652"/>
      <c r="T37" s="652"/>
      <c r="U37" s="652"/>
      <c r="V37" s="652"/>
      <c r="W37" s="652"/>
      <c r="X37" s="656"/>
      <c r="Y37" s="1674"/>
      <c r="Z37" s="1674"/>
      <c r="AA37" s="1674"/>
      <c r="AB37" s="1674"/>
      <c r="AC37" s="1674"/>
      <c r="AD37" s="1675"/>
      <c r="AE37" s="1675"/>
      <c r="AF37" s="1675"/>
      <c r="AG37" s="1675"/>
      <c r="AH37" s="1675"/>
      <c r="AI37" s="641"/>
      <c r="AJ37" s="641"/>
      <c r="AK37" s="641"/>
      <c r="AL37" s="641"/>
      <c r="AM37" s="641"/>
      <c r="AN37" s="641"/>
      <c r="AO37" s="640"/>
      <c r="AP37" s="640"/>
      <c r="AQ37" s="640"/>
      <c r="AR37" s="640"/>
      <c r="AS37" s="640"/>
      <c r="AT37" s="640"/>
      <c r="AU37" s="640"/>
      <c r="AV37" s="640"/>
      <c r="AW37" s="640"/>
      <c r="AX37" s="640"/>
      <c r="AY37" s="640"/>
      <c r="AZ37" s="640"/>
      <c r="BA37" s="640"/>
      <c r="BB37" s="640"/>
      <c r="BC37" s="640"/>
      <c r="BD37" s="640"/>
      <c r="BE37" s="640"/>
      <c r="BF37" s="640"/>
      <c r="BG37" s="640"/>
      <c r="BH37" s="640"/>
      <c r="BI37" s="640"/>
      <c r="BJ37" s="640"/>
      <c r="BK37" s="640"/>
      <c r="BL37" s="640"/>
      <c r="BM37" s="640"/>
      <c r="BN37" s="640"/>
      <c r="BO37" s="640"/>
      <c r="BP37" s="640"/>
      <c r="BQ37" s="640"/>
      <c r="BR37" s="640"/>
      <c r="BS37" s="640"/>
      <c r="BT37" s="640"/>
      <c r="BU37" s="640"/>
      <c r="BV37" s="640"/>
      <c r="BW37" s="640"/>
      <c r="BX37" s="640"/>
      <c r="BY37" s="640"/>
      <c r="BZ37" s="640"/>
      <c r="CA37" s="640"/>
      <c r="CB37" s="640"/>
      <c r="CC37" s="640"/>
      <c r="CD37" s="640"/>
      <c r="CE37" s="640"/>
      <c r="CF37" s="640"/>
      <c r="CG37" s="640"/>
      <c r="CH37" s="640"/>
      <c r="CI37" s="640"/>
      <c r="CJ37" s="640"/>
      <c r="CK37" s="640"/>
      <c r="CL37" s="640"/>
      <c r="CM37" s="640"/>
      <c r="CN37" s="640"/>
      <c r="CO37" s="640"/>
      <c r="CP37" s="640"/>
      <c r="CQ37" s="640"/>
      <c r="CR37" s="640"/>
      <c r="CS37" s="640"/>
      <c r="CT37" s="640"/>
    </row>
    <row r="38" spans="1:98" ht="12.75" customHeight="1">
      <c r="A38" s="646"/>
      <c r="B38" s="1655" t="s">
        <v>553</v>
      </c>
      <c r="C38" s="1656"/>
      <c r="D38" s="1656"/>
      <c r="E38" s="1656"/>
      <c r="F38" s="1656"/>
      <c r="G38" s="1656"/>
      <c r="H38" s="1656"/>
      <c r="I38" s="1656"/>
      <c r="J38" s="1656"/>
      <c r="K38" s="1656"/>
      <c r="L38" s="1656"/>
      <c r="M38" s="1656"/>
      <c r="N38" s="1656"/>
      <c r="O38" s="1656"/>
      <c r="P38" s="1656"/>
      <c r="Q38" s="1656"/>
      <c r="R38" s="1656"/>
      <c r="S38" s="1656"/>
      <c r="T38" s="1656"/>
      <c r="U38" s="1656"/>
      <c r="V38" s="1656"/>
      <c r="W38" s="1656"/>
      <c r="X38" s="1657"/>
      <c r="Y38" s="1676">
        <f>IF(T24&gt;=(T23+Y23+AD23+AI23),T28+Y28,0)</f>
        <v>12838849.364010518</v>
      </c>
      <c r="Z38" s="1676"/>
      <c r="AA38" s="1676"/>
      <c r="AB38" s="1676"/>
      <c r="AC38" s="1676"/>
      <c r="AD38" s="1676">
        <f>IF(T24&gt;=(T23+Y23+AD23+AI23),AD28+AI28,0)</f>
        <v>17762000</v>
      </c>
      <c r="AE38" s="1676"/>
      <c r="AF38" s="1676"/>
      <c r="AG38" s="1676"/>
      <c r="AH38" s="1676"/>
      <c r="AI38" s="641"/>
      <c r="AJ38" s="641"/>
      <c r="AK38" s="641"/>
      <c r="AL38" s="641"/>
      <c r="AM38" s="641"/>
      <c r="AN38" s="641"/>
      <c r="AO38" s="640"/>
      <c r="AP38" s="640"/>
      <c r="AQ38" s="640"/>
      <c r="AR38" s="640"/>
      <c r="AS38" s="640"/>
      <c r="AT38" s="640"/>
      <c r="AU38" s="640"/>
      <c r="AV38" s="640"/>
      <c r="AW38" s="640"/>
      <c r="AX38" s="640"/>
      <c r="AY38" s="640"/>
      <c r="AZ38" s="640"/>
      <c r="BA38" s="640"/>
      <c r="BB38" s="640"/>
      <c r="BC38" s="640"/>
      <c r="BD38" s="640"/>
      <c r="BE38" s="640"/>
      <c r="BF38" s="640"/>
      <c r="BG38" s="640"/>
      <c r="BH38" s="640"/>
      <c r="BI38" s="640"/>
      <c r="BJ38" s="640"/>
      <c r="BK38" s="640"/>
      <c r="BL38" s="640"/>
      <c r="BM38" s="640"/>
      <c r="BN38" s="640"/>
      <c r="BO38" s="640"/>
      <c r="BP38" s="640"/>
      <c r="BQ38" s="640"/>
      <c r="BR38" s="640"/>
      <c r="BS38" s="640"/>
      <c r="BT38" s="640"/>
      <c r="BU38" s="640"/>
      <c r="BV38" s="640"/>
      <c r="BW38" s="640"/>
      <c r="BX38" s="640"/>
      <c r="BY38" s="640"/>
      <c r="BZ38" s="640"/>
      <c r="CA38" s="640"/>
      <c r="CB38" s="640"/>
      <c r="CC38" s="640"/>
      <c r="CD38" s="640"/>
      <c r="CE38" s="640"/>
      <c r="CF38" s="640"/>
      <c r="CG38" s="640"/>
      <c r="CH38" s="640"/>
      <c r="CI38" s="640"/>
      <c r="CJ38" s="640"/>
      <c r="CK38" s="640"/>
      <c r="CL38" s="640"/>
      <c r="CM38" s="640"/>
      <c r="CN38" s="640"/>
      <c r="CO38" s="640"/>
      <c r="CP38" s="640"/>
      <c r="CQ38" s="640"/>
      <c r="CR38" s="640"/>
      <c r="CS38" s="640"/>
      <c r="CT38" s="640"/>
    </row>
    <row r="39" spans="1:98" ht="12.75">
      <c r="A39" s="641"/>
      <c r="B39" s="1655" t="s">
        <v>1555</v>
      </c>
      <c r="C39" s="1656"/>
      <c r="D39" s="1656"/>
      <c r="E39" s="1656"/>
      <c r="F39" s="1656"/>
      <c r="G39" s="1656"/>
      <c r="H39" s="1656"/>
      <c r="I39" s="1656"/>
      <c r="J39" s="1656"/>
      <c r="K39" s="1656"/>
      <c r="L39" s="1656"/>
      <c r="M39" s="1656"/>
      <c r="N39" s="1656"/>
      <c r="O39" s="1656"/>
      <c r="P39" s="1656"/>
      <c r="Q39" s="1656"/>
      <c r="R39" s="1656"/>
      <c r="S39" s="1656"/>
      <c r="T39" s="1656"/>
      <c r="U39" s="1656"/>
      <c r="V39" s="1656"/>
      <c r="W39" s="1656"/>
      <c r="X39" s="1657"/>
      <c r="Y39" s="1677">
        <v>3.2399999999999998E-2</v>
      </c>
      <c r="Z39" s="1677"/>
      <c r="AA39" s="1677"/>
      <c r="AB39" s="1677"/>
      <c r="AC39" s="1677"/>
      <c r="AD39" s="1677">
        <v>3.2399999999999998E-2</v>
      </c>
      <c r="AE39" s="1677"/>
      <c r="AF39" s="1677"/>
      <c r="AG39" s="1677"/>
      <c r="AH39" s="1677"/>
      <c r="AI39" s="641"/>
      <c r="AJ39" s="641"/>
      <c r="AK39" s="641"/>
      <c r="AL39" s="641"/>
      <c r="AM39" s="641"/>
      <c r="AN39" s="641"/>
      <c r="AO39" s="640"/>
      <c r="AP39" s="640"/>
      <c r="AQ39" s="640"/>
      <c r="AR39" s="640"/>
      <c r="AS39" s="640"/>
      <c r="AT39" s="640"/>
      <c r="AU39" s="640"/>
      <c r="AV39" s="640"/>
      <c r="AW39" s="640"/>
      <c r="AX39" s="640"/>
      <c r="AY39" s="640"/>
      <c r="AZ39" s="640"/>
      <c r="BA39" s="640"/>
      <c r="BB39" s="640"/>
      <c r="BC39" s="640"/>
      <c r="BD39" s="640"/>
      <c r="BE39" s="640"/>
      <c r="BF39" s="640"/>
      <c r="BG39" s="640"/>
      <c r="BH39" s="640"/>
      <c r="BI39" s="640"/>
      <c r="BJ39" s="640"/>
      <c r="BK39" s="640"/>
      <c r="BL39" s="640"/>
      <c r="BM39" s="640"/>
      <c r="BN39" s="640"/>
      <c r="BO39" s="640"/>
      <c r="BP39" s="640"/>
      <c r="BQ39" s="640"/>
      <c r="BR39" s="640"/>
      <c r="BS39" s="640"/>
      <c r="BT39" s="640"/>
      <c r="BU39" s="640"/>
      <c r="BV39" s="640"/>
      <c r="BW39" s="640"/>
      <c r="BX39" s="640"/>
      <c r="BY39" s="640"/>
      <c r="BZ39" s="640"/>
      <c r="CA39" s="640"/>
      <c r="CB39" s="640"/>
      <c r="CC39" s="640"/>
      <c r="CD39" s="640"/>
      <c r="CE39" s="640"/>
      <c r="CF39" s="640"/>
      <c r="CG39" s="640"/>
      <c r="CH39" s="640"/>
      <c r="CI39" s="640"/>
      <c r="CJ39" s="640"/>
      <c r="CK39" s="640"/>
      <c r="CL39" s="640"/>
      <c r="CM39" s="640"/>
      <c r="CN39" s="640"/>
      <c r="CO39" s="640"/>
      <c r="CP39" s="640"/>
      <c r="CQ39" s="640"/>
      <c r="CR39" s="640"/>
      <c r="CS39" s="640"/>
      <c r="CT39" s="640"/>
    </row>
    <row r="40" spans="1:98" ht="12.75" customHeight="1">
      <c r="A40" s="646"/>
      <c r="B40" s="1655" t="s">
        <v>693</v>
      </c>
      <c r="C40" s="1656"/>
      <c r="D40" s="1656"/>
      <c r="E40" s="1656"/>
      <c r="F40" s="1656"/>
      <c r="G40" s="1656"/>
      <c r="H40" s="1656"/>
      <c r="I40" s="1656"/>
      <c r="J40" s="1656"/>
      <c r="K40" s="1656"/>
      <c r="L40" s="1656"/>
      <c r="M40" s="1656"/>
      <c r="N40" s="1656"/>
      <c r="O40" s="1656"/>
      <c r="P40" s="1656"/>
      <c r="Q40" s="1656"/>
      <c r="R40" s="1656"/>
      <c r="S40" s="1656"/>
      <c r="T40" s="1656"/>
      <c r="U40" s="1656"/>
      <c r="V40" s="1656"/>
      <c r="W40" s="1656"/>
      <c r="X40" s="1657"/>
      <c r="Y40" s="1676">
        <f>ROUND(Y38*Y39,0)</f>
        <v>415979</v>
      </c>
      <c r="Z40" s="1676"/>
      <c r="AA40" s="1676"/>
      <c r="AB40" s="1676"/>
      <c r="AC40" s="1676"/>
      <c r="AD40" s="1673">
        <f>ROUND(AD38*AD39,0)</f>
        <v>575489</v>
      </c>
      <c r="AE40" s="1676"/>
      <c r="AF40" s="1676"/>
      <c r="AG40" s="1676"/>
      <c r="AH40" s="1676"/>
      <c r="AI40" s="641"/>
      <c r="AJ40" s="641"/>
      <c r="AK40" s="641"/>
      <c r="AL40" s="641"/>
      <c r="AM40" s="641"/>
      <c r="AN40" s="641"/>
      <c r="AO40" s="640"/>
      <c r="AP40" s="640"/>
      <c r="AQ40" s="640"/>
      <c r="AR40" s="640"/>
      <c r="AS40" s="640"/>
      <c r="AT40" s="640"/>
      <c r="AU40" s="640"/>
      <c r="AV40" s="640"/>
      <c r="AW40" s="640"/>
      <c r="AX40" s="640"/>
      <c r="AY40" s="640"/>
      <c r="AZ40" s="640"/>
      <c r="BA40" s="640"/>
      <c r="BB40" s="640"/>
      <c r="BC40" s="640"/>
      <c r="BD40" s="640"/>
      <c r="BE40" s="640"/>
      <c r="BF40" s="640"/>
      <c r="BG40" s="640"/>
      <c r="BH40" s="640"/>
      <c r="BI40" s="640"/>
      <c r="BJ40" s="640"/>
      <c r="BK40" s="640"/>
      <c r="BL40" s="640"/>
      <c r="BM40" s="640"/>
      <c r="BN40" s="640"/>
      <c r="BO40" s="640"/>
      <c r="BP40" s="640"/>
      <c r="BQ40" s="640"/>
      <c r="BR40" s="640"/>
      <c r="BS40" s="640"/>
      <c r="BT40" s="640"/>
      <c r="BU40" s="640"/>
      <c r="BV40" s="640"/>
      <c r="BW40" s="640"/>
      <c r="BX40" s="640"/>
      <c r="BY40" s="640"/>
      <c r="BZ40" s="640"/>
      <c r="CA40" s="640"/>
      <c r="CB40" s="640"/>
      <c r="CC40" s="640"/>
      <c r="CD40" s="640"/>
      <c r="CE40" s="640"/>
      <c r="CF40" s="640"/>
      <c r="CG40" s="640"/>
      <c r="CH40" s="640"/>
      <c r="CI40" s="640"/>
      <c r="CJ40" s="640"/>
      <c r="CK40" s="640"/>
      <c r="CL40" s="640"/>
      <c r="CM40" s="640"/>
      <c r="CN40" s="640"/>
      <c r="CO40" s="640"/>
      <c r="CP40" s="640"/>
      <c r="CQ40" s="640"/>
      <c r="CR40" s="640"/>
      <c r="CS40" s="640"/>
      <c r="CT40" s="640"/>
    </row>
    <row r="41" spans="1:98" ht="12.75">
      <c r="A41" s="641"/>
      <c r="B41" s="1655" t="s">
        <v>694</v>
      </c>
      <c r="C41" s="1656"/>
      <c r="D41" s="1656"/>
      <c r="E41" s="1656"/>
      <c r="F41" s="1656"/>
      <c r="G41" s="1656"/>
      <c r="H41" s="1656"/>
      <c r="I41" s="1656"/>
      <c r="J41" s="1656"/>
      <c r="K41" s="1656"/>
      <c r="L41" s="1656"/>
      <c r="M41" s="1656"/>
      <c r="N41" s="1656"/>
      <c r="O41" s="1656"/>
      <c r="P41" s="1656"/>
      <c r="Q41" s="1656"/>
      <c r="R41" s="1656"/>
      <c r="S41" s="1656"/>
      <c r="T41" s="1656"/>
      <c r="U41" s="1656"/>
      <c r="V41" s="1656"/>
      <c r="W41" s="1656"/>
      <c r="X41" s="1657"/>
      <c r="Y41" s="1720">
        <f>Y40+AD40</f>
        <v>991468</v>
      </c>
      <c r="Z41" s="1721"/>
      <c r="AA41" s="1721"/>
      <c r="AB41" s="1721"/>
      <c r="AC41" s="1721"/>
      <c r="AD41" s="1721"/>
      <c r="AE41" s="1721"/>
      <c r="AF41" s="1721"/>
      <c r="AG41" s="1721"/>
      <c r="AH41" s="1722"/>
      <c r="AI41" s="641"/>
      <c r="AJ41" s="641"/>
      <c r="AK41" s="641"/>
      <c r="AL41" s="641"/>
      <c r="AM41" s="641"/>
      <c r="AN41" s="641"/>
      <c r="AO41" s="640"/>
      <c r="AP41" s="640"/>
      <c r="AQ41" s="640"/>
      <c r="AR41" s="640"/>
      <c r="AS41" s="640"/>
      <c r="AT41" s="640"/>
      <c r="AU41" s="640"/>
      <c r="AV41" s="640"/>
      <c r="AW41" s="640"/>
      <c r="AX41" s="640"/>
      <c r="AY41" s="640"/>
      <c r="AZ41" s="640"/>
      <c r="BA41" s="640"/>
      <c r="BB41" s="640"/>
      <c r="BC41" s="640"/>
      <c r="BD41" s="640"/>
      <c r="BE41" s="640"/>
      <c r="BF41" s="640"/>
      <c r="BG41" s="640"/>
      <c r="BH41" s="640"/>
      <c r="BI41" s="640"/>
      <c r="BJ41" s="640"/>
      <c r="BK41" s="640"/>
      <c r="BL41" s="640"/>
      <c r="BM41" s="640"/>
      <c r="BN41" s="640"/>
      <c r="BO41" s="640"/>
      <c r="BP41" s="640"/>
      <c r="BQ41" s="640"/>
      <c r="BR41" s="640"/>
      <c r="BS41" s="640"/>
      <c r="BT41" s="640"/>
      <c r="BU41" s="640"/>
      <c r="BV41" s="640"/>
      <c r="BW41" s="640"/>
      <c r="BX41" s="640"/>
      <c r="BY41" s="640"/>
      <c r="BZ41" s="640"/>
      <c r="CA41" s="640"/>
      <c r="CB41" s="640"/>
      <c r="CC41" s="640"/>
      <c r="CD41" s="640"/>
      <c r="CE41" s="640"/>
      <c r="CF41" s="640"/>
      <c r="CG41" s="640"/>
      <c r="CH41" s="640"/>
      <c r="CI41" s="640"/>
      <c r="CJ41" s="640"/>
      <c r="CK41" s="640"/>
      <c r="CL41" s="640"/>
      <c r="CM41" s="640"/>
      <c r="CN41" s="640"/>
      <c r="CO41" s="640"/>
      <c r="CP41" s="640"/>
      <c r="CQ41" s="640"/>
      <c r="CR41" s="640"/>
      <c r="CS41" s="640"/>
      <c r="CT41" s="640"/>
    </row>
    <row r="42" spans="1:98" ht="12.75" customHeight="1">
      <c r="A42" s="646"/>
      <c r="B42" s="1713" t="s">
        <v>1556</v>
      </c>
      <c r="C42" s="1713"/>
      <c r="D42" s="1713"/>
      <c r="E42" s="1713"/>
      <c r="F42" s="1713"/>
      <c r="G42" s="1713"/>
      <c r="H42" s="1713"/>
      <c r="I42" s="1713"/>
      <c r="J42" s="1713"/>
      <c r="K42" s="1713"/>
      <c r="L42" s="1713"/>
      <c r="M42" s="1713"/>
      <c r="N42" s="1713"/>
      <c r="O42" s="1713"/>
      <c r="P42" s="1713"/>
      <c r="Q42" s="1713"/>
      <c r="R42" s="1713"/>
      <c r="S42" s="1713"/>
      <c r="T42" s="1713"/>
      <c r="U42" s="1713"/>
      <c r="V42" s="1713"/>
      <c r="W42" s="1713"/>
      <c r="X42" s="1713"/>
      <c r="Y42" s="1713"/>
      <c r="Z42" s="1713"/>
      <c r="AA42" s="1713"/>
      <c r="AB42" s="1713"/>
      <c r="AC42" s="1713"/>
      <c r="AD42" s="1713"/>
      <c r="AE42" s="1713"/>
      <c r="AF42" s="1713"/>
      <c r="AG42" s="1713"/>
      <c r="AH42" s="1713"/>
      <c r="AI42" s="641"/>
      <c r="AJ42" s="641"/>
      <c r="AK42" s="641"/>
      <c r="AL42" s="641"/>
      <c r="AM42" s="641"/>
      <c r="AN42" s="641"/>
      <c r="AO42" s="640"/>
      <c r="AP42" s="640"/>
      <c r="AQ42" s="640"/>
      <c r="AR42" s="640"/>
      <c r="AS42" s="640"/>
      <c r="AT42" s="640"/>
      <c r="AU42" s="640"/>
      <c r="AV42" s="640"/>
      <c r="AW42" s="640"/>
      <c r="AX42" s="640"/>
      <c r="AY42" s="640"/>
      <c r="AZ42" s="640"/>
      <c r="BA42" s="640"/>
      <c r="BB42" s="640"/>
      <c r="BC42" s="640"/>
      <c r="BD42" s="640"/>
      <c r="BE42" s="640"/>
      <c r="BF42" s="640"/>
      <c r="BG42" s="640"/>
      <c r="BH42" s="640"/>
      <c r="BI42" s="640"/>
      <c r="BJ42" s="640"/>
      <c r="BK42" s="640"/>
      <c r="BL42" s="640"/>
      <c r="BM42" s="640"/>
      <c r="BN42" s="640"/>
      <c r="BO42" s="640"/>
      <c r="BP42" s="640"/>
      <c r="BQ42" s="640"/>
      <c r="BR42" s="640"/>
      <c r="BS42" s="640"/>
      <c r="BT42" s="640"/>
      <c r="BU42" s="640"/>
      <c r="BV42" s="640"/>
      <c r="BW42" s="640"/>
      <c r="BX42" s="640"/>
      <c r="BY42" s="640"/>
      <c r="BZ42" s="640"/>
      <c r="CA42" s="640"/>
      <c r="CB42" s="640"/>
      <c r="CC42" s="640"/>
      <c r="CD42" s="640"/>
      <c r="CE42" s="640"/>
      <c r="CF42" s="640"/>
      <c r="CG42" s="640"/>
      <c r="CH42" s="640"/>
      <c r="CI42" s="640"/>
      <c r="CJ42" s="640"/>
      <c r="CK42" s="640"/>
      <c r="CL42" s="640"/>
      <c r="CM42" s="640"/>
      <c r="CN42" s="640"/>
      <c r="CO42" s="640"/>
      <c r="CP42" s="640"/>
      <c r="CQ42" s="640"/>
      <c r="CR42" s="640"/>
      <c r="CS42" s="640"/>
      <c r="CT42" s="640"/>
    </row>
    <row r="43" spans="1:98" ht="12.75">
      <c r="A43" s="641"/>
      <c r="B43" s="657"/>
      <c r="C43" s="657"/>
      <c r="D43" s="657"/>
      <c r="E43" s="657"/>
      <c r="F43" s="657"/>
      <c r="G43" s="657"/>
      <c r="H43" s="657"/>
      <c r="I43" s="657"/>
      <c r="J43" s="657"/>
      <c r="K43" s="657"/>
      <c r="L43" s="657"/>
      <c r="M43" s="657"/>
      <c r="N43" s="657"/>
      <c r="O43" s="657"/>
      <c r="P43" s="657"/>
      <c r="Q43" s="657"/>
      <c r="R43" s="657"/>
      <c r="S43" s="657"/>
      <c r="T43" s="657"/>
      <c r="U43" s="657"/>
      <c r="V43" s="657"/>
      <c r="W43" s="657"/>
      <c r="X43" s="657"/>
      <c r="Y43" s="657"/>
      <c r="Z43" s="657"/>
      <c r="AA43" s="657"/>
      <c r="AB43" s="657"/>
      <c r="AC43" s="657"/>
      <c r="AD43" s="657"/>
      <c r="AE43" s="657"/>
      <c r="AF43" s="657"/>
      <c r="AG43" s="657"/>
      <c r="AH43" s="657"/>
      <c r="AI43" s="641"/>
      <c r="AJ43" s="641"/>
      <c r="AK43" s="641"/>
      <c r="AL43" s="641"/>
      <c r="AM43" s="641"/>
      <c r="AN43" s="641"/>
      <c r="AO43" s="640"/>
      <c r="AP43" s="640"/>
      <c r="AQ43" s="640"/>
      <c r="AR43" s="640"/>
      <c r="AS43" s="640"/>
      <c r="AT43" s="640"/>
      <c r="AU43" s="640"/>
      <c r="AV43" s="640"/>
      <c r="AW43" s="640"/>
      <c r="AX43" s="640"/>
      <c r="AY43" s="640"/>
      <c r="AZ43" s="640"/>
      <c r="BA43" s="640"/>
      <c r="BB43" s="640"/>
      <c r="BC43" s="640"/>
      <c r="BD43" s="640"/>
      <c r="BE43" s="640"/>
      <c r="BF43" s="640"/>
      <c r="BG43" s="640"/>
      <c r="BH43" s="640"/>
      <c r="BI43" s="640"/>
      <c r="BJ43" s="640"/>
      <c r="BK43" s="640"/>
      <c r="BL43" s="640"/>
      <c r="BM43" s="640"/>
      <c r="BN43" s="640"/>
      <c r="BO43" s="640"/>
      <c r="BP43" s="640"/>
      <c r="BQ43" s="640"/>
      <c r="BR43" s="640"/>
      <c r="BS43" s="640"/>
      <c r="BT43" s="640"/>
      <c r="BU43" s="640"/>
      <c r="BV43" s="640"/>
      <c r="BW43" s="640"/>
      <c r="BX43" s="640"/>
      <c r="BY43" s="640"/>
      <c r="BZ43" s="640"/>
      <c r="CA43" s="640"/>
      <c r="CB43" s="640"/>
      <c r="CC43" s="640"/>
      <c r="CD43" s="640"/>
      <c r="CE43" s="640"/>
      <c r="CF43" s="640"/>
      <c r="CG43" s="640"/>
      <c r="CH43" s="640"/>
      <c r="CI43" s="640"/>
      <c r="CJ43" s="640"/>
      <c r="CK43" s="640"/>
      <c r="CL43" s="640"/>
      <c r="CM43" s="640"/>
      <c r="CN43" s="640"/>
      <c r="CO43" s="640"/>
      <c r="CP43" s="640"/>
      <c r="CQ43" s="640"/>
      <c r="CR43" s="640"/>
      <c r="CS43" s="640"/>
      <c r="CT43" s="640"/>
    </row>
    <row r="44" spans="1:98" s="335" customFormat="1" ht="13.5" thickBot="1">
      <c r="A44" s="1670" t="s">
        <v>1587</v>
      </c>
      <c r="B44" s="1670"/>
      <c r="C44" s="1670"/>
      <c r="D44" s="1670"/>
      <c r="E44" s="1670"/>
      <c r="F44" s="1670"/>
      <c r="G44" s="1670"/>
      <c r="H44" s="1670"/>
      <c r="I44" s="1670"/>
      <c r="J44" s="1670"/>
      <c r="K44" s="1670"/>
      <c r="L44" s="1670"/>
      <c r="M44" s="1670"/>
      <c r="N44" s="1670"/>
      <c r="O44" s="1670"/>
      <c r="P44" s="1670"/>
      <c r="Q44" s="1670"/>
      <c r="R44" s="1670"/>
      <c r="S44" s="1670"/>
      <c r="T44" s="1670"/>
      <c r="U44" s="1670"/>
      <c r="V44" s="1670"/>
      <c r="W44" s="1670"/>
      <c r="X44" s="1670"/>
      <c r="Y44" s="1670"/>
      <c r="Z44" s="1670"/>
      <c r="AA44" s="1670"/>
      <c r="AB44" s="1670"/>
      <c r="AC44" s="1670"/>
      <c r="AD44" s="1670"/>
      <c r="AE44" s="1670"/>
      <c r="AF44" s="1670"/>
      <c r="AG44" s="1670"/>
      <c r="AH44" s="1670"/>
      <c r="AI44" s="1670"/>
      <c r="AJ44" s="1670"/>
      <c r="AK44" s="1670"/>
      <c r="AL44" s="1670"/>
      <c r="AM44" s="1670"/>
      <c r="AN44" s="1670"/>
      <c r="AO44" s="1670"/>
      <c r="AP44" s="1670"/>
      <c r="AQ44" s="1670"/>
      <c r="AR44" s="1670"/>
      <c r="AS44" s="1670"/>
      <c r="AT44" s="1670"/>
      <c r="AU44" s="1670"/>
      <c r="AV44" s="1670"/>
      <c r="AW44" s="1670"/>
      <c r="AX44" s="1670"/>
      <c r="AY44" s="1670"/>
      <c r="AZ44" s="1670"/>
      <c r="BA44" s="1670"/>
      <c r="BB44" s="1670"/>
      <c r="BC44" s="1670"/>
      <c r="BD44" s="1670"/>
      <c r="BE44" s="1670"/>
      <c r="BF44" s="1670"/>
      <c r="BG44" s="1670"/>
      <c r="BH44" s="1670"/>
      <c r="BI44" s="1670"/>
      <c r="BJ44" s="1670"/>
      <c r="BK44" s="1670"/>
      <c r="BL44" s="1670"/>
      <c r="BM44" s="1670"/>
      <c r="BN44" s="1670"/>
      <c r="BO44" s="1670"/>
      <c r="BP44" s="1670"/>
      <c r="BQ44" s="1670"/>
      <c r="BR44" s="1670"/>
      <c r="BS44" s="1670"/>
      <c r="BT44" s="1670"/>
      <c r="BU44" s="1670"/>
      <c r="BV44" s="1670"/>
      <c r="BW44" s="1670"/>
      <c r="BX44" s="1670"/>
      <c r="BY44" s="337"/>
      <c r="BZ44" s="337"/>
      <c r="CA44" s="337"/>
      <c r="CB44" s="337"/>
      <c r="CC44" s="337"/>
      <c r="CD44" s="337"/>
      <c r="CE44" s="337"/>
      <c r="CF44" s="337"/>
      <c r="CG44" s="337"/>
      <c r="CH44" s="337"/>
      <c r="CI44" s="337"/>
      <c r="CJ44" s="337"/>
      <c r="CK44" s="337"/>
      <c r="CL44" s="337"/>
      <c r="CM44" s="337"/>
      <c r="CN44" s="337"/>
      <c r="CO44" s="337"/>
      <c r="CP44" s="337"/>
      <c r="CQ44" s="337"/>
      <c r="CR44" s="337"/>
    </row>
    <row r="45" spans="1:98" s="335" customFormat="1" ht="12.75" customHeight="1" thickTop="1">
      <c r="AM45" s="337"/>
      <c r="AN45" s="337"/>
      <c r="AO45" s="337"/>
      <c r="AP45" s="337"/>
      <c r="AQ45" s="337"/>
      <c r="AR45" s="337"/>
      <c r="AS45" s="337"/>
      <c r="AT45" s="337"/>
      <c r="AU45" s="337"/>
      <c r="AV45" s="337"/>
      <c r="AW45" s="337"/>
      <c r="AX45" s="337"/>
      <c r="AY45" s="337"/>
      <c r="AZ45" s="337"/>
      <c r="BA45" s="337"/>
      <c r="BB45" s="337"/>
      <c r="BC45" s="337"/>
      <c r="BD45" s="337"/>
      <c r="BE45" s="337"/>
      <c r="BF45" s="337"/>
      <c r="BG45" s="337"/>
      <c r="BH45" s="337"/>
      <c r="BI45" s="337"/>
      <c r="BJ45" s="337"/>
      <c r="BK45" s="337"/>
      <c r="BL45" s="337"/>
      <c r="BM45" s="337"/>
      <c r="BN45" s="337"/>
      <c r="BO45" s="337"/>
      <c r="BP45" s="337"/>
      <c r="BQ45" s="337"/>
      <c r="BR45" s="337"/>
      <c r="BS45" s="337"/>
      <c r="BT45" s="337"/>
      <c r="BU45" s="337"/>
      <c r="BV45" s="337"/>
      <c r="BW45" s="337"/>
      <c r="BX45" s="337"/>
      <c r="BY45" s="337"/>
      <c r="BZ45" s="337"/>
      <c r="CA45" s="337"/>
      <c r="CB45" s="337"/>
      <c r="CC45" s="337"/>
      <c r="CD45" s="337"/>
      <c r="CE45" s="337"/>
      <c r="CF45" s="337"/>
      <c r="CG45" s="337"/>
      <c r="CH45" s="337"/>
      <c r="CI45" s="337"/>
      <c r="CJ45" s="337"/>
      <c r="CK45" s="337"/>
      <c r="CL45" s="337"/>
      <c r="CM45" s="337"/>
      <c r="CN45" s="337"/>
      <c r="CO45" s="337"/>
      <c r="CP45" s="337"/>
      <c r="CQ45" s="337"/>
      <c r="CR45" s="337"/>
    </row>
    <row r="46" spans="1:98" ht="12.75">
      <c r="A46" s="646" t="s">
        <v>637</v>
      </c>
      <c r="B46" s="641"/>
      <c r="C46" s="646" t="s">
        <v>299</v>
      </c>
      <c r="D46" s="641"/>
      <c r="E46" s="641"/>
      <c r="F46" s="641"/>
      <c r="G46" s="641"/>
      <c r="H46" s="641"/>
      <c r="I46" s="641"/>
      <c r="J46" s="641"/>
      <c r="K46" s="641"/>
      <c r="L46" s="641"/>
      <c r="M46" s="641"/>
      <c r="N46" s="641"/>
      <c r="O46" s="641"/>
      <c r="P46" s="641"/>
      <c r="Q46" s="641"/>
      <c r="R46" s="641"/>
      <c r="S46" s="641"/>
      <c r="T46" s="641"/>
      <c r="U46" s="641"/>
      <c r="V46" s="641"/>
      <c r="W46" s="641"/>
      <c r="X46" s="641"/>
      <c r="Y46" s="641"/>
      <c r="Z46" s="641"/>
      <c r="AA46" s="641"/>
      <c r="AB46" s="641"/>
      <c r="AC46" s="641"/>
      <c r="AD46" s="641"/>
      <c r="AE46" s="641"/>
      <c r="AF46" s="641"/>
      <c r="AG46" s="641"/>
      <c r="AH46" s="641"/>
      <c r="AI46" s="641"/>
      <c r="AJ46" s="641"/>
      <c r="AK46" s="641"/>
      <c r="AL46" s="641"/>
      <c r="AM46" s="641"/>
      <c r="AN46" s="641"/>
      <c r="AO46" s="640"/>
      <c r="AP46" s="640"/>
      <c r="AQ46" s="640"/>
      <c r="AR46" s="640"/>
      <c r="AS46" s="640"/>
      <c r="AT46" s="640"/>
      <c r="AU46" s="640"/>
      <c r="AV46" s="640"/>
      <c r="AW46" s="640"/>
      <c r="AX46" s="640"/>
      <c r="AY46" s="640"/>
      <c r="AZ46" s="640"/>
      <c r="BA46" s="640"/>
      <c r="BB46" s="640"/>
      <c r="BC46" s="640"/>
      <c r="BD46" s="640"/>
      <c r="BE46" s="640"/>
      <c r="BF46" s="640"/>
      <c r="BG46" s="640"/>
      <c r="BH46" s="640"/>
      <c r="BI46" s="640"/>
      <c r="BJ46" s="640"/>
      <c r="BK46" s="640"/>
      <c r="BL46" s="640"/>
      <c r="BM46" s="640"/>
      <c r="BN46" s="640"/>
      <c r="BO46" s="640"/>
      <c r="BP46" s="640"/>
      <c r="BQ46" s="640"/>
      <c r="BR46" s="640"/>
      <c r="BS46" s="640"/>
      <c r="BT46" s="640"/>
      <c r="BU46" s="640"/>
      <c r="BV46" s="640"/>
      <c r="BW46" s="640"/>
      <c r="BX46" s="640"/>
      <c r="BY46" s="640"/>
      <c r="BZ46" s="640"/>
      <c r="CA46" s="640"/>
      <c r="CB46" s="640"/>
      <c r="CC46" s="640"/>
      <c r="CD46" s="640"/>
      <c r="CE46" s="640"/>
      <c r="CF46" s="640"/>
      <c r="CG46" s="640"/>
      <c r="CH46" s="640"/>
      <c r="CI46" s="640"/>
      <c r="CJ46" s="640"/>
      <c r="CK46" s="640"/>
      <c r="CL46" s="640"/>
      <c r="CM46" s="640"/>
      <c r="CN46" s="640"/>
      <c r="CO46" s="640"/>
      <c r="CP46" s="640"/>
      <c r="CQ46" s="640"/>
      <c r="CR46" s="640"/>
      <c r="CS46" s="640"/>
      <c r="CT46" s="640"/>
    </row>
    <row r="47" spans="1:98" ht="12.75">
      <c r="A47" s="641"/>
      <c r="B47" s="641"/>
      <c r="C47" s="641"/>
      <c r="D47" s="646" t="s">
        <v>300</v>
      </c>
      <c r="E47" s="641"/>
      <c r="F47" s="641"/>
      <c r="G47" s="641"/>
      <c r="H47" s="641"/>
      <c r="I47" s="641"/>
      <c r="J47" s="641"/>
      <c r="K47" s="641"/>
      <c r="L47" s="641"/>
      <c r="M47" s="641"/>
      <c r="N47" s="641"/>
      <c r="O47" s="641"/>
      <c r="P47" s="641"/>
      <c r="Q47" s="641"/>
      <c r="R47" s="641"/>
      <c r="S47" s="641"/>
      <c r="T47" s="641"/>
      <c r="U47" s="641"/>
      <c r="V47" s="641"/>
      <c r="W47" s="641"/>
      <c r="X47" s="641"/>
      <c r="Y47" s="641"/>
      <c r="Z47" s="641"/>
      <c r="AA47" s="641"/>
      <c r="AB47" s="1664">
        <f>'Sources and Uses Budget'!B105-'Sources and Uses Budget'!B15</f>
        <v>35131566.887539931</v>
      </c>
      <c r="AC47" s="1665"/>
      <c r="AD47" s="1665"/>
      <c r="AE47" s="1665"/>
      <c r="AF47" s="1666"/>
      <c r="AG47" s="641"/>
      <c r="AH47" s="641"/>
      <c r="AI47" s="641"/>
      <c r="AJ47" s="641"/>
      <c r="AK47" s="641"/>
      <c r="AL47" s="641"/>
      <c r="AM47" s="641"/>
      <c r="AN47" s="641"/>
      <c r="AO47" s="640"/>
      <c r="AP47" s="640"/>
      <c r="AQ47" s="640"/>
      <c r="AR47" s="640"/>
      <c r="AS47" s="640"/>
      <c r="AT47" s="640"/>
      <c r="AU47" s="640"/>
      <c r="AV47" s="640"/>
      <c r="AW47" s="640"/>
      <c r="AX47" s="640"/>
      <c r="AY47" s="640"/>
      <c r="AZ47" s="640"/>
      <c r="BA47" s="640"/>
      <c r="BB47" s="640"/>
      <c r="BC47" s="640"/>
      <c r="BD47" s="640"/>
      <c r="BE47" s="640"/>
      <c r="BF47" s="640"/>
      <c r="BG47" s="640"/>
      <c r="BH47" s="640"/>
      <c r="BI47" s="640"/>
      <c r="BJ47" s="640"/>
      <c r="BK47" s="640"/>
      <c r="BL47" s="640"/>
      <c r="BM47" s="640"/>
      <c r="BN47" s="640"/>
      <c r="BO47" s="640"/>
      <c r="BP47" s="640"/>
      <c r="BQ47" s="640"/>
      <c r="BR47" s="640"/>
      <c r="BS47" s="640"/>
      <c r="BT47" s="640"/>
      <c r="BU47" s="640"/>
      <c r="BV47" s="640"/>
      <c r="BW47" s="640"/>
      <c r="BX47" s="640"/>
      <c r="BY47" s="640"/>
      <c r="BZ47" s="640"/>
      <c r="CA47" s="640"/>
      <c r="CB47" s="640"/>
      <c r="CC47" s="640"/>
      <c r="CD47" s="640"/>
      <c r="CE47" s="640"/>
      <c r="CF47" s="640"/>
      <c r="CG47" s="640"/>
      <c r="CH47" s="640"/>
      <c r="CI47" s="640"/>
      <c r="CJ47" s="640"/>
      <c r="CK47" s="640"/>
      <c r="CL47" s="640"/>
      <c r="CM47" s="640"/>
      <c r="CN47" s="640"/>
      <c r="CO47" s="640"/>
      <c r="CP47" s="640"/>
      <c r="CQ47" s="640"/>
      <c r="CR47" s="640"/>
      <c r="CS47" s="640"/>
      <c r="CT47" s="640"/>
    </row>
    <row r="48" spans="1:98" ht="12.75" customHeight="1">
      <c r="A48" s="641"/>
      <c r="B48" s="641"/>
      <c r="C48" s="641"/>
      <c r="D48" s="646" t="s">
        <v>23</v>
      </c>
      <c r="E48" s="641"/>
      <c r="F48" s="641"/>
      <c r="G48" s="641"/>
      <c r="H48" s="641"/>
      <c r="I48" s="641"/>
      <c r="J48" s="641"/>
      <c r="K48" s="641"/>
      <c r="L48" s="641"/>
      <c r="M48" s="641"/>
      <c r="N48" s="641"/>
      <c r="O48" s="641"/>
      <c r="P48" s="641"/>
      <c r="Q48" s="641"/>
      <c r="R48" s="641"/>
      <c r="S48" s="641"/>
      <c r="T48" s="641"/>
      <c r="U48" s="641"/>
      <c r="V48" s="641"/>
      <c r="W48" s="641"/>
      <c r="X48" s="641"/>
      <c r="Y48" s="641"/>
      <c r="Z48" s="641"/>
      <c r="AA48" s="641"/>
      <c r="AB48" s="1664">
        <f>Application!AG630-MIN('Sources and Uses Budget'!B15,Application!AG390)</f>
        <v>25416157</v>
      </c>
      <c r="AC48" s="1665"/>
      <c r="AD48" s="1665"/>
      <c r="AE48" s="1665"/>
      <c r="AF48" s="1666"/>
      <c r="AG48" s="641"/>
      <c r="AH48" s="641"/>
      <c r="AI48" s="641"/>
      <c r="AJ48" s="641"/>
      <c r="AK48" s="641"/>
      <c r="AL48" s="641"/>
      <c r="AM48" s="641"/>
      <c r="AN48" s="641"/>
      <c r="AO48" s="640"/>
      <c r="AP48" s="640"/>
      <c r="AQ48" s="640"/>
      <c r="AR48" s="640"/>
      <c r="AS48" s="640"/>
      <c r="AT48" s="640"/>
      <c r="AU48" s="640"/>
      <c r="AV48" s="640"/>
      <c r="AW48" s="640"/>
      <c r="AX48" s="640"/>
      <c r="AY48" s="640"/>
      <c r="AZ48" s="640"/>
      <c r="BA48" s="640"/>
      <c r="BB48" s="640"/>
      <c r="BC48" s="640"/>
      <c r="BD48" s="640"/>
      <c r="BE48" s="640"/>
      <c r="BF48" s="640"/>
      <c r="BG48" s="640"/>
      <c r="BH48" s="640"/>
      <c r="BI48" s="640"/>
      <c r="BJ48" s="640"/>
      <c r="BK48" s="640"/>
      <c r="BL48" s="640"/>
      <c r="BM48" s="640"/>
      <c r="BN48" s="640"/>
      <c r="BO48" s="640"/>
      <c r="BP48" s="640"/>
      <c r="BQ48" s="640"/>
      <c r="BR48" s="640"/>
      <c r="BS48" s="640"/>
      <c r="BT48" s="640"/>
      <c r="BU48" s="640"/>
      <c r="BV48" s="640"/>
      <c r="BW48" s="640"/>
      <c r="BX48" s="640"/>
      <c r="BY48" s="640"/>
      <c r="BZ48" s="640"/>
      <c r="CA48" s="640"/>
      <c r="CB48" s="640"/>
      <c r="CC48" s="640"/>
      <c r="CD48" s="640"/>
      <c r="CE48" s="640"/>
      <c r="CF48" s="640"/>
      <c r="CG48" s="640"/>
      <c r="CH48" s="640"/>
      <c r="CI48" s="640"/>
      <c r="CJ48" s="640"/>
      <c r="CK48" s="640"/>
      <c r="CL48" s="640"/>
      <c r="CM48" s="640"/>
      <c r="CN48" s="640"/>
      <c r="CO48" s="640"/>
      <c r="CP48" s="640"/>
      <c r="CQ48" s="640"/>
      <c r="CR48" s="640"/>
      <c r="CS48" s="640"/>
      <c r="CT48" s="640"/>
    </row>
    <row r="49" spans="1:98" ht="12.75">
      <c r="A49" s="641"/>
      <c r="B49" s="641"/>
      <c r="C49" s="641"/>
      <c r="D49" s="646" t="s">
        <v>98</v>
      </c>
      <c r="E49" s="641"/>
      <c r="F49" s="641"/>
      <c r="G49" s="641"/>
      <c r="H49" s="641"/>
      <c r="I49" s="641"/>
      <c r="J49" s="641"/>
      <c r="K49" s="641"/>
      <c r="L49" s="641"/>
      <c r="M49" s="641"/>
      <c r="N49" s="641"/>
      <c r="O49" s="641"/>
      <c r="P49" s="641"/>
      <c r="Q49" s="641"/>
      <c r="R49" s="641"/>
      <c r="S49" s="641"/>
      <c r="T49" s="641"/>
      <c r="U49" s="641"/>
      <c r="V49" s="641"/>
      <c r="W49" s="641"/>
      <c r="X49" s="641"/>
      <c r="Y49" s="641"/>
      <c r="Z49" s="641"/>
      <c r="AA49" s="641"/>
      <c r="AB49" s="1664">
        <f>AB47-AB48</f>
        <v>9715409.8875399306</v>
      </c>
      <c r="AC49" s="1665"/>
      <c r="AD49" s="1665"/>
      <c r="AE49" s="1665"/>
      <c r="AF49" s="1666"/>
      <c r="AG49" s="641"/>
      <c r="AH49" s="641"/>
      <c r="AI49" s="641"/>
      <c r="AJ49" s="641"/>
      <c r="AK49" s="641"/>
      <c r="AL49" s="641"/>
      <c r="AM49" s="641"/>
      <c r="AN49" s="641"/>
      <c r="AO49" s="640"/>
      <c r="AP49" s="640"/>
      <c r="AQ49" s="640"/>
      <c r="AR49" s="640"/>
      <c r="AS49" s="640"/>
      <c r="AT49" s="640"/>
      <c r="AU49" s="640"/>
      <c r="AV49" s="640"/>
      <c r="AW49" s="640"/>
      <c r="AX49" s="640"/>
      <c r="AY49" s="640"/>
      <c r="AZ49" s="640"/>
      <c r="BA49" s="640"/>
      <c r="BB49" s="640"/>
      <c r="BC49" s="640"/>
      <c r="BD49" s="640"/>
      <c r="BE49" s="640"/>
      <c r="BF49" s="640"/>
      <c r="BG49" s="640"/>
      <c r="BH49" s="640"/>
      <c r="BI49" s="640"/>
      <c r="BJ49" s="640"/>
      <c r="BK49" s="640"/>
      <c r="BL49" s="640"/>
      <c r="BM49" s="640"/>
      <c r="BN49" s="640"/>
      <c r="BO49" s="640"/>
      <c r="BP49" s="640"/>
      <c r="BQ49" s="640"/>
      <c r="BR49" s="640"/>
      <c r="BS49" s="640"/>
      <c r="BT49" s="640"/>
      <c r="BU49" s="640"/>
      <c r="BV49" s="640"/>
      <c r="BW49" s="640"/>
      <c r="BX49" s="640"/>
      <c r="BY49" s="640"/>
      <c r="BZ49" s="640"/>
      <c r="CA49" s="640"/>
      <c r="CB49" s="640"/>
      <c r="CC49" s="640"/>
      <c r="CD49" s="640"/>
      <c r="CE49" s="640"/>
      <c r="CF49" s="640"/>
      <c r="CG49" s="640"/>
      <c r="CH49" s="640"/>
      <c r="CI49" s="640"/>
      <c r="CJ49" s="640"/>
      <c r="CK49" s="640"/>
      <c r="CL49" s="640"/>
      <c r="CM49" s="640"/>
      <c r="CN49" s="640"/>
      <c r="CO49" s="640"/>
      <c r="CP49" s="640"/>
      <c r="CQ49" s="640"/>
      <c r="CR49" s="640"/>
      <c r="CS49" s="640"/>
      <c r="CT49" s="640"/>
    </row>
    <row r="50" spans="1:98" ht="12.75">
      <c r="A50" s="641"/>
      <c r="B50" s="641"/>
      <c r="C50" s="641"/>
      <c r="D50" s="646" t="s">
        <v>735</v>
      </c>
      <c r="E50" s="641"/>
      <c r="F50" s="641"/>
      <c r="G50" s="641"/>
      <c r="H50" s="641"/>
      <c r="I50" s="641"/>
      <c r="J50" s="641"/>
      <c r="K50" s="641"/>
      <c r="L50" s="641"/>
      <c r="M50" s="641"/>
      <c r="N50" s="641"/>
      <c r="O50" s="641"/>
      <c r="P50" s="641"/>
      <c r="Q50" s="641"/>
      <c r="R50" s="641"/>
      <c r="S50" s="641"/>
      <c r="T50" s="641"/>
      <c r="U50" s="641"/>
      <c r="V50" s="641"/>
      <c r="W50" s="641"/>
      <c r="X50" s="642"/>
      <c r="Y50" s="642"/>
      <c r="Z50" s="642"/>
      <c r="AA50" s="658"/>
      <c r="AB50" s="1649">
        <f>0.98*0.9999</f>
        <v>0.97990199999999994</v>
      </c>
      <c r="AC50" s="1650"/>
      <c r="AD50" s="1650"/>
      <c r="AE50" s="1650"/>
      <c r="AF50" s="1651"/>
      <c r="AG50" s="641"/>
      <c r="AH50" s="641"/>
      <c r="AI50" s="641"/>
      <c r="AJ50" s="641"/>
      <c r="AK50" s="641"/>
      <c r="AL50" s="641"/>
      <c r="AM50" s="641"/>
      <c r="AN50" s="641"/>
      <c r="AO50" s="640"/>
      <c r="AP50" s="640"/>
      <c r="AQ50" s="640"/>
      <c r="AR50" s="640"/>
      <c r="AS50" s="640"/>
      <c r="AT50" s="640"/>
      <c r="AU50" s="640"/>
      <c r="AV50" s="640"/>
      <c r="AW50" s="640"/>
      <c r="AX50" s="640"/>
      <c r="AY50" s="640"/>
      <c r="AZ50" s="640"/>
      <c r="BA50" s="640"/>
      <c r="BB50" s="640"/>
      <c r="BC50" s="640"/>
      <c r="BD50" s="640"/>
      <c r="BE50" s="640"/>
      <c r="BF50" s="640"/>
      <c r="BG50" s="640"/>
      <c r="BH50" s="640"/>
      <c r="BI50" s="640"/>
      <c r="BJ50" s="640"/>
      <c r="BK50" s="640"/>
      <c r="BL50" s="640"/>
      <c r="BM50" s="640"/>
      <c r="BN50" s="640"/>
      <c r="BO50" s="640"/>
      <c r="BP50" s="640"/>
      <c r="BQ50" s="640"/>
      <c r="BR50" s="640"/>
      <c r="BS50" s="640"/>
      <c r="BT50" s="640"/>
      <c r="BU50" s="640"/>
      <c r="BV50" s="640"/>
      <c r="BW50" s="640"/>
      <c r="BX50" s="640"/>
      <c r="BY50" s="640"/>
      <c r="BZ50" s="640"/>
      <c r="CA50" s="640"/>
      <c r="CB50" s="640"/>
      <c r="CC50" s="640"/>
      <c r="CD50" s="640"/>
      <c r="CE50" s="640"/>
      <c r="CF50" s="640"/>
      <c r="CG50" s="640"/>
      <c r="CH50" s="640"/>
      <c r="CI50" s="640"/>
      <c r="CJ50" s="640"/>
      <c r="CK50" s="640"/>
      <c r="CL50" s="640"/>
      <c r="CM50" s="640"/>
      <c r="CN50" s="640"/>
      <c r="CO50" s="640"/>
      <c r="CP50" s="640"/>
      <c r="CQ50" s="640"/>
      <c r="CR50" s="640"/>
      <c r="CS50" s="640"/>
      <c r="CT50" s="640"/>
    </row>
    <row r="51" spans="1:98" s="662" customFormat="1" ht="15" customHeight="1">
      <c r="A51" s="642"/>
      <c r="B51" s="642"/>
      <c r="C51" s="642"/>
      <c r="D51" s="659"/>
      <c r="E51" s="1663" t="s">
        <v>1183</v>
      </c>
      <c r="F51" s="1663"/>
      <c r="G51" s="1663"/>
      <c r="H51" s="1663"/>
      <c r="I51" s="1663"/>
      <c r="J51" s="1663"/>
      <c r="K51" s="1663"/>
      <c r="L51" s="1663"/>
      <c r="M51" s="1663"/>
      <c r="N51" s="1663"/>
      <c r="O51" s="1663"/>
      <c r="P51" s="1663"/>
      <c r="Q51" s="1663"/>
      <c r="R51" s="1663"/>
      <c r="S51" s="1663"/>
      <c r="T51" s="1663"/>
      <c r="U51" s="1663"/>
      <c r="V51" s="1663"/>
      <c r="W51" s="1663"/>
      <c r="X51" s="1663"/>
      <c r="Y51" s="1663"/>
      <c r="Z51" s="1663"/>
      <c r="AA51" s="660"/>
      <c r="AB51" s="660"/>
      <c r="AC51" s="660"/>
      <c r="AD51" s="660"/>
      <c r="AE51" s="660"/>
      <c r="AF51" s="660"/>
      <c r="AG51" s="642"/>
      <c r="AH51" s="642"/>
      <c r="AI51" s="642"/>
      <c r="AJ51" s="642"/>
      <c r="AK51" s="642"/>
      <c r="AL51" s="642"/>
      <c r="AM51" s="642"/>
      <c r="AN51" s="642"/>
      <c r="AO51" s="661"/>
      <c r="AP51" s="661"/>
      <c r="AQ51" s="661"/>
      <c r="AR51" s="661"/>
      <c r="AS51" s="661"/>
      <c r="AT51" s="661"/>
      <c r="AU51" s="661"/>
      <c r="AV51" s="661"/>
      <c r="AW51" s="661"/>
      <c r="AX51" s="661"/>
      <c r="AY51" s="661"/>
      <c r="AZ51" s="661"/>
      <c r="BA51" s="661"/>
      <c r="BB51" s="661"/>
      <c r="BC51" s="661"/>
      <c r="BD51" s="661"/>
      <c r="BE51" s="661"/>
      <c r="BF51" s="661"/>
      <c r="BG51" s="661"/>
      <c r="BH51" s="661"/>
      <c r="BI51" s="661"/>
      <c r="BJ51" s="661"/>
      <c r="BK51" s="661"/>
      <c r="BL51" s="661"/>
      <c r="BM51" s="661"/>
      <c r="BN51" s="661"/>
      <c r="BO51" s="661"/>
      <c r="BP51" s="661"/>
      <c r="BQ51" s="661"/>
      <c r="BR51" s="661"/>
      <c r="BS51" s="661"/>
      <c r="BT51" s="661"/>
      <c r="BU51" s="661"/>
      <c r="BV51" s="661"/>
      <c r="BW51" s="661"/>
      <c r="BX51" s="661"/>
      <c r="BY51" s="661"/>
      <c r="BZ51" s="661"/>
      <c r="CA51" s="661"/>
      <c r="CB51" s="661"/>
      <c r="CC51" s="661"/>
      <c r="CD51" s="661"/>
      <c r="CE51" s="661"/>
      <c r="CF51" s="661"/>
      <c r="CG51" s="661"/>
      <c r="CH51" s="661"/>
      <c r="CI51" s="661"/>
      <c r="CJ51" s="661"/>
      <c r="CK51" s="661"/>
      <c r="CL51" s="661"/>
      <c r="CM51" s="661"/>
      <c r="CN51" s="661"/>
      <c r="CO51" s="661"/>
      <c r="CP51" s="661"/>
      <c r="CQ51" s="661"/>
      <c r="CR51" s="661"/>
      <c r="CS51" s="661"/>
      <c r="CT51" s="661"/>
    </row>
    <row r="52" spans="1:98" s="662" customFormat="1" ht="12" customHeight="1">
      <c r="A52" s="642"/>
      <c r="B52" s="642"/>
      <c r="C52" s="642"/>
      <c r="D52" s="659"/>
      <c r="E52" s="1663"/>
      <c r="F52" s="1663"/>
      <c r="G52" s="1663"/>
      <c r="H52" s="1663"/>
      <c r="I52" s="1663"/>
      <c r="J52" s="1663"/>
      <c r="K52" s="1663"/>
      <c r="L52" s="1663"/>
      <c r="M52" s="1663"/>
      <c r="N52" s="1663"/>
      <c r="O52" s="1663"/>
      <c r="P52" s="1663"/>
      <c r="Q52" s="1663"/>
      <c r="R52" s="1663"/>
      <c r="S52" s="1663"/>
      <c r="T52" s="1663"/>
      <c r="U52" s="1663"/>
      <c r="V52" s="1663"/>
      <c r="W52" s="1663"/>
      <c r="X52" s="1663"/>
      <c r="Y52" s="1663"/>
      <c r="Z52" s="1663"/>
      <c r="AA52" s="663"/>
      <c r="AB52" s="663"/>
      <c r="AC52" s="663"/>
      <c r="AD52" s="663"/>
      <c r="AE52" s="663"/>
      <c r="AF52" s="663"/>
      <c r="AG52" s="664"/>
      <c r="AH52" s="642"/>
      <c r="AI52" s="642"/>
      <c r="AJ52" s="642"/>
      <c r="AK52" s="642"/>
      <c r="AL52" s="642"/>
      <c r="AM52" s="642"/>
      <c r="AN52" s="642"/>
      <c r="AO52" s="661"/>
      <c r="AP52" s="661"/>
      <c r="AQ52" s="661"/>
      <c r="AR52" s="661"/>
      <c r="AS52" s="661"/>
      <c r="AT52" s="661"/>
      <c r="AU52" s="661"/>
      <c r="AV52" s="661"/>
      <c r="AW52" s="661"/>
      <c r="AX52" s="661"/>
      <c r="AY52" s="661"/>
      <c r="AZ52" s="661"/>
      <c r="BA52" s="661"/>
      <c r="BB52" s="661"/>
      <c r="BC52" s="661"/>
      <c r="BD52" s="661"/>
      <c r="BE52" s="661"/>
      <c r="BF52" s="661"/>
      <c r="BG52" s="661"/>
      <c r="BH52" s="661"/>
      <c r="BI52" s="661"/>
      <c r="BJ52" s="661"/>
      <c r="BK52" s="661"/>
      <c r="BL52" s="661"/>
      <c r="BM52" s="661"/>
      <c r="BN52" s="661"/>
      <c r="BO52" s="661"/>
      <c r="BP52" s="661"/>
      <c r="BQ52" s="661"/>
      <c r="BR52" s="661"/>
      <c r="BS52" s="661"/>
      <c r="BT52" s="661"/>
      <c r="BU52" s="661"/>
      <c r="BV52" s="661"/>
      <c r="BW52" s="661"/>
      <c r="BX52" s="661"/>
      <c r="BY52" s="661"/>
      <c r="BZ52" s="661"/>
      <c r="CA52" s="661"/>
      <c r="CB52" s="661"/>
      <c r="CC52" s="661"/>
      <c r="CD52" s="661"/>
      <c r="CE52" s="661"/>
      <c r="CF52" s="661"/>
      <c r="CG52" s="661"/>
      <c r="CH52" s="661"/>
      <c r="CI52" s="661"/>
      <c r="CJ52" s="661"/>
      <c r="CK52" s="661"/>
      <c r="CL52" s="661"/>
      <c r="CM52" s="661"/>
      <c r="CN52" s="661"/>
      <c r="CO52" s="661"/>
      <c r="CP52" s="661"/>
      <c r="CQ52" s="661"/>
      <c r="CR52" s="661"/>
      <c r="CS52" s="661"/>
      <c r="CT52" s="661"/>
    </row>
    <row r="53" spans="1:98" s="642" customFormat="1" ht="12" customHeight="1">
      <c r="D53" s="659"/>
      <c r="E53" s="665"/>
      <c r="F53" s="665"/>
      <c r="G53" s="665"/>
      <c r="H53" s="665"/>
      <c r="I53" s="665"/>
      <c r="J53" s="665"/>
      <c r="K53" s="665"/>
      <c r="L53" s="665"/>
      <c r="M53" s="665"/>
      <c r="N53" s="665"/>
      <c r="O53" s="665"/>
      <c r="P53" s="665"/>
      <c r="Q53" s="665"/>
      <c r="R53" s="665"/>
      <c r="S53" s="665"/>
      <c r="T53" s="665"/>
      <c r="U53" s="665"/>
      <c r="V53" s="665"/>
      <c r="W53" s="665"/>
      <c r="X53" s="665"/>
      <c r="Y53" s="665"/>
      <c r="Z53" s="665"/>
      <c r="AO53" s="645"/>
      <c r="AP53" s="645"/>
      <c r="AQ53" s="645"/>
      <c r="AR53" s="645"/>
      <c r="AS53" s="645"/>
      <c r="AT53" s="645"/>
      <c r="AU53" s="645"/>
      <c r="AV53" s="645"/>
      <c r="AW53" s="645"/>
      <c r="AX53" s="645"/>
      <c r="AY53" s="645"/>
      <c r="AZ53" s="645"/>
      <c r="BA53" s="645"/>
      <c r="BB53" s="645"/>
      <c r="BC53" s="645"/>
      <c r="BD53" s="645"/>
      <c r="BE53" s="645"/>
      <c r="BF53" s="645"/>
      <c r="BG53" s="645"/>
      <c r="BH53" s="645"/>
      <c r="BI53" s="645"/>
      <c r="BJ53" s="645"/>
      <c r="BK53" s="645"/>
      <c r="BL53" s="645"/>
      <c r="BM53" s="645"/>
      <c r="BN53" s="645"/>
      <c r="BO53" s="645"/>
      <c r="BP53" s="645"/>
      <c r="BQ53" s="645"/>
      <c r="BR53" s="645"/>
      <c r="BS53" s="645"/>
      <c r="BT53" s="645"/>
      <c r="BU53" s="645"/>
      <c r="BV53" s="645"/>
      <c r="BW53" s="645"/>
      <c r="BX53" s="645"/>
      <c r="BY53" s="645"/>
      <c r="BZ53" s="645"/>
      <c r="CA53" s="645"/>
      <c r="CB53" s="645"/>
      <c r="CC53" s="645"/>
      <c r="CD53" s="645"/>
      <c r="CE53" s="645"/>
      <c r="CF53" s="645"/>
      <c r="CG53" s="645"/>
      <c r="CH53" s="645"/>
      <c r="CI53" s="645"/>
      <c r="CJ53" s="645"/>
      <c r="CK53" s="645"/>
      <c r="CL53" s="645"/>
      <c r="CM53" s="645"/>
      <c r="CN53" s="645"/>
      <c r="CO53" s="645"/>
      <c r="CP53" s="645"/>
      <c r="CQ53" s="645"/>
      <c r="CR53" s="645"/>
      <c r="CS53" s="645"/>
      <c r="CT53" s="645"/>
    </row>
    <row r="54" spans="1:98" s="642" customFormat="1" ht="15" customHeight="1">
      <c r="A54" s="641"/>
      <c r="B54" s="641"/>
      <c r="C54" s="641"/>
      <c r="D54" s="646" t="s">
        <v>355</v>
      </c>
      <c r="E54" s="641"/>
      <c r="F54" s="641"/>
      <c r="G54" s="641"/>
      <c r="H54" s="641"/>
      <c r="I54" s="641"/>
      <c r="J54" s="641"/>
      <c r="K54" s="641"/>
      <c r="L54" s="641"/>
      <c r="M54" s="641"/>
      <c r="N54" s="641"/>
      <c r="O54" s="641"/>
      <c r="P54" s="641"/>
      <c r="Q54" s="641"/>
      <c r="R54" s="641"/>
      <c r="S54" s="641"/>
      <c r="T54" s="641"/>
      <c r="U54" s="641"/>
      <c r="V54" s="641"/>
      <c r="W54" s="641"/>
      <c r="X54" s="641"/>
      <c r="Y54" s="641"/>
      <c r="Z54" s="641"/>
      <c r="AA54" s="641"/>
      <c r="AB54" s="1664">
        <f>ROUND(IF(ISERROR((AB49/AB50)),0,(AB49/AB50)),0)</f>
        <v>9914675</v>
      </c>
      <c r="AC54" s="1665"/>
      <c r="AD54" s="1665"/>
      <c r="AE54" s="1665"/>
      <c r="AF54" s="1666"/>
      <c r="AG54" s="641"/>
      <c r="AH54" s="641"/>
      <c r="AI54" s="641"/>
      <c r="AJ54" s="641"/>
      <c r="AK54" s="641"/>
      <c r="AL54" s="641"/>
      <c r="AM54" s="641"/>
      <c r="AN54" s="641"/>
      <c r="AO54" s="645"/>
      <c r="AP54" s="645"/>
      <c r="AQ54" s="645"/>
      <c r="AR54" s="645"/>
      <c r="AS54" s="645"/>
      <c r="AT54" s="645"/>
      <c r="AU54" s="645"/>
      <c r="AV54" s="645"/>
      <c r="AW54" s="645"/>
      <c r="AX54" s="645"/>
      <c r="AY54" s="645"/>
      <c r="AZ54" s="645"/>
      <c r="BA54" s="645"/>
      <c r="BB54" s="645"/>
      <c r="BC54" s="645"/>
      <c r="BD54" s="645"/>
      <c r="BE54" s="645"/>
      <c r="BF54" s="645"/>
      <c r="BG54" s="645"/>
      <c r="BH54" s="645"/>
      <c r="BI54" s="645"/>
      <c r="BJ54" s="645"/>
      <c r="BK54" s="645"/>
      <c r="BL54" s="645"/>
      <c r="BM54" s="645"/>
      <c r="BN54" s="645"/>
      <c r="BO54" s="645"/>
      <c r="BP54" s="645"/>
      <c r="BQ54" s="645"/>
      <c r="BR54" s="645"/>
      <c r="BS54" s="645"/>
      <c r="BT54" s="645"/>
      <c r="BU54" s="645"/>
      <c r="BV54" s="645"/>
      <c r="BW54" s="645"/>
      <c r="BX54" s="645"/>
      <c r="BY54" s="645"/>
      <c r="BZ54" s="645"/>
      <c r="CA54" s="645"/>
      <c r="CB54" s="645"/>
      <c r="CC54" s="645"/>
      <c r="CD54" s="645"/>
      <c r="CE54" s="645"/>
      <c r="CF54" s="645"/>
      <c r="CG54" s="645"/>
      <c r="CH54" s="645"/>
      <c r="CI54" s="645"/>
      <c r="CJ54" s="645"/>
      <c r="CK54" s="645"/>
      <c r="CL54" s="645"/>
      <c r="CM54" s="645"/>
      <c r="CN54" s="645"/>
      <c r="CO54" s="645"/>
      <c r="CP54" s="645"/>
      <c r="CQ54" s="645"/>
      <c r="CR54" s="645"/>
      <c r="CS54" s="645"/>
      <c r="CT54" s="645"/>
    </row>
    <row r="55" spans="1:98" ht="12.75" customHeight="1">
      <c r="A55" s="641"/>
      <c r="B55" s="641"/>
      <c r="C55" s="641"/>
      <c r="D55" s="646" t="s">
        <v>356</v>
      </c>
      <c r="E55" s="641"/>
      <c r="F55" s="641"/>
      <c r="G55" s="641"/>
      <c r="H55" s="641"/>
      <c r="I55" s="641"/>
      <c r="J55" s="641"/>
      <c r="K55" s="641"/>
      <c r="L55" s="641"/>
      <c r="M55" s="641"/>
      <c r="N55" s="641"/>
      <c r="O55" s="641"/>
      <c r="P55" s="641"/>
      <c r="Q55" s="641"/>
      <c r="R55" s="641"/>
      <c r="S55" s="641"/>
      <c r="T55" s="641"/>
      <c r="U55" s="641"/>
      <c r="V55" s="641"/>
      <c r="W55" s="641"/>
      <c r="X55" s="641"/>
      <c r="Y55" s="641"/>
      <c r="Z55" s="641"/>
      <c r="AA55" s="641"/>
      <c r="AB55" s="1664">
        <f>(AB54/10)</f>
        <v>991467.5</v>
      </c>
      <c r="AC55" s="1665"/>
      <c r="AD55" s="1665"/>
      <c r="AE55" s="1665"/>
      <c r="AF55" s="1666"/>
      <c r="AG55" s="641"/>
      <c r="AH55" s="641"/>
      <c r="AI55" s="641"/>
      <c r="AJ55" s="641"/>
      <c r="AK55" s="641"/>
      <c r="AL55" s="641"/>
      <c r="AM55" s="641"/>
      <c r="AN55" s="641"/>
      <c r="AO55" s="640"/>
      <c r="AP55" s="640"/>
      <c r="AQ55" s="640"/>
      <c r="AR55" s="640"/>
      <c r="AS55" s="640"/>
      <c r="AT55" s="640"/>
      <c r="AU55" s="640"/>
      <c r="AV55" s="640"/>
      <c r="AW55" s="640"/>
      <c r="AX55" s="640"/>
      <c r="AY55" s="640"/>
      <c r="AZ55" s="640"/>
      <c r="BA55" s="640"/>
      <c r="BB55" s="640"/>
      <c r="BC55" s="640"/>
      <c r="BD55" s="640"/>
      <c r="BE55" s="640"/>
      <c r="BF55" s="640"/>
      <c r="BG55" s="640"/>
      <c r="BH55" s="640"/>
      <c r="BI55" s="640"/>
      <c r="BJ55" s="640"/>
      <c r="BK55" s="640"/>
      <c r="BL55" s="640"/>
      <c r="BM55" s="640"/>
      <c r="BN55" s="640"/>
      <c r="BO55" s="640"/>
      <c r="BP55" s="640"/>
      <c r="BQ55" s="640"/>
      <c r="BR55" s="640"/>
      <c r="BS55" s="640"/>
      <c r="BT55" s="640"/>
      <c r="BU55" s="640"/>
      <c r="BV55" s="640"/>
      <c r="BW55" s="640"/>
      <c r="BX55" s="640"/>
      <c r="BY55" s="640"/>
      <c r="BZ55" s="640"/>
      <c r="CA55" s="640"/>
      <c r="CB55" s="640"/>
      <c r="CC55" s="640"/>
      <c r="CD55" s="640"/>
      <c r="CE55" s="640"/>
      <c r="CF55" s="640"/>
      <c r="CG55" s="640"/>
      <c r="CH55" s="640"/>
      <c r="CI55" s="640"/>
      <c r="CJ55" s="640"/>
      <c r="CK55" s="640"/>
      <c r="CL55" s="640"/>
      <c r="CM55" s="640"/>
      <c r="CN55" s="640"/>
      <c r="CO55" s="640"/>
      <c r="CP55" s="640"/>
      <c r="CQ55" s="640"/>
      <c r="CR55" s="640"/>
      <c r="CS55" s="640"/>
      <c r="CT55" s="640"/>
    </row>
    <row r="56" spans="1:98" ht="12.75">
      <c r="A56" s="641"/>
      <c r="B56" s="641"/>
      <c r="C56" s="641"/>
      <c r="D56" s="646" t="s">
        <v>818</v>
      </c>
      <c r="E56" s="641"/>
      <c r="F56" s="641"/>
      <c r="G56" s="641"/>
      <c r="H56" s="641"/>
      <c r="I56" s="641"/>
      <c r="J56" s="641"/>
      <c r="K56" s="641"/>
      <c r="L56" s="641"/>
      <c r="M56" s="641"/>
      <c r="N56" s="641"/>
      <c r="O56" s="641"/>
      <c r="P56" s="641"/>
      <c r="Q56" s="641"/>
      <c r="R56" s="641"/>
      <c r="S56" s="641"/>
      <c r="T56" s="641"/>
      <c r="U56" s="641"/>
      <c r="V56" s="641"/>
      <c r="W56" s="641"/>
      <c r="X56" s="641"/>
      <c r="Y56" s="641"/>
      <c r="Z56" s="641"/>
      <c r="AA56" s="641"/>
      <c r="AB56" s="1667">
        <f>(IF((Y41&lt;AB55),Y41,AB55))</f>
        <v>991467.5</v>
      </c>
      <c r="AC56" s="1668"/>
      <c r="AD56" s="1668"/>
      <c r="AE56" s="1668"/>
      <c r="AF56" s="1669"/>
      <c r="AG56" s="641"/>
      <c r="AH56" s="641"/>
      <c r="AI56" s="641"/>
      <c r="AJ56" s="641"/>
      <c r="AK56" s="641"/>
      <c r="AL56" s="641"/>
      <c r="AM56" s="641"/>
      <c r="AN56" s="641"/>
      <c r="AO56" s="640"/>
      <c r="AP56" s="640"/>
      <c r="AQ56" s="640"/>
      <c r="AR56" s="640"/>
      <c r="AS56" s="640"/>
      <c r="AT56" s="640"/>
      <c r="AU56" s="640"/>
      <c r="AV56" s="640"/>
      <c r="AW56" s="640"/>
      <c r="AX56" s="640"/>
      <c r="AY56" s="640"/>
      <c r="AZ56" s="640"/>
      <c r="BA56" s="640"/>
      <c r="BB56" s="640"/>
      <c r="BC56" s="640"/>
      <c r="BD56" s="640"/>
      <c r="BE56" s="640"/>
      <c r="BF56" s="640"/>
      <c r="BG56" s="640"/>
      <c r="BH56" s="640"/>
      <c r="BI56" s="640"/>
      <c r="BJ56" s="640"/>
      <c r="BK56" s="640"/>
      <c r="BL56" s="640"/>
      <c r="BM56" s="640"/>
      <c r="BN56" s="640"/>
      <c r="BO56" s="640"/>
      <c r="BP56" s="640"/>
      <c r="BQ56" s="640"/>
      <c r="BR56" s="640"/>
      <c r="BS56" s="640"/>
      <c r="BT56" s="640"/>
      <c r="BU56" s="640"/>
      <c r="BV56" s="640"/>
      <c r="BW56" s="640"/>
      <c r="BX56" s="640"/>
      <c r="BY56" s="640"/>
      <c r="BZ56" s="640"/>
      <c r="CA56" s="640"/>
      <c r="CB56" s="640"/>
      <c r="CC56" s="640"/>
      <c r="CD56" s="640"/>
      <c r="CE56" s="640"/>
      <c r="CF56" s="640"/>
      <c r="CG56" s="640"/>
      <c r="CH56" s="640"/>
      <c r="CI56" s="640"/>
      <c r="CJ56" s="640"/>
      <c r="CK56" s="640"/>
      <c r="CL56" s="640"/>
      <c r="CM56" s="640"/>
      <c r="CN56" s="640"/>
      <c r="CO56" s="640"/>
      <c r="CP56" s="640"/>
      <c r="CQ56" s="640"/>
      <c r="CR56" s="640"/>
      <c r="CS56" s="640"/>
      <c r="CT56" s="640"/>
    </row>
    <row r="57" spans="1:98" ht="12.75">
      <c r="A57" s="641"/>
      <c r="B57" s="641"/>
      <c r="C57" s="641"/>
      <c r="D57" s="646" t="s">
        <v>817</v>
      </c>
      <c r="E57" s="641"/>
      <c r="F57" s="641"/>
      <c r="G57" s="641"/>
      <c r="H57" s="641"/>
      <c r="I57" s="641"/>
      <c r="J57" s="641"/>
      <c r="K57" s="641"/>
      <c r="L57" s="641"/>
      <c r="M57" s="641"/>
      <c r="N57" s="641"/>
      <c r="O57" s="641"/>
      <c r="P57" s="641"/>
      <c r="Q57" s="641"/>
      <c r="R57" s="641"/>
      <c r="S57" s="641"/>
      <c r="T57" s="641"/>
      <c r="U57" s="641"/>
      <c r="V57" s="641"/>
      <c r="W57" s="641"/>
      <c r="X57" s="641"/>
      <c r="Y57" s="641"/>
      <c r="Z57" s="641"/>
      <c r="AA57" s="641"/>
      <c r="AB57" s="1664">
        <f>ROUND((10*AB56*AB50),0)</f>
        <v>9715410</v>
      </c>
      <c r="AC57" s="1665"/>
      <c r="AD57" s="1665"/>
      <c r="AE57" s="1665"/>
      <c r="AF57" s="1666"/>
      <c r="AG57" s="641"/>
      <c r="AH57" s="641"/>
      <c r="AI57" s="641"/>
      <c r="AJ57" s="641"/>
      <c r="AK57" s="641"/>
      <c r="AL57" s="641"/>
      <c r="AM57" s="641"/>
      <c r="AN57" s="641"/>
      <c r="AO57" s="640"/>
      <c r="AP57" s="640"/>
      <c r="AQ57" s="640"/>
      <c r="AR57" s="640"/>
      <c r="AS57" s="640"/>
      <c r="AT57" s="640"/>
      <c r="AU57" s="640"/>
      <c r="AV57" s="640"/>
      <c r="AW57" s="640"/>
      <c r="AX57" s="640"/>
      <c r="AY57" s="640"/>
      <c r="AZ57" s="640"/>
      <c r="BA57" s="640"/>
      <c r="BB57" s="640"/>
      <c r="BC57" s="640"/>
      <c r="BD57" s="640"/>
      <c r="BE57" s="640"/>
      <c r="BF57" s="640"/>
      <c r="BG57" s="640"/>
      <c r="BH57" s="640"/>
      <c r="BI57" s="640"/>
      <c r="BJ57" s="640"/>
      <c r="BK57" s="640"/>
      <c r="BL57" s="640"/>
      <c r="BM57" s="640"/>
      <c r="BN57" s="640"/>
      <c r="BO57" s="640"/>
      <c r="BP57" s="640"/>
      <c r="BQ57" s="640"/>
      <c r="BR57" s="640"/>
      <c r="BS57" s="640"/>
      <c r="BT57" s="640"/>
      <c r="BU57" s="640"/>
      <c r="BV57" s="640"/>
      <c r="BW57" s="640"/>
      <c r="BX57" s="640"/>
      <c r="BY57" s="640"/>
      <c r="BZ57" s="640"/>
      <c r="CA57" s="640"/>
      <c r="CB57" s="640"/>
      <c r="CC57" s="640"/>
      <c r="CD57" s="640"/>
      <c r="CE57" s="640"/>
      <c r="CF57" s="640"/>
      <c r="CG57" s="640"/>
      <c r="CH57" s="640"/>
      <c r="CI57" s="640"/>
      <c r="CJ57" s="640"/>
      <c r="CK57" s="640"/>
      <c r="CL57" s="640"/>
      <c r="CM57" s="640"/>
      <c r="CN57" s="640"/>
      <c r="CO57" s="640"/>
      <c r="CP57" s="640"/>
      <c r="CQ57" s="640"/>
      <c r="CR57" s="640"/>
      <c r="CS57" s="640"/>
      <c r="CT57" s="640"/>
    </row>
    <row r="58" spans="1:98" ht="12.75">
      <c r="A58" s="641"/>
      <c r="B58" s="641"/>
      <c r="C58" s="641"/>
      <c r="D58" s="646"/>
      <c r="E58" s="641"/>
      <c r="F58" s="641"/>
      <c r="G58" s="641"/>
      <c r="H58" s="641"/>
      <c r="I58" s="641"/>
      <c r="J58" s="641"/>
      <c r="K58" s="641"/>
      <c r="L58" s="641"/>
      <c r="M58" s="641"/>
      <c r="N58" s="641"/>
      <c r="O58" s="641"/>
      <c r="P58" s="641"/>
      <c r="Q58" s="641"/>
      <c r="R58" s="641"/>
      <c r="S58" s="641"/>
      <c r="T58" s="641"/>
      <c r="U58" s="641"/>
      <c r="V58" s="641"/>
      <c r="W58" s="641"/>
      <c r="X58" s="641"/>
      <c r="Y58" s="641"/>
      <c r="Z58" s="641"/>
      <c r="AA58" s="641"/>
      <c r="AB58" s="674"/>
      <c r="AC58" s="674"/>
      <c r="AD58" s="674"/>
      <c r="AE58" s="674"/>
      <c r="AF58" s="674"/>
      <c r="AG58" s="641"/>
      <c r="AH58" s="641"/>
      <c r="AI58" s="641"/>
      <c r="AJ58" s="641"/>
      <c r="AK58" s="641"/>
      <c r="AL58" s="641"/>
      <c r="AM58" s="641"/>
      <c r="AN58" s="641"/>
      <c r="AO58" s="640"/>
      <c r="AP58" s="640"/>
      <c r="AQ58" s="640"/>
      <c r="AR58" s="640"/>
      <c r="AS58" s="640"/>
      <c r="AT58" s="640"/>
      <c r="AU58" s="640"/>
      <c r="AV58" s="640"/>
      <c r="AW58" s="640"/>
      <c r="AX58" s="640"/>
      <c r="AY58" s="640"/>
      <c r="AZ58" s="640"/>
      <c r="BA58" s="640"/>
      <c r="BB58" s="640"/>
      <c r="BC58" s="640"/>
      <c r="BD58" s="640"/>
      <c r="BE58" s="640"/>
      <c r="BF58" s="640"/>
      <c r="BG58" s="640"/>
      <c r="BH58" s="640"/>
      <c r="BI58" s="640"/>
      <c r="BJ58" s="640"/>
      <c r="BK58" s="640"/>
      <c r="BL58" s="640"/>
      <c r="BM58" s="640"/>
      <c r="BN58" s="640"/>
      <c r="BO58" s="640"/>
      <c r="BP58" s="640"/>
      <c r="BQ58" s="640"/>
      <c r="BR58" s="640"/>
      <c r="BS58" s="640"/>
      <c r="BT58" s="640"/>
      <c r="BU58" s="640"/>
      <c r="BV58" s="640"/>
      <c r="BW58" s="640"/>
      <c r="BX58" s="640"/>
      <c r="BY58" s="640"/>
      <c r="BZ58" s="640"/>
      <c r="CA58" s="640"/>
      <c r="CB58" s="640"/>
      <c r="CC58" s="640"/>
      <c r="CD58" s="640"/>
      <c r="CE58" s="640"/>
      <c r="CF58" s="640"/>
      <c r="CG58" s="640"/>
      <c r="CH58" s="640"/>
      <c r="CI58" s="640"/>
      <c r="CJ58" s="640"/>
      <c r="CK58" s="640"/>
      <c r="CL58" s="640"/>
      <c r="CM58" s="640"/>
      <c r="CN58" s="640"/>
      <c r="CO58" s="640"/>
      <c r="CP58" s="640"/>
      <c r="CQ58" s="640"/>
      <c r="CR58" s="640"/>
      <c r="CS58" s="640"/>
      <c r="CT58" s="640"/>
    </row>
    <row r="59" spans="1:98" ht="12.75" customHeight="1">
      <c r="A59" s="641"/>
      <c r="B59" s="641"/>
      <c r="C59" s="641"/>
      <c r="D59" s="646" t="s">
        <v>816</v>
      </c>
      <c r="E59" s="641"/>
      <c r="F59" s="641"/>
      <c r="G59" s="641"/>
      <c r="H59" s="641"/>
      <c r="I59" s="641"/>
      <c r="J59" s="641"/>
      <c r="K59" s="641"/>
      <c r="L59" s="641"/>
      <c r="M59" s="641"/>
      <c r="N59" s="641"/>
      <c r="O59" s="641"/>
      <c r="P59" s="641"/>
      <c r="Q59" s="641"/>
      <c r="R59" s="641"/>
      <c r="S59" s="641"/>
      <c r="T59" s="641"/>
      <c r="U59" s="641"/>
      <c r="V59" s="641"/>
      <c r="W59" s="641"/>
      <c r="X59" s="641"/>
      <c r="Y59" s="641"/>
      <c r="Z59" s="641"/>
      <c r="AA59" s="641"/>
      <c r="AB59" s="1645">
        <f>AB49-AB57</f>
        <v>-0.11246006935834885</v>
      </c>
      <c r="AC59" s="1645"/>
      <c r="AD59" s="1645"/>
      <c r="AE59" s="1645"/>
      <c r="AF59" s="1645"/>
      <c r="AG59" s="641"/>
      <c r="AH59" s="641"/>
      <c r="AI59" s="641"/>
      <c r="AJ59" s="641"/>
      <c r="AK59" s="641"/>
      <c r="AL59" s="641"/>
      <c r="AM59" s="641"/>
      <c r="AN59" s="641"/>
      <c r="AO59" s="640"/>
      <c r="AP59" s="640"/>
      <c r="AQ59" s="640"/>
      <c r="AR59" s="640"/>
      <c r="AS59" s="640"/>
      <c r="AT59" s="640"/>
      <c r="AU59" s="640"/>
      <c r="AV59" s="640"/>
      <c r="AW59" s="640"/>
      <c r="AX59" s="640"/>
      <c r="AY59" s="640"/>
      <c r="AZ59" s="640"/>
      <c r="BA59" s="640"/>
      <c r="BB59" s="640"/>
      <c r="BC59" s="640"/>
      <c r="BD59" s="640"/>
      <c r="BE59" s="640"/>
      <c r="BF59" s="640"/>
      <c r="BG59" s="640"/>
      <c r="BH59" s="640"/>
      <c r="BI59" s="640"/>
      <c r="BJ59" s="640"/>
      <c r="BK59" s="640"/>
      <c r="BL59" s="640"/>
      <c r="BM59" s="640"/>
      <c r="BN59" s="640"/>
      <c r="BO59" s="640"/>
      <c r="BP59" s="640"/>
      <c r="BQ59" s="640"/>
      <c r="BR59" s="640"/>
      <c r="BS59" s="640"/>
      <c r="BT59" s="640"/>
      <c r="BU59" s="640"/>
      <c r="BV59" s="640"/>
      <c r="BW59" s="640"/>
      <c r="BX59" s="640"/>
      <c r="BY59" s="640"/>
      <c r="BZ59" s="640"/>
      <c r="CA59" s="640"/>
      <c r="CB59" s="640"/>
      <c r="CC59" s="640"/>
      <c r="CD59" s="640"/>
      <c r="CE59" s="640"/>
      <c r="CF59" s="640"/>
      <c r="CG59" s="640"/>
      <c r="CH59" s="640"/>
      <c r="CI59" s="640"/>
      <c r="CJ59" s="640"/>
      <c r="CK59" s="640"/>
      <c r="CL59" s="640"/>
      <c r="CM59" s="640"/>
      <c r="CN59" s="640"/>
      <c r="CO59" s="640"/>
      <c r="CP59" s="640"/>
      <c r="CQ59" s="640"/>
      <c r="CR59" s="640"/>
      <c r="CS59" s="640"/>
      <c r="CT59" s="640"/>
    </row>
    <row r="60" spans="1:98" ht="12.75" customHeight="1">
      <c r="A60" s="641"/>
      <c r="B60" s="641"/>
      <c r="C60" s="641"/>
      <c r="D60" s="646"/>
      <c r="E60" s="641"/>
      <c r="F60" s="641"/>
      <c r="G60" s="641"/>
      <c r="H60" s="641"/>
      <c r="I60" s="641"/>
      <c r="J60" s="641"/>
      <c r="K60" s="641"/>
      <c r="L60" s="641"/>
      <c r="M60" s="641"/>
      <c r="N60" s="641"/>
      <c r="O60" s="641"/>
      <c r="P60" s="641"/>
      <c r="Q60" s="641"/>
      <c r="R60" s="641"/>
      <c r="S60" s="641"/>
      <c r="T60" s="641"/>
      <c r="U60" s="641"/>
      <c r="V60" s="641"/>
      <c r="W60" s="641"/>
      <c r="X60" s="641"/>
      <c r="Y60" s="641"/>
      <c r="Z60" s="641"/>
      <c r="AA60" s="641"/>
      <c r="AB60" s="674"/>
      <c r="AC60" s="674"/>
      <c r="AD60" s="674"/>
      <c r="AE60" s="674"/>
      <c r="AF60" s="674"/>
      <c r="AG60" s="641"/>
      <c r="AH60" s="641"/>
      <c r="AI60" s="641"/>
      <c r="AJ60" s="641"/>
      <c r="AK60" s="641"/>
      <c r="AL60" s="641"/>
      <c r="AM60" s="641"/>
      <c r="AN60" s="641"/>
      <c r="AO60" s="640"/>
      <c r="AP60" s="640"/>
      <c r="AQ60" s="640"/>
      <c r="AR60" s="640"/>
      <c r="AS60" s="640"/>
      <c r="AT60" s="640"/>
      <c r="AU60" s="640"/>
      <c r="AV60" s="640"/>
      <c r="AW60" s="640"/>
      <c r="AX60" s="640"/>
      <c r="AY60" s="640"/>
      <c r="AZ60" s="640"/>
      <c r="BA60" s="640"/>
      <c r="BB60" s="640"/>
      <c r="BC60" s="640"/>
      <c r="BD60" s="640"/>
      <c r="BE60" s="640"/>
      <c r="BF60" s="640"/>
      <c r="BG60" s="640"/>
      <c r="BH60" s="640"/>
      <c r="BI60" s="640"/>
      <c r="BJ60" s="640"/>
      <c r="BK60" s="640"/>
      <c r="BL60" s="640"/>
      <c r="BM60" s="640"/>
      <c r="BN60" s="640"/>
      <c r="BO60" s="640"/>
      <c r="BP60" s="640"/>
      <c r="BQ60" s="640"/>
      <c r="BR60" s="640"/>
      <c r="BS60" s="640"/>
      <c r="BT60" s="640"/>
      <c r="BU60" s="640"/>
      <c r="BV60" s="640"/>
      <c r="BW60" s="640"/>
      <c r="BX60" s="640"/>
      <c r="BY60" s="640"/>
      <c r="BZ60" s="640"/>
      <c r="CA60" s="640"/>
      <c r="CB60" s="640"/>
      <c r="CC60" s="640"/>
      <c r="CD60" s="640"/>
      <c r="CE60" s="640"/>
      <c r="CF60" s="640"/>
      <c r="CG60" s="640"/>
      <c r="CH60" s="640"/>
      <c r="CI60" s="640"/>
      <c r="CJ60" s="640"/>
      <c r="CK60" s="640"/>
      <c r="CL60" s="640"/>
      <c r="CM60" s="640"/>
      <c r="CN60" s="640"/>
      <c r="CO60" s="640"/>
      <c r="CP60" s="640"/>
      <c r="CQ60" s="640"/>
      <c r="CR60" s="640"/>
      <c r="CS60" s="640"/>
      <c r="CT60" s="640"/>
    </row>
    <row r="61" spans="1:98" s="335" customFormat="1" ht="13.5" thickBot="1">
      <c r="A61" s="1670" t="str">
        <f>IF(Application!AF204="yes","Farmworker State Credit", "$500M State Credit" )</f>
        <v>$500M State Credit</v>
      </c>
      <c r="B61" s="1670"/>
      <c r="C61" s="1670"/>
      <c r="D61" s="1670"/>
      <c r="E61" s="1670"/>
      <c r="F61" s="1670"/>
      <c r="G61" s="1670"/>
      <c r="H61" s="1670"/>
      <c r="I61" s="1670"/>
      <c r="J61" s="1670"/>
      <c r="K61" s="1670"/>
      <c r="L61" s="1670"/>
      <c r="M61" s="1670"/>
      <c r="N61" s="1670"/>
      <c r="O61" s="1670"/>
      <c r="P61" s="1670"/>
      <c r="Q61" s="1670"/>
      <c r="R61" s="1670"/>
      <c r="S61" s="1670"/>
      <c r="T61" s="1670"/>
      <c r="U61" s="1670"/>
      <c r="V61" s="1670"/>
      <c r="W61" s="1670"/>
      <c r="X61" s="1670"/>
      <c r="Y61" s="1670"/>
      <c r="Z61" s="1670"/>
      <c r="AA61" s="1670"/>
      <c r="AB61" s="1670"/>
      <c r="AC61" s="1670"/>
      <c r="AD61" s="1670"/>
      <c r="AE61" s="1670"/>
      <c r="AF61" s="1670"/>
      <c r="AG61" s="1670"/>
      <c r="AH61" s="1670"/>
      <c r="AI61" s="1670"/>
      <c r="AJ61" s="1670"/>
      <c r="AK61" s="1670"/>
      <c r="AL61" s="1670"/>
      <c r="AM61" s="1670"/>
      <c r="AN61" s="1670"/>
      <c r="AO61" s="1670"/>
      <c r="AP61" s="1670"/>
      <c r="AQ61" s="1670"/>
      <c r="AR61" s="1670"/>
      <c r="AS61" s="1670"/>
      <c r="AT61" s="1670"/>
      <c r="AU61" s="1670"/>
      <c r="AV61" s="1670"/>
      <c r="AW61" s="1670"/>
      <c r="AX61" s="1670"/>
      <c r="AY61" s="1670"/>
      <c r="AZ61" s="1670"/>
      <c r="BA61" s="1670"/>
      <c r="BB61" s="1670"/>
      <c r="BC61" s="1670"/>
      <c r="BD61" s="1670"/>
      <c r="BE61" s="1670"/>
      <c r="BF61" s="1670"/>
      <c r="BG61" s="1670"/>
      <c r="BH61" s="1670"/>
      <c r="BI61" s="1670"/>
      <c r="BJ61" s="1670"/>
      <c r="BK61" s="1670"/>
      <c r="BL61" s="1670"/>
      <c r="BM61" s="1670"/>
      <c r="BN61" s="1670"/>
      <c r="BO61" s="1670"/>
      <c r="BP61" s="1670"/>
      <c r="BQ61" s="1670"/>
      <c r="BR61" s="1670"/>
      <c r="BS61" s="1670"/>
      <c r="BT61" s="1670"/>
      <c r="BU61" s="1670"/>
      <c r="BV61" s="1670"/>
      <c r="BW61" s="1670"/>
      <c r="BX61" s="1670"/>
      <c r="BY61" s="337"/>
      <c r="BZ61" s="337"/>
      <c r="CA61" s="337"/>
      <c r="CB61" s="337"/>
      <c r="CC61" s="337"/>
      <c r="CD61" s="337"/>
      <c r="CE61" s="337"/>
      <c r="CF61" s="337"/>
      <c r="CG61" s="337"/>
      <c r="CH61" s="337"/>
      <c r="CI61" s="337"/>
      <c r="CJ61" s="337"/>
      <c r="CK61" s="337"/>
      <c r="CL61" s="337"/>
      <c r="CM61" s="337"/>
      <c r="CN61" s="337"/>
      <c r="CO61" s="337"/>
      <c r="CP61" s="337"/>
      <c r="CQ61" s="337"/>
      <c r="CR61" s="337"/>
    </row>
    <row r="62" spans="1:98" s="335" customFormat="1" ht="12.75" customHeight="1" thickTop="1">
      <c r="AM62" s="337"/>
      <c r="AN62" s="337"/>
      <c r="AO62" s="337"/>
      <c r="AP62" s="337"/>
      <c r="AQ62" s="337"/>
      <c r="AR62" s="337"/>
      <c r="AS62" s="337"/>
      <c r="AT62" s="337"/>
      <c r="AU62" s="337"/>
      <c r="AV62" s="337"/>
      <c r="AW62" s="337"/>
      <c r="AX62" s="337"/>
      <c r="AY62" s="337"/>
      <c r="AZ62" s="337"/>
      <c r="BA62" s="337"/>
      <c r="BB62" s="337"/>
      <c r="BC62" s="337"/>
      <c r="BD62" s="337"/>
      <c r="BE62" s="337"/>
      <c r="BF62" s="337"/>
      <c r="BG62" s="337"/>
      <c r="BH62" s="337"/>
      <c r="BI62" s="337"/>
      <c r="BJ62" s="337"/>
      <c r="BK62" s="337"/>
      <c r="BL62" s="337"/>
      <c r="BM62" s="337"/>
      <c r="BN62" s="337"/>
      <c r="BO62" s="337"/>
      <c r="BP62" s="337"/>
      <c r="BQ62" s="337"/>
      <c r="BR62" s="337"/>
      <c r="BS62" s="337"/>
      <c r="BT62" s="337"/>
      <c r="BU62" s="337"/>
      <c r="BV62" s="337"/>
      <c r="BW62" s="337"/>
      <c r="BX62" s="337"/>
      <c r="BY62" s="337"/>
      <c r="BZ62" s="337"/>
      <c r="CA62" s="337"/>
      <c r="CB62" s="337"/>
      <c r="CC62" s="337"/>
      <c r="CD62" s="337"/>
      <c r="CE62" s="337"/>
      <c r="CF62" s="337"/>
      <c r="CG62" s="337"/>
      <c r="CH62" s="337"/>
      <c r="CI62" s="337"/>
      <c r="CJ62" s="337"/>
      <c r="CK62" s="337"/>
      <c r="CL62" s="337"/>
      <c r="CM62" s="337"/>
      <c r="CN62" s="337"/>
      <c r="CO62" s="337"/>
      <c r="CP62" s="337"/>
      <c r="CQ62" s="337"/>
      <c r="CR62" s="337"/>
    </row>
    <row r="63" spans="1:98" ht="12.75">
      <c r="A63" s="646" t="s">
        <v>640</v>
      </c>
      <c r="B63" s="641"/>
      <c r="C63" s="336" t="s">
        <v>1535</v>
      </c>
      <c r="D63" s="641"/>
      <c r="E63" s="641"/>
      <c r="F63" s="641"/>
      <c r="G63" s="641"/>
      <c r="H63" s="641"/>
      <c r="I63" s="641"/>
      <c r="J63" s="641"/>
      <c r="K63" s="641"/>
      <c r="L63" s="641"/>
      <c r="M63" s="641"/>
      <c r="N63" s="641"/>
      <c r="O63" s="641"/>
      <c r="P63" s="641"/>
      <c r="Q63" s="641"/>
      <c r="R63" s="641"/>
      <c r="S63" s="641"/>
      <c r="T63" s="641"/>
      <c r="U63" s="641"/>
      <c r="V63" s="641"/>
      <c r="W63" s="641"/>
      <c r="X63" s="641"/>
      <c r="Y63" s="1658" t="s">
        <v>1102</v>
      </c>
      <c r="Z63" s="1658"/>
      <c r="AA63" s="1658"/>
      <c r="AB63" s="1658"/>
      <c r="AC63" s="1658"/>
      <c r="AD63" s="1658" t="s">
        <v>394</v>
      </c>
      <c r="AE63" s="1658"/>
      <c r="AF63" s="1658"/>
      <c r="AG63" s="1658"/>
      <c r="AH63" s="1658"/>
      <c r="AI63" s="641"/>
      <c r="AJ63" s="641"/>
      <c r="AK63" s="641"/>
      <c r="AL63" s="641"/>
      <c r="AM63" s="641"/>
      <c r="AN63" s="641"/>
      <c r="AO63" s="640"/>
      <c r="AP63" s="640"/>
      <c r="AQ63" s="640"/>
      <c r="AR63" s="640"/>
      <c r="AS63" s="640"/>
      <c r="AT63" s="640"/>
      <c r="AU63" s="640"/>
      <c r="AV63" s="640"/>
      <c r="AW63" s="640"/>
      <c r="AX63" s="640"/>
      <c r="AY63" s="640"/>
      <c r="AZ63" s="640"/>
      <c r="BA63" s="640"/>
      <c r="BB63" s="640"/>
      <c r="BC63" s="640"/>
      <c r="BD63" s="640"/>
      <c r="BE63" s="640"/>
      <c r="BF63" s="640"/>
      <c r="BG63" s="640"/>
      <c r="BH63" s="640"/>
      <c r="BI63" s="640"/>
      <c r="BJ63" s="640"/>
      <c r="BK63" s="640"/>
      <c r="BL63" s="640"/>
      <c r="BM63" s="640"/>
      <c r="BN63" s="640"/>
      <c r="BO63" s="640"/>
      <c r="BP63" s="640"/>
      <c r="BQ63" s="640"/>
      <c r="BR63" s="640"/>
      <c r="BS63" s="640"/>
      <c r="BT63" s="640"/>
      <c r="BU63" s="640"/>
      <c r="BV63" s="640"/>
      <c r="BW63" s="640"/>
      <c r="BX63" s="640"/>
      <c r="BY63" s="640"/>
      <c r="BZ63" s="640"/>
      <c r="CA63" s="640"/>
      <c r="CB63" s="640"/>
      <c r="CC63" s="640"/>
      <c r="CD63" s="640"/>
      <c r="CE63" s="640"/>
      <c r="CF63" s="640"/>
      <c r="CG63" s="640"/>
      <c r="CH63" s="640"/>
      <c r="CI63" s="640"/>
      <c r="CJ63" s="640"/>
      <c r="CK63" s="640"/>
      <c r="CL63" s="640"/>
      <c r="CM63" s="640"/>
      <c r="CN63" s="640"/>
      <c r="CO63" s="640"/>
      <c r="CP63" s="640"/>
      <c r="CQ63" s="640"/>
      <c r="CR63" s="640"/>
      <c r="CS63" s="640"/>
      <c r="CT63" s="640"/>
    </row>
    <row r="64" spans="1:98" ht="12.75">
      <c r="A64" s="641"/>
      <c r="B64" s="641"/>
      <c r="C64" s="666"/>
      <c r="D64" s="667" t="s">
        <v>1536</v>
      </c>
      <c r="E64" s="668"/>
      <c r="F64" s="668"/>
      <c r="G64" s="668"/>
      <c r="H64" s="668"/>
      <c r="I64" s="668"/>
      <c r="J64" s="668"/>
      <c r="K64" s="668"/>
      <c r="L64" s="669"/>
      <c r="M64" s="669"/>
      <c r="N64" s="669"/>
      <c r="O64" s="669"/>
      <c r="P64" s="669"/>
      <c r="Q64" s="669"/>
      <c r="R64" s="669"/>
      <c r="S64" s="669"/>
      <c r="T64" s="669"/>
      <c r="U64" s="669"/>
      <c r="V64" s="669"/>
      <c r="W64" s="669"/>
      <c r="X64" s="669"/>
      <c r="Y64" s="1659">
        <f>IF(OR(Application!M350="yes",Application!AF204="yes"),(T23*T27)+Y28,0)</f>
        <v>0</v>
      </c>
      <c r="Z64" s="1660"/>
      <c r="AA64" s="1660"/>
      <c r="AB64" s="1660"/>
      <c r="AC64" s="1661"/>
      <c r="AD64" s="1659">
        <f>IF(AND(Application!AF204="yes",Application!M353="yes"),AD28+AI28,0)</f>
        <v>0</v>
      </c>
      <c r="AE64" s="1660"/>
      <c r="AF64" s="1660"/>
      <c r="AG64" s="1660"/>
      <c r="AH64" s="1661"/>
      <c r="AI64" s="641"/>
      <c r="AJ64" s="641"/>
      <c r="AK64" s="641"/>
      <c r="AL64" s="641"/>
      <c r="AM64" s="641"/>
      <c r="AN64" s="641"/>
      <c r="AO64" s="640"/>
      <c r="AP64" s="640"/>
      <c r="AQ64" s="640"/>
      <c r="AR64" s="640"/>
      <c r="AS64" s="640"/>
      <c r="AT64" s="640"/>
      <c r="AU64" s="640"/>
      <c r="AV64" s="640"/>
      <c r="AW64" s="640"/>
      <c r="AX64" s="640"/>
      <c r="AY64" s="640"/>
      <c r="AZ64" s="640"/>
      <c r="BA64" s="640"/>
      <c r="BB64" s="640"/>
      <c r="BC64" s="640"/>
      <c r="BD64" s="640"/>
      <c r="BE64" s="640"/>
      <c r="BF64" s="640"/>
      <c r="BG64" s="640"/>
      <c r="BH64" s="640"/>
      <c r="BI64" s="640"/>
      <c r="BJ64" s="640"/>
      <c r="BK64" s="640"/>
      <c r="BL64" s="640"/>
      <c r="BM64" s="640"/>
      <c r="BN64" s="640"/>
      <c r="BO64" s="640"/>
      <c r="BP64" s="640"/>
      <c r="BQ64" s="640"/>
      <c r="BR64" s="640"/>
      <c r="BS64" s="640"/>
      <c r="BT64" s="640"/>
      <c r="BU64" s="640"/>
      <c r="BV64" s="640"/>
      <c r="BW64" s="640"/>
      <c r="BX64" s="640"/>
      <c r="BY64" s="640"/>
      <c r="BZ64" s="640"/>
      <c r="CA64" s="640"/>
      <c r="CB64" s="640"/>
      <c r="CC64" s="640"/>
      <c r="CD64" s="640"/>
      <c r="CE64" s="640"/>
      <c r="CF64" s="640"/>
      <c r="CG64" s="640"/>
      <c r="CH64" s="640"/>
      <c r="CI64" s="640"/>
      <c r="CJ64" s="640"/>
      <c r="CK64" s="640"/>
      <c r="CL64" s="640"/>
      <c r="CM64" s="640"/>
      <c r="CN64" s="640"/>
      <c r="CO64" s="640"/>
      <c r="CP64" s="640"/>
      <c r="CQ64" s="640"/>
      <c r="CR64" s="640"/>
      <c r="CS64" s="640"/>
      <c r="CT64" s="640"/>
    </row>
    <row r="65" spans="1:98" ht="15" customHeight="1">
      <c r="A65" s="641"/>
      <c r="B65" s="641"/>
      <c r="C65" s="646"/>
      <c r="D65" s="641"/>
      <c r="E65" s="1662" t="s">
        <v>1537</v>
      </c>
      <c r="F65" s="1662"/>
      <c r="G65" s="1662"/>
      <c r="H65" s="1662"/>
      <c r="I65" s="1662"/>
      <c r="J65" s="1662"/>
      <c r="K65" s="1662"/>
      <c r="L65" s="1662"/>
      <c r="M65" s="1662"/>
      <c r="N65" s="1662"/>
      <c r="O65" s="1662"/>
      <c r="P65" s="1662"/>
      <c r="Q65" s="1662"/>
      <c r="R65" s="1662"/>
      <c r="S65" s="1662"/>
      <c r="T65" s="1662"/>
      <c r="U65" s="1662"/>
      <c r="V65" s="1662"/>
      <c r="W65" s="1662"/>
      <c r="X65" s="1662"/>
      <c r="Y65" s="1662"/>
      <c r="Z65" s="1662"/>
      <c r="AA65" s="1662"/>
      <c r="AB65" s="1662"/>
      <c r="AC65" s="1662"/>
      <c r="AD65" s="1662"/>
      <c r="AE65" s="1662"/>
      <c r="AF65" s="1662"/>
      <c r="AG65" s="1662"/>
      <c r="AH65" s="1662"/>
      <c r="AI65" s="715"/>
      <c r="AJ65" s="715"/>
      <c r="AK65" s="641"/>
      <c r="AL65" s="641"/>
      <c r="AM65" s="641"/>
      <c r="AN65" s="641"/>
      <c r="AO65" s="640"/>
      <c r="AP65" s="640"/>
      <c r="AQ65" s="640"/>
      <c r="AR65" s="640"/>
      <c r="AS65" s="640"/>
      <c r="AT65" s="640"/>
      <c r="AU65" s="640"/>
      <c r="AV65" s="640"/>
      <c r="AW65" s="640"/>
      <c r="AX65" s="640"/>
      <c r="AY65" s="640"/>
      <c r="AZ65" s="640"/>
      <c r="BA65" s="640"/>
      <c r="BB65" s="640"/>
      <c r="BC65" s="640"/>
      <c r="BD65" s="640"/>
      <c r="BE65" s="640"/>
      <c r="BF65" s="640"/>
      <c r="BG65" s="640"/>
      <c r="BH65" s="640"/>
      <c r="BI65" s="640"/>
      <c r="BJ65" s="640"/>
      <c r="BK65" s="640"/>
      <c r="BL65" s="640"/>
      <c r="BM65" s="640"/>
      <c r="BN65" s="640"/>
      <c r="BO65" s="640"/>
      <c r="BP65" s="640"/>
      <c r="BQ65" s="640"/>
      <c r="BR65" s="640"/>
      <c r="BS65" s="640"/>
      <c r="BT65" s="640"/>
      <c r="BU65" s="640"/>
      <c r="BV65" s="640"/>
      <c r="BW65" s="640"/>
      <c r="BX65" s="640"/>
      <c r="BY65" s="640"/>
      <c r="BZ65" s="640"/>
      <c r="CA65" s="640"/>
      <c r="CB65" s="640"/>
      <c r="CC65" s="640"/>
      <c r="CD65" s="640"/>
      <c r="CE65" s="640"/>
      <c r="CF65" s="640"/>
      <c r="CG65" s="640"/>
      <c r="CH65" s="640"/>
      <c r="CI65" s="640"/>
      <c r="CJ65" s="640"/>
      <c r="CK65" s="640"/>
      <c r="CL65" s="640"/>
      <c r="CM65" s="640"/>
      <c r="CN65" s="640"/>
      <c r="CO65" s="640"/>
      <c r="CP65" s="640"/>
      <c r="CQ65" s="640"/>
      <c r="CR65" s="640"/>
      <c r="CS65" s="640"/>
      <c r="CT65" s="640"/>
    </row>
    <row r="66" spans="1:98" ht="15" customHeight="1">
      <c r="A66" s="641"/>
      <c r="B66" s="641"/>
      <c r="C66" s="646"/>
      <c r="D66" s="641"/>
      <c r="E66" s="1662"/>
      <c r="F66" s="1662"/>
      <c r="G66" s="1662"/>
      <c r="H66" s="1662"/>
      <c r="I66" s="1662"/>
      <c r="J66" s="1662"/>
      <c r="K66" s="1662"/>
      <c r="L66" s="1662"/>
      <c r="M66" s="1662"/>
      <c r="N66" s="1662"/>
      <c r="O66" s="1662"/>
      <c r="P66" s="1662"/>
      <c r="Q66" s="1662"/>
      <c r="R66" s="1662"/>
      <c r="S66" s="1662"/>
      <c r="T66" s="1662"/>
      <c r="U66" s="1662"/>
      <c r="V66" s="1662"/>
      <c r="W66" s="1662"/>
      <c r="X66" s="1662"/>
      <c r="Y66" s="1662"/>
      <c r="Z66" s="1662"/>
      <c r="AA66" s="1662"/>
      <c r="AB66" s="1662"/>
      <c r="AC66" s="1662"/>
      <c r="AD66" s="1662"/>
      <c r="AE66" s="1662"/>
      <c r="AF66" s="1662"/>
      <c r="AG66" s="1662"/>
      <c r="AH66" s="1662"/>
      <c r="AI66" s="715"/>
      <c r="AJ66" s="715"/>
      <c r="AK66" s="641"/>
      <c r="AL66" s="641"/>
      <c r="AM66" s="641"/>
      <c r="AN66" s="641"/>
      <c r="AO66" s="640"/>
      <c r="AP66" s="640"/>
      <c r="AQ66" s="640"/>
      <c r="AR66" s="640"/>
      <c r="AS66" s="640"/>
      <c r="AT66" s="640"/>
      <c r="AU66" s="640"/>
      <c r="AV66" s="640"/>
      <c r="AW66" s="640"/>
      <c r="AX66" s="640"/>
      <c r="AY66" s="640"/>
      <c r="AZ66" s="640"/>
      <c r="BA66" s="640"/>
      <c r="BB66" s="640"/>
      <c r="BC66" s="640"/>
      <c r="BD66" s="640"/>
      <c r="BE66" s="640"/>
      <c r="BF66" s="640"/>
      <c r="BG66" s="640"/>
      <c r="BH66" s="640"/>
      <c r="BI66" s="640"/>
      <c r="BJ66" s="640"/>
      <c r="BK66" s="640"/>
      <c r="BL66" s="640"/>
      <c r="BM66" s="640"/>
      <c r="BN66" s="640"/>
      <c r="BO66" s="640"/>
      <c r="BP66" s="640"/>
      <c r="BQ66" s="640"/>
      <c r="BR66" s="640"/>
      <c r="BS66" s="640"/>
      <c r="BT66" s="640"/>
      <c r="BU66" s="640"/>
      <c r="BV66" s="640"/>
      <c r="BW66" s="640"/>
      <c r="BX66" s="640"/>
      <c r="BY66" s="640"/>
      <c r="BZ66" s="640"/>
      <c r="CA66" s="640"/>
      <c r="CB66" s="640"/>
      <c r="CC66" s="640"/>
      <c r="CD66" s="640"/>
      <c r="CE66" s="640"/>
      <c r="CF66" s="640"/>
      <c r="CG66" s="640"/>
      <c r="CH66" s="640"/>
      <c r="CI66" s="640"/>
      <c r="CJ66" s="640"/>
      <c r="CK66" s="640"/>
      <c r="CL66" s="640"/>
      <c r="CM66" s="640"/>
      <c r="CN66" s="640"/>
      <c r="CO66" s="640"/>
      <c r="CP66" s="640"/>
      <c r="CQ66" s="640"/>
      <c r="CR66" s="640"/>
      <c r="CS66" s="640"/>
      <c r="CT66" s="640"/>
    </row>
    <row r="67" spans="1:98" ht="12.75">
      <c r="A67" s="641"/>
      <c r="B67" s="641"/>
      <c r="C67" s="646"/>
      <c r="D67" s="646" t="s">
        <v>286</v>
      </c>
      <c r="E67" s="670"/>
      <c r="F67" s="670"/>
      <c r="G67" s="670"/>
      <c r="H67" s="670"/>
      <c r="I67" s="670"/>
      <c r="J67" s="670"/>
      <c r="K67" s="670"/>
      <c r="L67" s="670"/>
      <c r="M67" s="670"/>
      <c r="N67" s="670"/>
      <c r="O67" s="670"/>
      <c r="P67" s="670"/>
      <c r="Q67" s="670"/>
      <c r="R67" s="670"/>
      <c r="S67" s="670"/>
      <c r="T67" s="670"/>
      <c r="U67" s="670"/>
      <c r="V67" s="670"/>
      <c r="W67" s="670"/>
      <c r="X67" s="670"/>
      <c r="Y67" s="1646">
        <f>IF(Application!AF204="yes",0.75,0.3)</f>
        <v>0.3</v>
      </c>
      <c r="Z67" s="1646"/>
      <c r="AA67" s="1646"/>
      <c r="AB67" s="1646"/>
      <c r="AC67" s="1646"/>
      <c r="AD67" s="1646">
        <f>IF(Application!AF204="yes",0.75,0.3)</f>
        <v>0.3</v>
      </c>
      <c r="AE67" s="1646"/>
      <c r="AF67" s="1646"/>
      <c r="AG67" s="1646"/>
      <c r="AH67" s="1646"/>
      <c r="AI67" s="641"/>
      <c r="AJ67" s="641"/>
      <c r="AK67" s="641"/>
      <c r="AL67" s="641"/>
      <c r="AM67" s="641"/>
      <c r="AN67" s="641"/>
      <c r="AO67" s="640"/>
      <c r="AP67" s="640"/>
      <c r="AQ67" s="640"/>
      <c r="AR67" s="640"/>
      <c r="AS67" s="640"/>
      <c r="AT67" s="640"/>
      <c r="AU67" s="640"/>
      <c r="AV67" s="640"/>
      <c r="AW67" s="640"/>
      <c r="AX67" s="640"/>
      <c r="AY67" s="640"/>
      <c r="AZ67" s="640"/>
      <c r="BA67" s="640"/>
      <c r="BB67" s="640"/>
      <c r="BC67" s="640"/>
      <c r="BD67" s="640"/>
      <c r="BE67" s="640"/>
      <c r="BF67" s="640"/>
      <c r="BG67" s="640"/>
      <c r="BH67" s="640"/>
      <c r="BI67" s="640"/>
      <c r="BJ67" s="640"/>
      <c r="BK67" s="640"/>
      <c r="BL67" s="640"/>
      <c r="BM67" s="640"/>
      <c r="BN67" s="640"/>
      <c r="BO67" s="640"/>
      <c r="BP67" s="640"/>
      <c r="BQ67" s="640"/>
      <c r="BR67" s="640"/>
      <c r="BS67" s="640"/>
      <c r="BT67" s="640"/>
      <c r="BU67" s="640"/>
      <c r="BV67" s="640"/>
      <c r="BW67" s="640"/>
      <c r="BX67" s="640"/>
      <c r="BY67" s="640"/>
      <c r="BZ67" s="640"/>
      <c r="CA67" s="640"/>
      <c r="CB67" s="640"/>
      <c r="CC67" s="640"/>
      <c r="CD67" s="640"/>
      <c r="CE67" s="640"/>
      <c r="CF67" s="640"/>
      <c r="CG67" s="640"/>
      <c r="CH67" s="640"/>
      <c r="CI67" s="640"/>
      <c r="CJ67" s="640"/>
      <c r="CK67" s="640"/>
      <c r="CL67" s="640"/>
      <c r="CM67" s="640"/>
      <c r="CN67" s="640"/>
      <c r="CO67" s="640"/>
      <c r="CP67" s="640"/>
      <c r="CQ67" s="640"/>
      <c r="CR67" s="640"/>
      <c r="CS67" s="640"/>
      <c r="CT67" s="640"/>
    </row>
    <row r="68" spans="1:98" ht="12.75">
      <c r="A68" s="641"/>
      <c r="B68" s="641"/>
      <c r="C68" s="646"/>
      <c r="D68" s="344" t="s">
        <v>1538</v>
      </c>
      <c r="E68" s="641"/>
      <c r="F68" s="641"/>
      <c r="G68" s="641"/>
      <c r="H68" s="641"/>
      <c r="I68" s="641"/>
      <c r="J68" s="641"/>
      <c r="K68" s="641"/>
      <c r="L68" s="641"/>
      <c r="M68" s="641"/>
      <c r="N68" s="641"/>
      <c r="O68" s="641"/>
      <c r="P68" s="641"/>
      <c r="Q68" s="641"/>
      <c r="R68" s="641"/>
      <c r="S68" s="641"/>
      <c r="T68" s="641"/>
      <c r="U68" s="641"/>
      <c r="V68" s="641"/>
      <c r="W68" s="641"/>
      <c r="X68" s="641"/>
      <c r="Y68" s="1647">
        <f>ROUND(Y64*Y67,0)</f>
        <v>0</v>
      </c>
      <c r="Z68" s="1648"/>
      <c r="AA68" s="1648"/>
      <c r="AB68" s="1648"/>
      <c r="AC68" s="1648"/>
      <c r="AD68" s="1647" t="str">
        <f>IF(Application!D210="At-Risk",AD64*AD67,"$0")</f>
        <v>$0</v>
      </c>
      <c r="AE68" s="1648"/>
      <c r="AF68" s="1648"/>
      <c r="AG68" s="1648"/>
      <c r="AH68" s="1648"/>
      <c r="AI68" s="641"/>
      <c r="AJ68" s="641"/>
      <c r="AK68" s="641"/>
      <c r="AL68" s="641"/>
      <c r="AM68" s="641"/>
      <c r="AN68" s="641"/>
      <c r="AO68" s="640"/>
      <c r="AP68" s="640"/>
      <c r="AQ68" s="640"/>
      <c r="AR68" s="640"/>
      <c r="AS68" s="640"/>
      <c r="AT68" s="640"/>
      <c r="AU68" s="640"/>
      <c r="AV68" s="640"/>
      <c r="AW68" s="640"/>
      <c r="AX68" s="640"/>
      <c r="AY68" s="640"/>
      <c r="AZ68" s="640"/>
      <c r="BA68" s="640"/>
      <c r="BB68" s="640"/>
      <c r="BC68" s="640"/>
      <c r="BD68" s="640"/>
      <c r="BE68" s="640"/>
      <c r="BF68" s="640"/>
      <c r="BG68" s="640"/>
      <c r="BH68" s="640"/>
      <c r="BI68" s="640"/>
      <c r="BJ68" s="640"/>
      <c r="BK68" s="640"/>
      <c r="BL68" s="640"/>
      <c r="BM68" s="640"/>
      <c r="BN68" s="640"/>
      <c r="BO68" s="640"/>
      <c r="BP68" s="640"/>
      <c r="BQ68" s="640"/>
      <c r="BR68" s="640"/>
      <c r="BS68" s="640"/>
      <c r="BT68" s="640"/>
      <c r="BU68" s="640"/>
      <c r="BV68" s="640"/>
      <c r="BW68" s="640"/>
      <c r="BX68" s="640"/>
      <c r="BY68" s="640"/>
      <c r="BZ68" s="640"/>
      <c r="CA68" s="640"/>
      <c r="CB68" s="640"/>
      <c r="CC68" s="640"/>
      <c r="CD68" s="640"/>
      <c r="CE68" s="640"/>
      <c r="CF68" s="640"/>
      <c r="CG68" s="640"/>
      <c r="CH68" s="640"/>
      <c r="CI68" s="640"/>
      <c r="CJ68" s="640"/>
      <c r="CK68" s="640"/>
      <c r="CL68" s="640"/>
      <c r="CM68" s="640"/>
      <c r="CN68" s="640"/>
      <c r="CO68" s="640"/>
      <c r="CP68" s="640"/>
      <c r="CQ68" s="640"/>
      <c r="CR68" s="640"/>
      <c r="CS68" s="640"/>
      <c r="CT68" s="640"/>
    </row>
    <row r="69" spans="1:98" ht="12.75">
      <c r="A69" s="641"/>
      <c r="B69" s="641"/>
      <c r="C69" s="646"/>
      <c r="D69" s="641"/>
      <c r="E69" s="646"/>
      <c r="F69" s="641"/>
      <c r="G69" s="641"/>
      <c r="H69" s="641"/>
      <c r="I69" s="641"/>
      <c r="J69" s="641"/>
      <c r="K69" s="641"/>
      <c r="L69" s="641"/>
      <c r="M69" s="641"/>
      <c r="N69" s="641"/>
      <c r="O69" s="641"/>
      <c r="P69" s="641"/>
      <c r="Q69" s="641"/>
      <c r="R69" s="641"/>
      <c r="S69" s="641"/>
      <c r="T69" s="641"/>
      <c r="U69" s="641"/>
      <c r="V69" s="641"/>
      <c r="W69" s="641"/>
      <c r="X69" s="641"/>
      <c r="Y69" s="641"/>
      <c r="Z69" s="641"/>
      <c r="AA69" s="641"/>
      <c r="AB69" s="671"/>
      <c r="AC69" s="671"/>
      <c r="AD69" s="671"/>
      <c r="AE69" s="671"/>
      <c r="AF69" s="671"/>
      <c r="AG69" s="641"/>
      <c r="AH69" s="641"/>
      <c r="AI69" s="641"/>
      <c r="AJ69" s="641"/>
      <c r="AK69" s="641"/>
      <c r="AL69" s="641"/>
      <c r="AM69" s="641"/>
      <c r="AN69" s="641"/>
      <c r="AO69" s="640"/>
      <c r="AP69" s="640"/>
      <c r="AQ69" s="640"/>
      <c r="AR69" s="640"/>
      <c r="AS69" s="640"/>
      <c r="AT69" s="640"/>
      <c r="AU69" s="640"/>
      <c r="AV69" s="640"/>
      <c r="AW69" s="640"/>
      <c r="AX69" s="640"/>
      <c r="AY69" s="640"/>
      <c r="AZ69" s="640"/>
      <c r="BA69" s="640"/>
      <c r="BB69" s="640"/>
      <c r="BC69" s="640"/>
      <c r="BD69" s="640"/>
      <c r="BE69" s="640"/>
      <c r="BF69" s="640"/>
      <c r="BG69" s="640"/>
      <c r="BH69" s="640"/>
      <c r="BI69" s="640"/>
      <c r="BJ69" s="640"/>
      <c r="BK69" s="640"/>
      <c r="BL69" s="640"/>
      <c r="BM69" s="640"/>
      <c r="BN69" s="640"/>
      <c r="BO69" s="640"/>
      <c r="BP69" s="640"/>
      <c r="BQ69" s="640"/>
      <c r="BR69" s="640"/>
      <c r="BS69" s="640"/>
      <c r="BT69" s="640"/>
      <c r="BU69" s="640"/>
      <c r="BV69" s="640"/>
      <c r="BW69" s="640"/>
      <c r="BX69" s="640"/>
      <c r="BY69" s="640"/>
      <c r="BZ69" s="640"/>
      <c r="CA69" s="640"/>
      <c r="CB69" s="640"/>
      <c r="CC69" s="640"/>
      <c r="CD69" s="640"/>
      <c r="CE69" s="640"/>
      <c r="CF69" s="640"/>
      <c r="CG69" s="640"/>
      <c r="CH69" s="640"/>
      <c r="CI69" s="640"/>
      <c r="CJ69" s="640"/>
      <c r="CK69" s="640"/>
      <c r="CL69" s="640"/>
      <c r="CM69" s="640"/>
      <c r="CN69" s="640"/>
      <c r="CO69" s="640"/>
      <c r="CP69" s="640"/>
      <c r="CQ69" s="640"/>
      <c r="CR69" s="640"/>
      <c r="CS69" s="640"/>
      <c r="CT69" s="640"/>
    </row>
    <row r="70" spans="1:98" ht="12.75">
      <c r="A70" s="646" t="s">
        <v>641</v>
      </c>
      <c r="B70" s="641"/>
      <c r="C70" s="344" t="s">
        <v>301</v>
      </c>
      <c r="D70" s="641"/>
      <c r="E70" s="641"/>
      <c r="F70" s="641"/>
      <c r="G70" s="641"/>
      <c r="H70" s="641"/>
      <c r="I70" s="641"/>
      <c r="J70" s="641"/>
      <c r="K70" s="641"/>
      <c r="L70" s="641"/>
      <c r="M70" s="641"/>
      <c r="N70" s="641"/>
      <c r="O70" s="641"/>
      <c r="P70" s="641"/>
      <c r="Q70" s="641"/>
      <c r="R70" s="641"/>
      <c r="S70" s="641"/>
      <c r="T70" s="641"/>
      <c r="U70" s="641"/>
      <c r="V70" s="641"/>
      <c r="W70" s="641"/>
      <c r="X70" s="641"/>
      <c r="Y70" s="641"/>
      <c r="Z70" s="641"/>
      <c r="AA70" s="641"/>
      <c r="AB70" s="641"/>
      <c r="AC70" s="641"/>
      <c r="AD70" s="641"/>
      <c r="AE70" s="641"/>
      <c r="AF70" s="641"/>
      <c r="AG70" s="641"/>
      <c r="AH70" s="641"/>
      <c r="AI70" s="641"/>
      <c r="AJ70" s="641"/>
      <c r="AK70" s="641"/>
      <c r="AL70" s="641"/>
      <c r="AM70" s="641"/>
      <c r="AN70" s="641"/>
      <c r="AO70" s="640"/>
      <c r="AP70" s="640"/>
      <c r="AQ70" s="640"/>
      <c r="AR70" s="640"/>
      <c r="AS70" s="640"/>
      <c r="AT70" s="640"/>
      <c r="AU70" s="640"/>
      <c r="AV70" s="640"/>
      <c r="AW70" s="640"/>
      <c r="AX70" s="640"/>
      <c r="AY70" s="640"/>
      <c r="AZ70" s="640"/>
      <c r="BA70" s="640"/>
      <c r="BB70" s="640"/>
      <c r="BC70" s="640"/>
      <c r="BD70" s="640"/>
      <c r="BE70" s="640"/>
      <c r="BF70" s="640"/>
      <c r="BG70" s="640"/>
      <c r="BH70" s="640"/>
      <c r="BI70" s="640"/>
      <c r="BJ70" s="640"/>
      <c r="BK70" s="640"/>
      <c r="BL70" s="640"/>
      <c r="BM70" s="640"/>
      <c r="BN70" s="640"/>
      <c r="BO70" s="640"/>
      <c r="BP70" s="640"/>
      <c r="BQ70" s="640"/>
      <c r="BR70" s="640"/>
      <c r="BS70" s="640"/>
      <c r="BT70" s="640"/>
      <c r="BU70" s="640"/>
      <c r="BV70" s="640"/>
      <c r="BW70" s="640"/>
      <c r="BX70" s="640"/>
      <c r="BY70" s="640"/>
      <c r="BZ70" s="640"/>
      <c r="CA70" s="640"/>
      <c r="CB70" s="640"/>
      <c r="CC70" s="640"/>
      <c r="CD70" s="640"/>
      <c r="CE70" s="640"/>
      <c r="CF70" s="640"/>
      <c r="CG70" s="640"/>
      <c r="CH70" s="640"/>
      <c r="CI70" s="640"/>
      <c r="CJ70" s="640"/>
      <c r="CK70" s="640"/>
      <c r="CL70" s="640"/>
      <c r="CM70" s="640"/>
      <c r="CN70" s="640"/>
      <c r="CO70" s="640"/>
      <c r="CP70" s="640"/>
      <c r="CQ70" s="640"/>
      <c r="CR70" s="640"/>
      <c r="CS70" s="640"/>
      <c r="CT70" s="640"/>
    </row>
    <row r="71" spans="1:98" ht="12.75">
      <c r="A71" s="666"/>
      <c r="B71" s="642"/>
      <c r="C71" s="666"/>
      <c r="D71" s="340" t="s">
        <v>1539</v>
      </c>
      <c r="E71" s="642"/>
      <c r="F71" s="642"/>
      <c r="G71" s="642"/>
      <c r="H71" s="642"/>
      <c r="I71" s="642"/>
      <c r="J71" s="642"/>
      <c r="K71" s="642"/>
      <c r="L71" s="642"/>
      <c r="M71" s="642"/>
      <c r="N71" s="642"/>
      <c r="O71" s="642"/>
      <c r="P71" s="642"/>
      <c r="Q71" s="642"/>
      <c r="R71" s="642"/>
      <c r="S71" s="642"/>
      <c r="T71" s="642"/>
      <c r="U71" s="642"/>
      <c r="V71" s="642"/>
      <c r="W71" s="642"/>
      <c r="X71" s="642"/>
      <c r="Y71" s="642"/>
      <c r="Z71" s="642"/>
      <c r="AA71" s="642"/>
      <c r="AB71" s="1649"/>
      <c r="AC71" s="1650"/>
      <c r="AD71" s="1650"/>
      <c r="AE71" s="1650"/>
      <c r="AF71" s="1651"/>
      <c r="AG71" s="642"/>
      <c r="AH71" s="642"/>
      <c r="AI71" s="642"/>
      <c r="AJ71" s="642"/>
      <c r="AK71" s="642"/>
      <c r="AL71" s="642"/>
      <c r="AM71" s="642"/>
      <c r="AN71" s="642"/>
      <c r="AO71" s="640"/>
      <c r="AP71" s="640"/>
      <c r="AQ71" s="640"/>
      <c r="AR71" s="640"/>
      <c r="AS71" s="640"/>
      <c r="AT71" s="640"/>
      <c r="AU71" s="640"/>
      <c r="AV71" s="640"/>
      <c r="AW71" s="640"/>
      <c r="AX71" s="640"/>
      <c r="AY71" s="640"/>
      <c r="AZ71" s="640"/>
      <c r="BA71" s="640"/>
      <c r="BB71" s="640"/>
      <c r="BC71" s="640"/>
      <c r="BD71" s="640"/>
      <c r="BE71" s="640"/>
      <c r="BF71" s="640"/>
      <c r="BG71" s="640"/>
      <c r="BH71" s="640"/>
      <c r="BI71" s="640"/>
      <c r="BJ71" s="640"/>
      <c r="BK71" s="640"/>
      <c r="BL71" s="640"/>
      <c r="BM71" s="640"/>
      <c r="BN71" s="640"/>
      <c r="BO71" s="640"/>
      <c r="BP71" s="640"/>
      <c r="BQ71" s="640"/>
      <c r="BR71" s="640"/>
      <c r="BS71" s="640"/>
      <c r="BT71" s="640"/>
      <c r="BU71" s="640"/>
      <c r="BV71" s="640"/>
      <c r="BW71" s="640"/>
      <c r="BX71" s="640"/>
      <c r="BY71" s="640"/>
      <c r="BZ71" s="640"/>
      <c r="CA71" s="640"/>
      <c r="CB71" s="640"/>
      <c r="CC71" s="640"/>
      <c r="CD71" s="640"/>
      <c r="CE71" s="640"/>
      <c r="CF71" s="640"/>
      <c r="CG71" s="640"/>
      <c r="CH71" s="640"/>
      <c r="CI71" s="640"/>
      <c r="CJ71" s="640"/>
      <c r="CK71" s="640"/>
      <c r="CL71" s="640"/>
      <c r="CM71" s="640"/>
      <c r="CN71" s="640"/>
      <c r="CO71" s="640"/>
      <c r="CP71" s="640"/>
      <c r="CQ71" s="640"/>
      <c r="CR71" s="640"/>
      <c r="CS71" s="640"/>
      <c r="CT71" s="640"/>
    </row>
    <row r="72" spans="1:98" s="642" customFormat="1" ht="12.75" customHeight="1">
      <c r="A72" s="666"/>
      <c r="C72" s="666"/>
      <c r="D72" s="666"/>
      <c r="E72" s="1652" t="s">
        <v>1540</v>
      </c>
      <c r="F72" s="1652"/>
      <c r="G72" s="1652"/>
      <c r="H72" s="1652"/>
      <c r="I72" s="1652"/>
      <c r="J72" s="1652"/>
      <c r="K72" s="1652"/>
      <c r="L72" s="1652"/>
      <c r="M72" s="1652"/>
      <c r="N72" s="1652"/>
      <c r="O72" s="1652"/>
      <c r="P72" s="1652"/>
      <c r="Q72" s="1652"/>
      <c r="R72" s="1652"/>
      <c r="S72" s="1652"/>
      <c r="T72" s="1652"/>
      <c r="U72" s="1652"/>
      <c r="V72" s="1652"/>
      <c r="W72" s="1652"/>
      <c r="X72" s="1652"/>
      <c r="Y72" s="1652"/>
      <c r="Z72" s="1652"/>
      <c r="AA72" s="1652"/>
      <c r="AB72" s="714"/>
      <c r="AC72" s="714"/>
      <c r="AD72" s="641"/>
      <c r="AE72" s="641"/>
      <c r="AF72" s="641"/>
      <c r="AO72" s="645"/>
      <c r="AP72" s="645"/>
      <c r="AQ72" s="645"/>
      <c r="AR72" s="645"/>
      <c r="AS72" s="645"/>
      <c r="AT72" s="645"/>
      <c r="AU72" s="645"/>
      <c r="AV72" s="645"/>
      <c r="AW72" s="645"/>
      <c r="AX72" s="645"/>
      <c r="AY72" s="645"/>
      <c r="AZ72" s="645"/>
      <c r="BA72" s="645"/>
      <c r="BB72" s="645"/>
      <c r="BC72" s="645"/>
      <c r="BD72" s="645"/>
      <c r="BE72" s="645"/>
      <c r="BF72" s="645"/>
      <c r="BG72" s="645"/>
      <c r="BH72" s="645"/>
      <c r="BI72" s="645"/>
      <c r="BJ72" s="645"/>
      <c r="BK72" s="645"/>
      <c r="BL72" s="645"/>
      <c r="BM72" s="645"/>
      <c r="BN72" s="645"/>
      <c r="BO72" s="645"/>
      <c r="BP72" s="645"/>
      <c r="BQ72" s="645"/>
      <c r="BR72" s="645"/>
      <c r="BS72" s="645"/>
      <c r="BT72" s="645"/>
      <c r="BU72" s="645"/>
      <c r="BV72" s="645"/>
      <c r="BW72" s="645"/>
      <c r="BX72" s="645"/>
      <c r="BY72" s="645"/>
      <c r="BZ72" s="645"/>
      <c r="CA72" s="645"/>
      <c r="CB72" s="645"/>
      <c r="CC72" s="645"/>
      <c r="CD72" s="645"/>
      <c r="CE72" s="645"/>
      <c r="CF72" s="645"/>
      <c r="CG72" s="645"/>
      <c r="CH72" s="645"/>
      <c r="CI72" s="645"/>
      <c r="CJ72" s="645"/>
      <c r="CK72" s="645"/>
      <c r="CL72" s="645"/>
      <c r="CM72" s="645"/>
      <c r="CN72" s="645"/>
      <c r="CO72" s="645"/>
      <c r="CP72" s="645"/>
      <c r="CQ72" s="645"/>
      <c r="CR72" s="645"/>
      <c r="CS72" s="645"/>
      <c r="CT72" s="645"/>
    </row>
    <row r="73" spans="1:98" s="642" customFormat="1" ht="12.75" customHeight="1">
      <c r="A73" s="666"/>
      <c r="C73" s="666"/>
      <c r="D73" s="666"/>
      <c r="E73" s="1652"/>
      <c r="F73" s="1652"/>
      <c r="G73" s="1652"/>
      <c r="H73" s="1652"/>
      <c r="I73" s="1652"/>
      <c r="J73" s="1652"/>
      <c r="K73" s="1652"/>
      <c r="L73" s="1652"/>
      <c r="M73" s="1652"/>
      <c r="N73" s="1652"/>
      <c r="O73" s="1652"/>
      <c r="P73" s="1652"/>
      <c r="Q73" s="1652"/>
      <c r="R73" s="1652"/>
      <c r="S73" s="1652"/>
      <c r="T73" s="1652"/>
      <c r="U73" s="1652"/>
      <c r="V73" s="1652"/>
      <c r="W73" s="1652"/>
      <c r="X73" s="1652"/>
      <c r="Y73" s="1652"/>
      <c r="Z73" s="1652"/>
      <c r="AA73" s="1652"/>
      <c r="AB73" s="714"/>
      <c r="AC73" s="714"/>
      <c r="AD73" s="746"/>
      <c r="AE73" s="746"/>
      <c r="AF73" s="746"/>
      <c r="AO73" s="717"/>
      <c r="AP73" s="717"/>
      <c r="AQ73" s="717"/>
      <c r="AR73" s="717"/>
      <c r="AS73" s="717"/>
      <c r="AT73" s="717"/>
      <c r="AU73" s="717"/>
      <c r="AV73" s="717"/>
      <c r="AW73" s="717"/>
      <c r="AX73" s="717"/>
      <c r="AY73" s="717"/>
      <c r="AZ73" s="717"/>
      <c r="BA73" s="717"/>
      <c r="BB73" s="717"/>
      <c r="BC73" s="717"/>
      <c r="BD73" s="717"/>
      <c r="BE73" s="717"/>
      <c r="BF73" s="717"/>
      <c r="BG73" s="717"/>
      <c r="BH73" s="717"/>
      <c r="BI73" s="717"/>
      <c r="BJ73" s="717"/>
      <c r="BK73" s="717"/>
      <c r="BL73" s="717"/>
      <c r="BM73" s="717"/>
      <c r="BN73" s="717"/>
      <c r="BO73" s="717"/>
      <c r="BP73" s="717"/>
      <c r="BQ73" s="717"/>
      <c r="BR73" s="717"/>
      <c r="BS73" s="717"/>
      <c r="BT73" s="717"/>
      <c r="BU73" s="717"/>
      <c r="BV73" s="717"/>
      <c r="BW73" s="717"/>
      <c r="BX73" s="717"/>
      <c r="BY73" s="717"/>
      <c r="BZ73" s="717"/>
      <c r="CA73" s="717"/>
      <c r="CB73" s="717"/>
      <c r="CC73" s="717"/>
      <c r="CD73" s="717"/>
      <c r="CE73" s="717"/>
      <c r="CF73" s="717"/>
      <c r="CG73" s="717"/>
      <c r="CH73" s="717"/>
      <c r="CI73" s="717"/>
      <c r="CJ73" s="717"/>
      <c r="CK73" s="717"/>
      <c r="CL73" s="717"/>
      <c r="CM73" s="717"/>
      <c r="CN73" s="717"/>
      <c r="CO73" s="717"/>
      <c r="CP73" s="717"/>
      <c r="CQ73" s="717"/>
      <c r="CR73" s="717"/>
      <c r="CS73" s="717"/>
      <c r="CT73" s="717"/>
    </row>
    <row r="74" spans="1:98" ht="12" customHeight="1">
      <c r="A74" s="666"/>
      <c r="B74" s="642"/>
      <c r="C74" s="666"/>
      <c r="D74" s="666"/>
      <c r="E74" s="1652"/>
      <c r="F74" s="1652"/>
      <c r="G74" s="1652"/>
      <c r="H74" s="1652"/>
      <c r="I74" s="1652"/>
      <c r="J74" s="1652"/>
      <c r="K74" s="1652"/>
      <c r="L74" s="1652"/>
      <c r="M74" s="1652"/>
      <c r="N74" s="1652"/>
      <c r="O74" s="1652"/>
      <c r="P74" s="1652"/>
      <c r="Q74" s="1652"/>
      <c r="R74" s="1652"/>
      <c r="S74" s="1652"/>
      <c r="T74" s="1652"/>
      <c r="U74" s="1652"/>
      <c r="V74" s="1652"/>
      <c r="W74" s="1652"/>
      <c r="X74" s="1652"/>
      <c r="Y74" s="1652"/>
      <c r="Z74" s="1652"/>
      <c r="AA74" s="1652"/>
      <c r="AB74" s="714"/>
      <c r="AC74" s="714"/>
      <c r="AD74" s="673"/>
      <c r="AE74" s="673"/>
      <c r="AF74" s="673"/>
      <c r="AG74" s="642"/>
      <c r="AH74" s="642"/>
      <c r="AI74" s="642"/>
      <c r="AJ74" s="642"/>
      <c r="AK74" s="642"/>
      <c r="AL74" s="642"/>
      <c r="AM74" s="642"/>
      <c r="AN74" s="642"/>
      <c r="AO74" s="640"/>
      <c r="AP74" s="640"/>
      <c r="AQ74" s="640"/>
      <c r="AR74" s="640"/>
      <c r="AS74" s="640"/>
      <c r="AT74" s="640"/>
      <c r="AU74" s="640"/>
      <c r="AV74" s="640"/>
      <c r="AW74" s="640"/>
      <c r="AX74" s="640"/>
      <c r="AY74" s="640"/>
      <c r="AZ74" s="640"/>
      <c r="BA74" s="640"/>
      <c r="BB74" s="640"/>
      <c r="BC74" s="640"/>
      <c r="BD74" s="640"/>
      <c r="BE74" s="640"/>
      <c r="BF74" s="640"/>
      <c r="BG74" s="640"/>
      <c r="BH74" s="640"/>
      <c r="BI74" s="640"/>
      <c r="BJ74" s="640"/>
      <c r="BK74" s="640"/>
      <c r="BL74" s="640"/>
      <c r="BM74" s="640"/>
      <c r="BN74" s="640"/>
      <c r="BO74" s="640"/>
      <c r="BP74" s="640"/>
      <c r="BQ74" s="640"/>
      <c r="BR74" s="640"/>
      <c r="BS74" s="640"/>
      <c r="BT74" s="640"/>
      <c r="BU74" s="640"/>
      <c r="BV74" s="640"/>
      <c r="BW74" s="640"/>
      <c r="BX74" s="640"/>
      <c r="BY74" s="640"/>
      <c r="BZ74" s="640"/>
      <c r="CA74" s="640"/>
      <c r="CB74" s="640"/>
      <c r="CC74" s="640"/>
      <c r="CD74" s="640"/>
      <c r="CE74" s="640"/>
      <c r="CF74" s="640"/>
      <c r="CG74" s="640"/>
      <c r="CH74" s="640"/>
      <c r="CI74" s="640"/>
      <c r="CJ74" s="640"/>
      <c r="CK74" s="640"/>
      <c r="CL74" s="640"/>
      <c r="CM74" s="640"/>
      <c r="CN74" s="640"/>
      <c r="CO74" s="640"/>
      <c r="CP74" s="640"/>
      <c r="CQ74" s="640"/>
      <c r="CR74" s="640"/>
      <c r="CS74" s="640"/>
      <c r="CT74" s="640"/>
    </row>
    <row r="75" spans="1:98" ht="12" customHeight="1">
      <c r="A75" s="666"/>
      <c r="B75" s="642"/>
      <c r="C75" s="666"/>
      <c r="D75" s="666"/>
      <c r="E75" s="675"/>
      <c r="F75" s="675"/>
      <c r="G75" s="675"/>
      <c r="H75" s="675"/>
      <c r="I75" s="675"/>
      <c r="J75" s="675"/>
      <c r="K75" s="675"/>
      <c r="L75" s="675"/>
      <c r="M75" s="675"/>
      <c r="N75" s="675"/>
      <c r="O75" s="675"/>
      <c r="P75" s="675"/>
      <c r="Q75" s="675"/>
      <c r="R75" s="675"/>
      <c r="S75" s="675"/>
      <c r="T75" s="675"/>
      <c r="U75" s="675"/>
      <c r="V75" s="675"/>
      <c r="W75" s="675"/>
      <c r="X75" s="675"/>
      <c r="Y75" s="675"/>
      <c r="Z75" s="675"/>
      <c r="AA75" s="672"/>
      <c r="AB75" s="672"/>
      <c r="AC75" s="672"/>
      <c r="AD75" s="673"/>
      <c r="AE75" s="673"/>
      <c r="AF75" s="673"/>
      <c r="AG75" s="642"/>
      <c r="AH75" s="642"/>
      <c r="AI75" s="642"/>
      <c r="AJ75" s="642"/>
      <c r="AK75" s="642"/>
      <c r="AL75" s="642"/>
      <c r="AM75" s="642"/>
      <c r="AN75" s="642"/>
      <c r="AO75" s="640"/>
      <c r="AP75" s="640"/>
      <c r="AQ75" s="640"/>
      <c r="AR75" s="640"/>
      <c r="AS75" s="640"/>
      <c r="AT75" s="640"/>
      <c r="AU75" s="640"/>
      <c r="AV75" s="640"/>
      <c r="AW75" s="640"/>
      <c r="AX75" s="640"/>
      <c r="AY75" s="640"/>
      <c r="AZ75" s="640"/>
      <c r="BA75" s="640"/>
      <c r="BB75" s="640"/>
      <c r="BC75" s="640"/>
      <c r="BD75" s="640"/>
      <c r="BE75" s="640"/>
      <c r="BF75" s="640"/>
      <c r="BG75" s="640"/>
      <c r="BH75" s="640"/>
      <c r="BI75" s="640"/>
      <c r="BJ75" s="640"/>
      <c r="BK75" s="640"/>
      <c r="BL75" s="640"/>
      <c r="BM75" s="640"/>
      <c r="BN75" s="640"/>
      <c r="BO75" s="640"/>
      <c r="BP75" s="640"/>
      <c r="BQ75" s="640"/>
      <c r="BR75" s="640"/>
      <c r="BS75" s="640"/>
      <c r="BT75" s="640"/>
      <c r="BU75" s="640"/>
      <c r="BV75" s="640"/>
      <c r="BW75" s="640"/>
      <c r="BX75" s="640"/>
      <c r="BY75" s="640"/>
      <c r="BZ75" s="640"/>
      <c r="CA75" s="640"/>
      <c r="CB75" s="640"/>
      <c r="CC75" s="640"/>
      <c r="CD75" s="640"/>
      <c r="CE75" s="640"/>
      <c r="CF75" s="640"/>
      <c r="CG75" s="640"/>
      <c r="CH75" s="640"/>
      <c r="CI75" s="640"/>
      <c r="CJ75" s="640"/>
      <c r="CK75" s="640"/>
      <c r="CL75" s="640"/>
      <c r="CM75" s="640"/>
      <c r="CN75" s="640"/>
      <c r="CO75" s="640"/>
      <c r="CP75" s="640"/>
      <c r="CQ75" s="640"/>
      <c r="CR75" s="640"/>
      <c r="CS75" s="640"/>
      <c r="CT75" s="640"/>
    </row>
    <row r="76" spans="1:98" ht="12" customHeight="1">
      <c r="A76" s="641"/>
      <c r="B76" s="641"/>
      <c r="C76" s="646"/>
      <c r="D76" s="336" t="s">
        <v>1541</v>
      </c>
      <c r="E76" s="641"/>
      <c r="F76" s="641"/>
      <c r="G76" s="641"/>
      <c r="H76" s="641"/>
      <c r="I76" s="641"/>
      <c r="J76" s="641"/>
      <c r="K76" s="641"/>
      <c r="L76" s="641"/>
      <c r="M76" s="641"/>
      <c r="N76" s="641"/>
      <c r="O76" s="641"/>
      <c r="P76" s="641"/>
      <c r="Q76" s="641"/>
      <c r="R76" s="641"/>
      <c r="S76" s="641"/>
      <c r="T76" s="641"/>
      <c r="U76" s="641"/>
      <c r="V76" s="641"/>
      <c r="W76" s="641"/>
      <c r="X76" s="641"/>
      <c r="Y76" s="641"/>
      <c r="Z76" s="641"/>
      <c r="AA76" s="641"/>
      <c r="AB76" s="1640">
        <f>ROUND(IF(ISERROR((AB59/AB71)),0,(AB59/AB71)),0)</f>
        <v>0</v>
      </c>
      <c r="AC76" s="1640"/>
      <c r="AD76" s="1640"/>
      <c r="AE76" s="1640"/>
      <c r="AF76" s="1640"/>
      <c r="AG76" s="641"/>
      <c r="AH76" s="641"/>
      <c r="AI76" s="641"/>
      <c r="AJ76" s="641"/>
      <c r="AK76" s="641"/>
      <c r="AL76" s="641"/>
      <c r="AM76" s="641"/>
      <c r="AN76" s="641"/>
      <c r="AO76" s="640"/>
      <c r="AP76" s="640"/>
      <c r="AQ76" s="640"/>
      <c r="AR76" s="640"/>
      <c r="AS76" s="640"/>
      <c r="AT76" s="640"/>
      <c r="AU76" s="640"/>
      <c r="AV76" s="640"/>
      <c r="AW76" s="640"/>
      <c r="AX76" s="640"/>
      <c r="AY76" s="640"/>
      <c r="AZ76" s="640"/>
      <c r="BA76" s="640"/>
      <c r="BB76" s="640"/>
      <c r="BC76" s="640"/>
      <c r="BD76" s="640"/>
      <c r="BE76" s="640"/>
      <c r="BF76" s="640"/>
      <c r="BG76" s="640"/>
      <c r="BH76" s="640"/>
      <c r="BI76" s="640"/>
      <c r="BJ76" s="640"/>
      <c r="BK76" s="640"/>
      <c r="BL76" s="640"/>
      <c r="BM76" s="640"/>
      <c r="BN76" s="640"/>
      <c r="BO76" s="640"/>
      <c r="BP76" s="640"/>
      <c r="BQ76" s="640"/>
      <c r="BR76" s="640"/>
      <c r="BS76" s="640"/>
      <c r="BT76" s="640"/>
      <c r="BU76" s="640"/>
      <c r="BV76" s="640"/>
      <c r="BW76" s="640"/>
      <c r="BX76" s="640"/>
      <c r="BY76" s="640"/>
      <c r="BZ76" s="640"/>
      <c r="CA76" s="640"/>
      <c r="CB76" s="640"/>
      <c r="CC76" s="640"/>
      <c r="CD76" s="640"/>
      <c r="CE76" s="640"/>
      <c r="CF76" s="640"/>
      <c r="CG76" s="640"/>
      <c r="CH76" s="640"/>
      <c r="CI76" s="640"/>
      <c r="CJ76" s="640"/>
      <c r="CK76" s="640"/>
      <c r="CL76" s="640"/>
      <c r="CM76" s="640"/>
      <c r="CN76" s="640"/>
      <c r="CO76" s="640"/>
      <c r="CP76" s="640"/>
      <c r="CQ76" s="640"/>
      <c r="CR76" s="640"/>
      <c r="CS76" s="640"/>
      <c r="CT76" s="640"/>
    </row>
    <row r="77" spans="1:98" ht="12.75" customHeight="1">
      <c r="A77" s="641"/>
      <c r="B77" s="641"/>
      <c r="C77" s="646"/>
      <c r="D77" s="336" t="s">
        <v>1542</v>
      </c>
      <c r="E77" s="641"/>
      <c r="F77" s="641"/>
      <c r="G77" s="641"/>
      <c r="H77" s="641"/>
      <c r="I77" s="641"/>
      <c r="J77" s="641"/>
      <c r="K77" s="641"/>
      <c r="L77" s="641"/>
      <c r="M77" s="641"/>
      <c r="N77" s="641"/>
      <c r="O77" s="641"/>
      <c r="P77" s="641"/>
      <c r="Q77" s="641"/>
      <c r="R77" s="641"/>
      <c r="S77" s="641"/>
      <c r="T77" s="641"/>
      <c r="U77" s="641"/>
      <c r="V77" s="641"/>
      <c r="W77" s="641"/>
      <c r="X77" s="641"/>
      <c r="Y77" s="641"/>
      <c r="Z77" s="641"/>
      <c r="AA77" s="641"/>
      <c r="AB77" s="1641">
        <f>IF((Y68+AD68&lt;AB76),Y68+AD68,AB76)</f>
        <v>0</v>
      </c>
      <c r="AC77" s="1642"/>
      <c r="AD77" s="1642"/>
      <c r="AE77" s="1642"/>
      <c r="AF77" s="1643"/>
      <c r="AG77" s="641"/>
      <c r="AH77" s="641"/>
      <c r="AI77" s="641"/>
      <c r="AJ77" s="641"/>
      <c r="AK77" s="641"/>
      <c r="AL77" s="641"/>
      <c r="AM77" s="641"/>
      <c r="AN77" s="641"/>
      <c r="AO77" s="640"/>
      <c r="AP77" s="640"/>
      <c r="AQ77" s="640"/>
      <c r="AR77" s="640"/>
      <c r="AS77" s="640"/>
      <c r="AT77" s="640"/>
      <c r="AU77" s="640"/>
      <c r="AV77" s="640"/>
      <c r="AW77" s="640"/>
      <c r="AX77" s="640"/>
      <c r="AY77" s="640"/>
      <c r="AZ77" s="640"/>
      <c r="BA77" s="640"/>
      <c r="BB77" s="640"/>
      <c r="BC77" s="640"/>
      <c r="BD77" s="640"/>
      <c r="BE77" s="640"/>
      <c r="BF77" s="640"/>
      <c r="BG77" s="640"/>
      <c r="BH77" s="640"/>
      <c r="BI77" s="640"/>
      <c r="BJ77" s="640"/>
      <c r="BK77" s="640"/>
      <c r="BL77" s="640"/>
      <c r="BM77" s="640"/>
      <c r="BN77" s="640"/>
      <c r="BO77" s="640"/>
      <c r="BP77" s="640"/>
      <c r="BQ77" s="640"/>
      <c r="BR77" s="640"/>
      <c r="BS77" s="640"/>
      <c r="BT77" s="640"/>
      <c r="BU77" s="640"/>
      <c r="BV77" s="640"/>
      <c r="BW77" s="640"/>
      <c r="BX77" s="640"/>
      <c r="BY77" s="640"/>
      <c r="BZ77" s="640"/>
      <c r="CA77" s="640"/>
      <c r="CB77" s="640"/>
      <c r="CC77" s="640"/>
      <c r="CD77" s="640"/>
      <c r="CE77" s="640"/>
      <c r="CF77" s="640"/>
      <c r="CG77" s="640"/>
      <c r="CH77" s="640"/>
      <c r="CI77" s="640"/>
      <c r="CJ77" s="640"/>
      <c r="CK77" s="640"/>
      <c r="CL77" s="640"/>
      <c r="CM77" s="640"/>
      <c r="CN77" s="640"/>
      <c r="CO77" s="640"/>
      <c r="CP77" s="640"/>
      <c r="CQ77" s="640"/>
      <c r="CR77" s="640"/>
      <c r="CS77" s="640"/>
      <c r="CT77" s="640"/>
    </row>
    <row r="78" spans="1:98" ht="12.75" customHeight="1">
      <c r="A78" s="641"/>
      <c r="B78" s="641"/>
      <c r="C78" s="646"/>
      <c r="D78" s="336" t="s">
        <v>1543</v>
      </c>
      <c r="E78" s="641"/>
      <c r="F78" s="641"/>
      <c r="G78" s="641"/>
      <c r="H78" s="641"/>
      <c r="I78" s="641"/>
      <c r="J78" s="641"/>
      <c r="K78" s="641"/>
      <c r="L78" s="641"/>
      <c r="M78" s="641"/>
      <c r="N78" s="641"/>
      <c r="O78" s="641"/>
      <c r="P78" s="641"/>
      <c r="Q78" s="641"/>
      <c r="R78" s="641"/>
      <c r="S78" s="641"/>
      <c r="T78" s="641"/>
      <c r="U78" s="641"/>
      <c r="V78" s="641"/>
      <c r="W78" s="641"/>
      <c r="X78" s="641"/>
      <c r="Y78" s="641"/>
      <c r="Z78" s="641"/>
      <c r="AA78" s="641"/>
      <c r="AB78" s="1644">
        <f>AB77*AB71</f>
        <v>0</v>
      </c>
      <c r="AC78" s="1644"/>
      <c r="AD78" s="1644"/>
      <c r="AE78" s="1644"/>
      <c r="AF78" s="1644"/>
      <c r="AG78" s="641"/>
      <c r="AH78" s="641"/>
      <c r="AI78" s="641"/>
      <c r="AJ78" s="641"/>
      <c r="AK78" s="641"/>
      <c r="AL78" s="641"/>
      <c r="AM78" s="641"/>
      <c r="AN78" s="641"/>
      <c r="AO78" s="640"/>
      <c r="AP78" s="640"/>
      <c r="AQ78" s="640"/>
      <c r="AR78" s="640"/>
      <c r="AS78" s="640"/>
      <c r="AT78" s="640"/>
      <c r="AU78" s="640"/>
      <c r="AV78" s="640"/>
      <c r="AW78" s="640"/>
      <c r="AX78" s="640"/>
      <c r="AY78" s="640"/>
      <c r="AZ78" s="640"/>
      <c r="BA78" s="640"/>
      <c r="BB78" s="640"/>
      <c r="BC78" s="640"/>
      <c r="BD78" s="640"/>
      <c r="BE78" s="640"/>
      <c r="BF78" s="640"/>
      <c r="BG78" s="640"/>
      <c r="BH78" s="640"/>
      <c r="BI78" s="640"/>
      <c r="BJ78" s="640"/>
      <c r="BK78" s="640"/>
      <c r="BL78" s="640"/>
      <c r="BM78" s="640"/>
      <c r="BN78" s="640"/>
      <c r="BO78" s="640"/>
      <c r="BP78" s="640"/>
      <c r="BQ78" s="640"/>
      <c r="BR78" s="640"/>
      <c r="BS78" s="640"/>
      <c r="BT78" s="640"/>
      <c r="BU78" s="640"/>
      <c r="BV78" s="640"/>
      <c r="BW78" s="640"/>
      <c r="BX78" s="640"/>
      <c r="BY78" s="640"/>
      <c r="BZ78" s="640"/>
      <c r="CA78" s="640"/>
      <c r="CB78" s="640"/>
      <c r="CC78" s="640"/>
      <c r="CD78" s="640"/>
      <c r="CE78" s="640"/>
      <c r="CF78" s="640"/>
      <c r="CG78" s="640"/>
      <c r="CH78" s="640"/>
      <c r="CI78" s="640"/>
      <c r="CJ78" s="640"/>
      <c r="CK78" s="640"/>
      <c r="CL78" s="640"/>
      <c r="CM78" s="640"/>
      <c r="CN78" s="640"/>
      <c r="CO78" s="640"/>
      <c r="CP78" s="640"/>
      <c r="CQ78" s="640"/>
      <c r="CR78" s="640"/>
      <c r="CS78" s="640"/>
      <c r="CT78" s="640"/>
    </row>
    <row r="79" spans="1:98" s="650" customFormat="1" ht="12.75" customHeight="1">
      <c r="C79" s="676"/>
      <c r="D79" s="676"/>
      <c r="AB79" s="677"/>
      <c r="AC79" s="677"/>
      <c r="AD79" s="677"/>
      <c r="AE79" s="677"/>
      <c r="AF79" s="677"/>
      <c r="AO79" s="678"/>
      <c r="AP79" s="678"/>
      <c r="AQ79" s="678"/>
      <c r="AR79" s="678"/>
      <c r="AS79" s="678"/>
      <c r="AT79" s="678"/>
      <c r="AU79" s="678"/>
      <c r="AV79" s="678"/>
      <c r="AW79" s="678"/>
      <c r="AX79" s="678"/>
      <c r="AY79" s="678"/>
      <c r="AZ79" s="678"/>
      <c r="BA79" s="678"/>
      <c r="BB79" s="678"/>
      <c r="BC79" s="678"/>
      <c r="BD79" s="678"/>
      <c r="BE79" s="678"/>
      <c r="BF79" s="678"/>
      <c r="BG79" s="678"/>
      <c r="BH79" s="678"/>
      <c r="BI79" s="678"/>
      <c r="BJ79" s="678"/>
      <c r="BK79" s="678"/>
      <c r="BL79" s="678"/>
      <c r="BM79" s="678"/>
      <c r="BN79" s="678"/>
      <c r="BO79" s="678"/>
      <c r="BP79" s="678"/>
      <c r="BQ79" s="678"/>
      <c r="BR79" s="678"/>
      <c r="BS79" s="678"/>
      <c r="BT79" s="678"/>
      <c r="BU79" s="678"/>
      <c r="BV79" s="678"/>
      <c r="BW79" s="678"/>
      <c r="BX79" s="678"/>
      <c r="BY79" s="678"/>
      <c r="BZ79" s="678"/>
      <c r="CA79" s="678"/>
      <c r="CB79" s="678"/>
      <c r="CC79" s="678"/>
      <c r="CD79" s="678"/>
      <c r="CE79" s="678"/>
      <c r="CF79" s="678"/>
      <c r="CG79" s="678"/>
      <c r="CH79" s="678"/>
      <c r="CI79" s="678"/>
      <c r="CJ79" s="678"/>
      <c r="CK79" s="678"/>
      <c r="CL79" s="678"/>
      <c r="CM79" s="678"/>
      <c r="CN79" s="678"/>
      <c r="CO79" s="678"/>
      <c r="CP79" s="678"/>
      <c r="CQ79" s="678"/>
      <c r="CR79" s="678"/>
      <c r="CS79" s="678"/>
      <c r="CT79" s="678"/>
    </row>
    <row r="80" spans="1:98" ht="12.75" customHeight="1">
      <c r="A80" s="650"/>
      <c r="B80" s="650"/>
      <c r="C80" s="650"/>
      <c r="D80" s="646" t="s">
        <v>816</v>
      </c>
      <c r="E80" s="641"/>
      <c r="F80" s="641"/>
      <c r="G80" s="641"/>
      <c r="H80" s="641"/>
      <c r="I80" s="641"/>
      <c r="J80" s="641"/>
      <c r="K80" s="641"/>
      <c r="L80" s="641"/>
      <c r="M80" s="641"/>
      <c r="N80" s="641"/>
      <c r="O80" s="641"/>
      <c r="P80" s="641"/>
      <c r="Q80" s="641"/>
      <c r="R80" s="641"/>
      <c r="S80" s="641"/>
      <c r="T80" s="641"/>
      <c r="U80" s="641"/>
      <c r="V80" s="641"/>
      <c r="W80" s="641"/>
      <c r="X80" s="641"/>
      <c r="Y80" s="641"/>
      <c r="Z80" s="641"/>
      <c r="AA80" s="641"/>
      <c r="AB80" s="1645">
        <f>AB49-(AB57+AB78)</f>
        <v>-0.11246006935834885</v>
      </c>
      <c r="AC80" s="1645"/>
      <c r="AD80" s="1645"/>
      <c r="AE80" s="1645"/>
      <c r="AF80" s="1645"/>
      <c r="AG80" s="650"/>
      <c r="AH80" s="650"/>
      <c r="AI80" s="650"/>
      <c r="AJ80" s="650"/>
      <c r="AK80" s="650"/>
      <c r="AL80" s="650"/>
      <c r="AM80" s="650"/>
      <c r="AN80" s="650"/>
      <c r="AO80" s="640"/>
      <c r="AP80" s="640"/>
      <c r="AQ80" s="640"/>
      <c r="AR80" s="640"/>
      <c r="AS80" s="640"/>
      <c r="AT80" s="640"/>
      <c r="AU80" s="640"/>
      <c r="AV80" s="640"/>
      <c r="AW80" s="640"/>
      <c r="AX80" s="640"/>
      <c r="AY80" s="640"/>
      <c r="AZ80" s="640"/>
      <c r="BA80" s="640"/>
      <c r="BB80" s="640"/>
      <c r="BC80" s="640"/>
      <c r="BD80" s="640"/>
      <c r="BE80" s="640"/>
      <c r="BF80" s="640"/>
      <c r="BG80" s="640"/>
      <c r="BH80" s="640"/>
      <c r="BI80" s="640"/>
      <c r="BJ80" s="640"/>
      <c r="BK80" s="640"/>
      <c r="BL80" s="640"/>
      <c r="BM80" s="640"/>
      <c r="BN80" s="640"/>
      <c r="BO80" s="640"/>
      <c r="BP80" s="640"/>
      <c r="BQ80" s="640"/>
      <c r="BR80" s="640"/>
      <c r="BS80" s="640"/>
      <c r="BT80" s="640"/>
      <c r="BU80" s="640"/>
      <c r="BV80" s="640"/>
      <c r="BW80" s="640"/>
      <c r="BX80" s="640"/>
      <c r="BY80" s="640"/>
      <c r="BZ80" s="640"/>
      <c r="CA80" s="640"/>
      <c r="CB80" s="640"/>
      <c r="CC80" s="640"/>
      <c r="CD80" s="640"/>
      <c r="CE80" s="640"/>
      <c r="CF80" s="640"/>
      <c r="CG80" s="640"/>
      <c r="CH80" s="640"/>
      <c r="CI80" s="640"/>
      <c r="CJ80" s="640"/>
      <c r="CK80" s="640"/>
      <c r="CL80" s="640"/>
      <c r="CM80" s="640"/>
      <c r="CN80" s="640"/>
      <c r="CO80" s="640"/>
      <c r="CP80" s="640"/>
      <c r="CQ80" s="640"/>
      <c r="CR80" s="640"/>
      <c r="CS80" s="640"/>
      <c r="CT80" s="640"/>
    </row>
    <row r="81" spans="1:98" ht="12.75" customHeight="1">
      <c r="A81" s="643"/>
      <c r="B81" s="643"/>
      <c r="C81" s="643"/>
      <c r="D81" s="643"/>
      <c r="F81" s="938"/>
      <c r="J81" s="938" t="str">
        <f>IF(AB80&gt;0,"FUNDING GAP MUST NOT EXCEED ZERO","")</f>
        <v/>
      </c>
      <c r="AB81" s="643"/>
      <c r="AC81" s="643"/>
      <c r="AD81" s="643"/>
      <c r="AE81" s="643"/>
      <c r="AF81" s="643"/>
      <c r="AG81" s="643"/>
      <c r="AH81" s="643"/>
      <c r="AI81" s="643"/>
      <c r="AJ81" s="643"/>
      <c r="AK81" s="643"/>
      <c r="AL81" s="643"/>
      <c r="AM81" s="643"/>
      <c r="AN81" s="643"/>
      <c r="AO81" s="814"/>
      <c r="AP81" s="814"/>
      <c r="AQ81" s="814"/>
      <c r="AR81" s="814"/>
      <c r="AS81" s="814"/>
      <c r="AT81" s="814"/>
      <c r="AU81" s="814"/>
      <c r="AV81" s="814"/>
      <c r="AW81" s="814"/>
      <c r="AX81" s="814"/>
      <c r="AY81" s="814"/>
      <c r="AZ81" s="814"/>
      <c r="BA81" s="814"/>
      <c r="BB81" s="814"/>
      <c r="BC81" s="814"/>
      <c r="BD81" s="814"/>
      <c r="BE81" s="814"/>
      <c r="BF81" s="814"/>
      <c r="BG81" s="814"/>
      <c r="BH81" s="814"/>
      <c r="BI81" s="814"/>
      <c r="BJ81" s="814"/>
      <c r="BK81" s="814"/>
      <c r="BL81" s="814"/>
      <c r="BM81" s="814"/>
      <c r="BN81" s="814"/>
      <c r="BO81" s="814"/>
      <c r="BP81" s="814"/>
      <c r="BQ81" s="814"/>
      <c r="BR81" s="814"/>
      <c r="BS81" s="814"/>
      <c r="BT81" s="814"/>
      <c r="BU81" s="814"/>
      <c r="BV81" s="814"/>
      <c r="BW81" s="814"/>
      <c r="BX81" s="814"/>
      <c r="BY81" s="640"/>
      <c r="BZ81" s="640"/>
      <c r="CA81" s="640"/>
      <c r="CB81" s="640"/>
      <c r="CC81" s="640"/>
      <c r="CD81" s="640"/>
      <c r="CE81" s="640"/>
      <c r="CF81" s="640"/>
      <c r="CG81" s="640"/>
      <c r="CH81" s="640"/>
      <c r="CI81" s="640"/>
      <c r="CJ81" s="640"/>
      <c r="CK81" s="640"/>
      <c r="CL81" s="640"/>
      <c r="CM81" s="640"/>
      <c r="CN81" s="640"/>
      <c r="CO81" s="640"/>
      <c r="CP81" s="640"/>
      <c r="CQ81" s="640"/>
      <c r="CR81" s="640"/>
      <c r="CS81" s="640"/>
      <c r="CT81" s="640"/>
    </row>
    <row r="82" spans="1:98" ht="12.75" customHeight="1">
      <c r="A82" s="643"/>
      <c r="B82" s="643"/>
      <c r="C82" s="643"/>
      <c r="D82" s="939"/>
      <c r="AB82" s="643"/>
      <c r="AC82" s="643"/>
      <c r="AD82" s="643"/>
      <c r="AE82" s="643"/>
      <c r="AF82" s="643"/>
      <c r="AG82" s="643"/>
      <c r="AH82" s="643"/>
      <c r="AI82" s="643"/>
      <c r="AJ82" s="643"/>
      <c r="AK82" s="643"/>
      <c r="AL82" s="643"/>
      <c r="AM82" s="643"/>
      <c r="AN82" s="643"/>
      <c r="AO82" s="814"/>
      <c r="AP82" s="814"/>
      <c r="AQ82" s="814"/>
      <c r="AR82" s="814"/>
      <c r="AS82" s="814"/>
      <c r="AT82" s="814"/>
      <c r="AU82" s="814"/>
      <c r="AV82" s="814"/>
      <c r="AW82" s="814"/>
      <c r="AX82" s="814"/>
      <c r="AY82" s="814"/>
      <c r="AZ82" s="814"/>
      <c r="BA82" s="814"/>
      <c r="BB82" s="814"/>
      <c r="BC82" s="814"/>
      <c r="BD82" s="814"/>
      <c r="BE82" s="814"/>
      <c r="BF82" s="814"/>
      <c r="BG82" s="814"/>
      <c r="BH82" s="814"/>
      <c r="BI82" s="814"/>
      <c r="BJ82" s="814"/>
      <c r="BK82" s="814"/>
      <c r="BL82" s="814"/>
      <c r="BM82" s="814"/>
      <c r="BN82" s="814"/>
      <c r="BO82" s="814"/>
      <c r="BP82" s="814"/>
      <c r="BQ82" s="814"/>
      <c r="BR82" s="814"/>
      <c r="BS82" s="814"/>
      <c r="BT82" s="814"/>
      <c r="BU82" s="814"/>
      <c r="BV82" s="814"/>
      <c r="BW82" s="814"/>
      <c r="BX82" s="814"/>
      <c r="BY82" s="640"/>
      <c r="BZ82" s="640"/>
      <c r="CA82" s="640"/>
      <c r="CB82" s="640"/>
      <c r="CC82" s="640"/>
      <c r="CD82" s="640"/>
      <c r="CE82" s="640"/>
      <c r="CF82" s="640"/>
      <c r="CG82" s="640"/>
      <c r="CH82" s="640"/>
      <c r="CI82" s="640"/>
      <c r="CJ82" s="640"/>
      <c r="CK82" s="640"/>
      <c r="CL82" s="640"/>
      <c r="CM82" s="640"/>
      <c r="CN82" s="640"/>
      <c r="CO82" s="640"/>
      <c r="CP82" s="640"/>
      <c r="CQ82" s="640"/>
      <c r="CR82" s="640"/>
      <c r="CS82" s="640"/>
      <c r="CT82" s="640"/>
    </row>
    <row r="83" spans="1:98" ht="13.5" thickBot="1">
      <c r="A83" s="1670" t="s">
        <v>1588</v>
      </c>
      <c r="B83" s="1670"/>
      <c r="C83" s="1670"/>
      <c r="D83" s="1670"/>
      <c r="E83" s="1670"/>
      <c r="F83" s="1670"/>
      <c r="G83" s="1670"/>
      <c r="H83" s="1670"/>
      <c r="I83" s="1670"/>
      <c r="J83" s="1670"/>
      <c r="K83" s="1670"/>
      <c r="L83" s="1670"/>
      <c r="M83" s="1670"/>
      <c r="N83" s="1670"/>
      <c r="O83" s="1670"/>
      <c r="P83" s="1670"/>
      <c r="Q83" s="1670"/>
      <c r="R83" s="1670"/>
      <c r="S83" s="1670"/>
      <c r="T83" s="1670"/>
      <c r="U83" s="1670"/>
      <c r="V83" s="1670"/>
      <c r="W83" s="1670"/>
      <c r="X83" s="1670"/>
      <c r="Y83" s="1670"/>
      <c r="Z83" s="1670"/>
      <c r="AA83" s="1670"/>
      <c r="AB83" s="1670"/>
      <c r="AC83" s="1670"/>
      <c r="AD83" s="1670"/>
      <c r="AE83" s="1670"/>
      <c r="AF83" s="1670"/>
      <c r="AG83" s="1670"/>
      <c r="AH83" s="1670"/>
      <c r="AI83" s="1670"/>
      <c r="AJ83" s="1670"/>
      <c r="AK83" s="1670"/>
      <c r="AL83" s="1670"/>
      <c r="AM83" s="1670"/>
      <c r="AN83" s="1670"/>
      <c r="AO83" s="1670"/>
      <c r="AP83" s="1670"/>
      <c r="AQ83" s="1670"/>
      <c r="AR83" s="1670"/>
      <c r="AS83" s="1670"/>
      <c r="AT83" s="1670"/>
      <c r="AU83" s="1670"/>
      <c r="AV83" s="1670"/>
      <c r="AW83" s="1670"/>
      <c r="AX83" s="1670"/>
      <c r="AY83" s="1670"/>
      <c r="AZ83" s="1670"/>
      <c r="BA83" s="1670"/>
      <c r="BB83" s="1670"/>
      <c r="BC83" s="1670"/>
      <c r="BD83" s="1670"/>
      <c r="BE83" s="1670"/>
      <c r="BF83" s="1670"/>
      <c r="BG83" s="1670"/>
      <c r="BH83" s="1670"/>
      <c r="BI83" s="1670"/>
      <c r="BJ83" s="1670"/>
      <c r="BK83" s="1670"/>
      <c r="BL83" s="1670"/>
      <c r="BM83" s="1670"/>
      <c r="BN83" s="1670"/>
      <c r="BO83" s="1670"/>
      <c r="BP83" s="1670"/>
      <c r="BQ83" s="1670"/>
      <c r="BR83" s="1670"/>
      <c r="BS83" s="1670"/>
      <c r="BT83" s="1670"/>
      <c r="BU83" s="1670"/>
      <c r="BV83" s="1670"/>
      <c r="BW83" s="1670"/>
      <c r="BX83" s="1670"/>
    </row>
    <row r="84" spans="1:98" ht="13.5" thickTop="1"/>
    <row r="85" spans="1:98" ht="12.75">
      <c r="A85" s="819" t="s">
        <v>643</v>
      </c>
      <c r="C85" s="344" t="s">
        <v>1586</v>
      </c>
    </row>
    <row r="86" spans="1:98" ht="12.75">
      <c r="D86" s="344" t="s">
        <v>1642</v>
      </c>
      <c r="AB86" s="1709">
        <f>IF(A61="$500M State Credit",AB77/(Application!AG424-Application!AG425),"N/A")</f>
        <v>0</v>
      </c>
      <c r="AC86" s="1709"/>
      <c r="AD86" s="1709"/>
      <c r="AE86" s="1709"/>
      <c r="AF86" s="1709"/>
    </row>
    <row r="87" spans="1:98" ht="13.5" thickBot="1">
      <c r="D87" s="344" t="s">
        <v>1643</v>
      </c>
      <c r="AB87" s="1708" t="e">
        <f>IF(A61="$500M State Credit",(Application!AG424-Application!AG425)/AB77,"N/A")</f>
        <v>#DIV/0!</v>
      </c>
      <c r="AC87" s="1708"/>
      <c r="AD87" s="1708"/>
      <c r="AE87" s="1708"/>
      <c r="AF87" s="1708"/>
      <c r="AO87" s="937"/>
      <c r="AP87" s="937"/>
      <c r="AQ87" s="937"/>
      <c r="AR87" s="937"/>
      <c r="AS87" s="937"/>
      <c r="AT87" s="937"/>
      <c r="AU87" s="937"/>
      <c r="AV87" s="937"/>
      <c r="AW87" s="937"/>
      <c r="AX87" s="937"/>
      <c r="AY87" s="937"/>
      <c r="AZ87" s="937"/>
      <c r="BA87" s="937"/>
      <c r="BB87" s="937"/>
      <c r="BC87" s="937"/>
      <c r="BD87" s="937"/>
      <c r="BE87" s="937"/>
      <c r="BF87" s="937"/>
      <c r="BG87" s="937"/>
      <c r="BH87" s="937"/>
      <c r="BI87" s="937"/>
      <c r="BJ87" s="937"/>
      <c r="BK87" s="937"/>
      <c r="BL87" s="937"/>
      <c r="BM87" s="937"/>
      <c r="BN87" s="937"/>
      <c r="BO87" s="937"/>
      <c r="BP87" s="937"/>
      <c r="BQ87" s="937"/>
      <c r="BR87" s="937"/>
      <c r="BS87" s="937"/>
      <c r="BT87" s="937"/>
      <c r="BU87" s="937"/>
      <c r="BV87" s="937"/>
      <c r="BW87" s="937"/>
      <c r="BX87" s="937"/>
      <c r="BY87" s="937"/>
      <c r="BZ87" s="937"/>
    </row>
    <row r="88" spans="1:98" ht="13.5" thickTop="1"/>
    <row r="89" spans="1:98" ht="12.75" hidden="1"/>
    <row r="90" spans="1:98" ht="12.75" hidden="1"/>
    <row r="91" spans="1:98" ht="12.75" hidden="1"/>
    <row r="92" spans="1:98" ht="12.75" hidden="1"/>
    <row r="93" spans="1:98" ht="12.75" hidden="1"/>
    <row r="94" spans="1:98" ht="12.75" hidden="1" customHeight="1"/>
    <row r="95" spans="1:98" ht="0" hidden="1" customHeight="1"/>
    <row r="96" spans="1:98" ht="0" hidden="1" customHeight="1"/>
    <row r="97" ht="0" hidden="1" customHeight="1"/>
    <row r="98" ht="0" hidden="1" customHeight="1"/>
    <row r="99" ht="0" hidden="1" customHeight="1"/>
    <row r="100" ht="0" hidden="1" customHeight="1"/>
    <row r="101" ht="0" hidden="1" customHeight="1"/>
    <row r="102" ht="0" hidden="1" customHeight="1"/>
    <row r="103" ht="0" hidden="1" customHeight="1"/>
    <row r="104" ht="0" hidden="1" customHeight="1"/>
  </sheetData>
  <sheetProtection algorithmName="SHA-512" hashValue="8qvJsU+RRod9TwoLQ01orgg6+yO+WKxNJCI4dD2RzMSbYBiNeUkGvi+81RUgFjRnYkwo9YfL5inGtAWCK8BcBA==" saltValue="gDHu9+4gxN7xonVEuHrehw==" spinCount="100000" sheet="1" objects="1" scenarios="1"/>
  <mergeCells count="140">
    <mergeCell ref="T21:X21"/>
    <mergeCell ref="Y21:AC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42:AH42"/>
    <mergeCell ref="B24:S24"/>
    <mergeCell ref="B25:S25"/>
    <mergeCell ref="B26:S26"/>
    <mergeCell ref="B27:S27"/>
    <mergeCell ref="T28:X28"/>
    <mergeCell ref="Y28:AC28"/>
    <mergeCell ref="AD28:AH28"/>
    <mergeCell ref="Y40:AC40"/>
    <mergeCell ref="AD40:AH40"/>
    <mergeCell ref="Y41:AH41"/>
    <mergeCell ref="AB47:AF47"/>
    <mergeCell ref="AB48:AF48"/>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B29:S29"/>
    <mergeCell ref="AD21:AH21"/>
    <mergeCell ref="AI21:AM21"/>
    <mergeCell ref="T27:X27"/>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T22:X22"/>
    <mergeCell ref="Y22:AC22"/>
    <mergeCell ref="AD22:AH22"/>
    <mergeCell ref="AI22:AM22"/>
    <mergeCell ref="T23:X23"/>
    <mergeCell ref="Y23:AC23"/>
    <mergeCell ref="AD23:AH23"/>
    <mergeCell ref="AI28:AM28"/>
    <mergeCell ref="B28:S28"/>
    <mergeCell ref="AB59:AF59"/>
    <mergeCell ref="Y63:AC63"/>
    <mergeCell ref="AD63:AH63"/>
    <mergeCell ref="Y64:AC64"/>
    <mergeCell ref="AD64:AH64"/>
    <mergeCell ref="E65:AH66"/>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0"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formula1>0</formula1>
    </dataValidation>
    <dataValidation type="decimal" allowBlank="1" showInputMessage="1" showErrorMessage="1" errorTitle="Federal Tax Credit Factor" error="Federal Tax Credit Factor must be within stated range." sqref="AB50:AF50">
      <formula1>0.85</formula1>
      <formula2>1.25</formula2>
    </dataValidation>
    <dataValidation type="decimal" allowBlank="1" showInputMessage="1" showErrorMessage="1" errorTitle="State Tax Credit Factor" error="State Farmworker Tax Credit Factor must be within stated range." sqref="AB71:AF71">
      <formula1>0.7</formula1>
      <formula2>1.25</formula2>
    </dataValidation>
  </dataValidations>
  <pageMargins left="0.5" right="0.5" top="1" bottom="1" header="0.5" footer="0.5"/>
  <pageSetup scale="94" firstPageNumber="24"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I205"/>
  <sheetViews>
    <sheetView topLeftCell="A34" zoomScaleNormal="100" zoomScaleSheetLayoutView="100" workbookViewId="0">
      <selection activeCell="Q60" sqref="Q60"/>
    </sheetView>
  </sheetViews>
  <sheetFormatPr defaultColWidth="0" defaultRowHeight="12.75" zeroHeight="1"/>
  <cols>
    <col min="1" max="1" width="3.7109375" customWidth="1"/>
    <col min="2" max="2" width="27.7109375" customWidth="1"/>
    <col min="3" max="3" width="9.140625" style="359"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351" t="s">
        <v>967</v>
      </c>
      <c r="B1" s="351"/>
    </row>
    <row r="2" spans="1:34"/>
    <row r="3" spans="1:34" ht="15.75">
      <c r="A3" s="352" t="s">
        <v>906</v>
      </c>
      <c r="B3" s="352"/>
      <c r="C3" s="386" t="s">
        <v>907</v>
      </c>
      <c r="D3" s="358"/>
      <c r="E3" s="387" t="s">
        <v>908</v>
      </c>
      <c r="F3" s="334"/>
      <c r="G3" s="387" t="s">
        <v>909</v>
      </c>
      <c r="H3" s="334"/>
      <c r="I3" s="387" t="s">
        <v>910</v>
      </c>
      <c r="J3" s="334"/>
      <c r="K3" s="387" t="s">
        <v>911</v>
      </c>
      <c r="L3" s="334"/>
      <c r="M3" s="387" t="s">
        <v>912</v>
      </c>
      <c r="N3" s="334"/>
      <c r="O3" s="387" t="s">
        <v>913</v>
      </c>
      <c r="P3" s="334"/>
      <c r="Q3" s="387" t="s">
        <v>914</v>
      </c>
      <c r="R3" s="334"/>
      <c r="S3" s="387" t="s">
        <v>915</v>
      </c>
      <c r="T3" s="334"/>
      <c r="U3" s="387" t="s">
        <v>916</v>
      </c>
      <c r="V3" s="334"/>
      <c r="W3" s="387" t="s">
        <v>917</v>
      </c>
      <c r="X3" s="334"/>
      <c r="Y3" s="387" t="s">
        <v>918</v>
      </c>
      <c r="Z3" s="334"/>
      <c r="AA3" s="387" t="s">
        <v>919</v>
      </c>
      <c r="AB3" s="334"/>
      <c r="AC3" s="387" t="s">
        <v>920</v>
      </c>
      <c r="AD3" s="334"/>
      <c r="AE3" s="387" t="s">
        <v>921</v>
      </c>
      <c r="AF3" s="334"/>
      <c r="AG3" s="387" t="s">
        <v>922</v>
      </c>
      <c r="AH3" s="358"/>
    </row>
    <row r="4" spans="1:34" s="366" customFormat="1" ht="14.25">
      <c r="A4" s="366" t="s">
        <v>924</v>
      </c>
      <c r="C4" s="390">
        <v>1.0249999999999999</v>
      </c>
      <c r="E4" s="366">
        <f>Application!Y781</f>
        <v>1676148</v>
      </c>
      <c r="G4" s="366">
        <f>E4*$C$4</f>
        <v>1718051.7</v>
      </c>
      <c r="I4" s="366">
        <f>G4*$C$4</f>
        <v>1761002.9924999997</v>
      </c>
      <c r="K4" s="366">
        <f>I4*$C$4</f>
        <v>1805028.0673124995</v>
      </c>
      <c r="M4" s="366">
        <f>K4*$C$4</f>
        <v>1850153.7689953118</v>
      </c>
      <c r="O4" s="366">
        <f>M4*$C$4</f>
        <v>1896407.6132201944</v>
      </c>
      <c r="Q4" s="366">
        <f>O4*$C$4</f>
        <v>1943817.803550699</v>
      </c>
      <c r="S4" s="366">
        <f>Q4*$C$4</f>
        <v>1992413.2486394662</v>
      </c>
      <c r="U4" s="366">
        <f>S4*$C$4</f>
        <v>2042223.5798554528</v>
      </c>
      <c r="W4" s="366">
        <f>U4*$C$4</f>
        <v>2093279.169351839</v>
      </c>
      <c r="Y4" s="366">
        <f>W4*$C$4</f>
        <v>2145611.1485856348</v>
      </c>
      <c r="AA4" s="366">
        <f>Y4*$C$4</f>
        <v>2199251.4273002753</v>
      </c>
      <c r="AC4" s="366">
        <f>AA4*$C$4</f>
        <v>2254232.7129827822</v>
      </c>
      <c r="AE4" s="366">
        <f>AC4*$C$4</f>
        <v>2310588.5308073517</v>
      </c>
      <c r="AG4" s="366">
        <f>AE4*$C$4</f>
        <v>2368353.2440775353</v>
      </c>
    </row>
    <row r="5" spans="1:34" s="350" customFormat="1" ht="14.25">
      <c r="B5" s="350" t="s">
        <v>925</v>
      </c>
      <c r="C5" s="391">
        <f>IF(Application!$D$210="Special Needs",0.1,0.05)</f>
        <v>0.05</v>
      </c>
      <c r="E5" s="368">
        <f>-E4*$C$5</f>
        <v>-83807.400000000009</v>
      </c>
      <c r="F5" s="368"/>
      <c r="G5" s="368">
        <f>-G4*$C$5</f>
        <v>-85902.585000000006</v>
      </c>
      <c r="H5" s="368"/>
      <c r="I5" s="368">
        <f>-I4*$C$5</f>
        <v>-88050.149624999991</v>
      </c>
      <c r="J5" s="368"/>
      <c r="K5" s="368">
        <f>-K4*$C$5</f>
        <v>-90251.403365624981</v>
      </c>
      <c r="L5" s="368"/>
      <c r="M5" s="368">
        <f>-M4*$C$5</f>
        <v>-92507.688449765599</v>
      </c>
      <c r="N5" s="368"/>
      <c r="O5" s="368">
        <f>-O4*$C$5</f>
        <v>-94820.380661009724</v>
      </c>
      <c r="P5" s="368"/>
      <c r="Q5" s="368">
        <f>-Q4*$C$5</f>
        <v>-97190.890177534951</v>
      </c>
      <c r="R5" s="368"/>
      <c r="S5" s="368">
        <f>-S4*$C$5</f>
        <v>-99620.662431973324</v>
      </c>
      <c r="T5" s="368"/>
      <c r="U5" s="368">
        <f>-U4*$C$5</f>
        <v>-102111.17899277265</v>
      </c>
      <c r="V5" s="368"/>
      <c r="W5" s="368">
        <f>-W4*$C$5</f>
        <v>-104663.95846759196</v>
      </c>
      <c r="X5" s="368"/>
      <c r="Y5" s="368">
        <f>-Y4*$C$5</f>
        <v>-107280.55742928175</v>
      </c>
      <c r="Z5" s="368"/>
      <c r="AA5" s="368">
        <f>-AA4*$C$5</f>
        <v>-109962.57136501378</v>
      </c>
      <c r="AB5" s="368"/>
      <c r="AC5" s="368">
        <f>-AC4*$C$5</f>
        <v>-112711.63564913912</v>
      </c>
      <c r="AD5" s="368"/>
      <c r="AE5" s="368">
        <f>-AE4*$C$5</f>
        <v>-115529.4265403676</v>
      </c>
      <c r="AF5" s="368"/>
      <c r="AG5" s="368">
        <f>-AG4*$C$5</f>
        <v>-118417.66220387677</v>
      </c>
    </row>
    <row r="6" spans="1:34" s="350" customFormat="1" ht="14.25">
      <c r="A6" s="350" t="s">
        <v>923</v>
      </c>
      <c r="C6" s="390">
        <v>1.0249999999999999</v>
      </c>
      <c r="E6" s="369">
        <f>Application!Z789</f>
        <v>183120</v>
      </c>
      <c r="F6" s="369"/>
      <c r="G6" s="369">
        <f>E6*$C$6</f>
        <v>187697.99999999997</v>
      </c>
      <c r="H6" s="369"/>
      <c r="I6" s="369">
        <f>G6*$C$6</f>
        <v>192390.44999999995</v>
      </c>
      <c r="J6" s="369"/>
      <c r="K6" s="369">
        <f>I6*$C$6</f>
        <v>197200.21124999993</v>
      </c>
      <c r="L6" s="369"/>
      <c r="M6" s="369">
        <f>K6*$C$6</f>
        <v>202130.21653124993</v>
      </c>
      <c r="N6" s="369"/>
      <c r="O6" s="369">
        <f>M6*$C$6</f>
        <v>207183.47194453116</v>
      </c>
      <c r="P6" s="369"/>
      <c r="Q6" s="369">
        <f>O6*$C$6</f>
        <v>212363.05874314441</v>
      </c>
      <c r="R6" s="369"/>
      <c r="S6" s="369">
        <f>Q6*$C$6</f>
        <v>217672.13521172301</v>
      </c>
      <c r="T6" s="369"/>
      <c r="U6" s="369">
        <f>S6*$C$6</f>
        <v>223113.93859201606</v>
      </c>
      <c r="V6" s="369"/>
      <c r="W6" s="369">
        <f>U6*$C$6</f>
        <v>228691.78705681645</v>
      </c>
      <c r="X6" s="369"/>
      <c r="Y6" s="369">
        <f>W6*$C$6</f>
        <v>234409.08173323685</v>
      </c>
      <c r="Z6" s="369"/>
      <c r="AA6" s="369">
        <f>Y6*$C$6</f>
        <v>240269.30877656775</v>
      </c>
      <c r="AB6" s="369"/>
      <c r="AC6" s="369">
        <f>AA6*$C$6</f>
        <v>246276.04149598192</v>
      </c>
      <c r="AD6" s="369"/>
      <c r="AE6" s="369">
        <f>AC6*$C$6</f>
        <v>252432.94253338143</v>
      </c>
      <c r="AF6" s="369"/>
      <c r="AG6" s="369">
        <f>AE6*$C$6</f>
        <v>258743.76609671593</v>
      </c>
    </row>
    <row r="7" spans="1:34" s="350" customFormat="1" ht="14.25">
      <c r="B7" s="350" t="s">
        <v>925</v>
      </c>
      <c r="C7" s="391">
        <f>IF(Application!$D$210="Special Needs",0.1,0.05)</f>
        <v>0.05</v>
      </c>
      <c r="E7" s="368">
        <f>-E6*$C$7</f>
        <v>-9156</v>
      </c>
      <c r="F7" s="368"/>
      <c r="G7" s="368">
        <f>-G6*$C$7</f>
        <v>-9384.9</v>
      </c>
      <c r="H7" s="368"/>
      <c r="I7" s="368">
        <f>-I6*$C$7</f>
        <v>-9619.5224999999973</v>
      </c>
      <c r="J7" s="368"/>
      <c r="K7" s="368">
        <f>-K6*$C$7</f>
        <v>-9860.0105624999978</v>
      </c>
      <c r="L7" s="368"/>
      <c r="M7" s="368">
        <f>-M6*$C$7</f>
        <v>-10106.510826562497</v>
      </c>
      <c r="N7" s="368"/>
      <c r="O7" s="368">
        <f>-O6*$C$7</f>
        <v>-10359.17359722656</v>
      </c>
      <c r="P7" s="368"/>
      <c r="Q7" s="368">
        <f>-Q6*$C$7</f>
        <v>-10618.152937157221</v>
      </c>
      <c r="R7" s="368"/>
      <c r="S7" s="368">
        <f>-S6*$C$7</f>
        <v>-10883.606760586152</v>
      </c>
      <c r="T7" s="368"/>
      <c r="U7" s="368">
        <f>-U6*$C$7</f>
        <v>-11155.696929600803</v>
      </c>
      <c r="V7" s="368"/>
      <c r="W7" s="368">
        <f>-W6*$C$7</f>
        <v>-11434.589352840823</v>
      </c>
      <c r="X7" s="368"/>
      <c r="Y7" s="368">
        <f>-Y6*$C$7</f>
        <v>-11720.454086661843</v>
      </c>
      <c r="Z7" s="368"/>
      <c r="AA7" s="368">
        <f>-AA6*$C$7</f>
        <v>-12013.465438828389</v>
      </c>
      <c r="AB7" s="368"/>
      <c r="AC7" s="368">
        <f>-AC6*$C$7</f>
        <v>-12313.802074799096</v>
      </c>
      <c r="AD7" s="368"/>
      <c r="AE7" s="368">
        <f>-AE6*$C$7</f>
        <v>-12621.647126669071</v>
      </c>
      <c r="AF7" s="368"/>
      <c r="AG7" s="368">
        <f>-AG6*$C$7</f>
        <v>-12937.188304835798</v>
      </c>
    </row>
    <row r="8" spans="1:34" s="350" customFormat="1" ht="14.25">
      <c r="A8" s="350" t="s">
        <v>307</v>
      </c>
      <c r="C8" s="390">
        <v>1.0249999999999999</v>
      </c>
      <c r="E8" s="369">
        <f>Application!Z797</f>
        <v>11693</v>
      </c>
      <c r="F8" s="369"/>
      <c r="G8" s="369">
        <f>E8*$C$8</f>
        <v>11985.324999999999</v>
      </c>
      <c r="H8" s="369"/>
      <c r="I8" s="369">
        <f>G8*$C$8</f>
        <v>12284.958124999997</v>
      </c>
      <c r="J8" s="369"/>
      <c r="K8" s="369">
        <f>I8*$C$8</f>
        <v>12592.082078124997</v>
      </c>
      <c r="L8" s="369"/>
      <c r="M8" s="369">
        <f>K8*$C$8</f>
        <v>12906.884130078121</v>
      </c>
      <c r="N8" s="369"/>
      <c r="O8" s="369">
        <f>M8*$C$8</f>
        <v>13229.556233330073</v>
      </c>
      <c r="P8" s="369"/>
      <c r="Q8" s="369">
        <f>O8*$C$8</f>
        <v>13560.295139163323</v>
      </c>
      <c r="R8" s="369"/>
      <c r="S8" s="369">
        <f>Q8*$C$8</f>
        <v>13899.302517642405</v>
      </c>
      <c r="T8" s="369"/>
      <c r="U8" s="369">
        <f>S8*$C$8</f>
        <v>14246.785080583464</v>
      </c>
      <c r="V8" s="369"/>
      <c r="W8" s="369">
        <f>U8*$C$8</f>
        <v>14602.95470759805</v>
      </c>
      <c r="X8" s="369"/>
      <c r="Y8" s="369">
        <f>W8*$C$8</f>
        <v>14968.028575287999</v>
      </c>
      <c r="Z8" s="369"/>
      <c r="AA8" s="369">
        <f>Y8*$C$8</f>
        <v>15342.229289670198</v>
      </c>
      <c r="AB8" s="369"/>
      <c r="AC8" s="369">
        <f>AA8*$C$8</f>
        <v>15725.785021911952</v>
      </c>
      <c r="AD8" s="369"/>
      <c r="AE8" s="369">
        <f>AC8*$C$8</f>
        <v>16118.929647459749</v>
      </c>
      <c r="AF8" s="369"/>
      <c r="AG8" s="369">
        <f>AE8*$C$8</f>
        <v>16521.90288864624</v>
      </c>
    </row>
    <row r="9" spans="1:34" s="350" customFormat="1" ht="14.25">
      <c r="B9" s="350" t="s">
        <v>925</v>
      </c>
      <c r="C9" s="391">
        <f>IF(Application!$D$210="Special Needs",0.1,0.05)</f>
        <v>0.05</v>
      </c>
      <c r="E9" s="388">
        <f>-E8*$C$9</f>
        <v>-584.65</v>
      </c>
      <c r="F9" s="368"/>
      <c r="G9" s="388">
        <f>-G8*$C$9</f>
        <v>-599.26625000000001</v>
      </c>
      <c r="H9" s="368"/>
      <c r="I9" s="388">
        <f>-I8*$C$9</f>
        <v>-614.24790624999991</v>
      </c>
      <c r="J9" s="368"/>
      <c r="K9" s="388">
        <f>-K8*$C$9</f>
        <v>-629.60410390624986</v>
      </c>
      <c r="L9" s="368"/>
      <c r="M9" s="388">
        <f>-M8*$C$9</f>
        <v>-645.34420650390609</v>
      </c>
      <c r="N9" s="368"/>
      <c r="O9" s="388">
        <f>-O8*$C$9</f>
        <v>-661.47781166650373</v>
      </c>
      <c r="P9" s="368"/>
      <c r="Q9" s="388">
        <f>-Q8*$C$9</f>
        <v>-678.01475695816623</v>
      </c>
      <c r="R9" s="368"/>
      <c r="S9" s="388">
        <f>-S8*$C$9</f>
        <v>-694.96512588212033</v>
      </c>
      <c r="T9" s="368"/>
      <c r="U9" s="388">
        <f>-U8*$C$9</f>
        <v>-712.33925402917328</v>
      </c>
      <c r="V9" s="368"/>
      <c r="W9" s="388">
        <f>-W8*$C$9</f>
        <v>-730.14773537990254</v>
      </c>
      <c r="X9" s="368"/>
      <c r="Y9" s="388">
        <f>-Y8*$C$9</f>
        <v>-748.40142876439995</v>
      </c>
      <c r="Z9" s="368"/>
      <c r="AA9" s="388">
        <f>-AA8*$C$9</f>
        <v>-767.11146448350996</v>
      </c>
      <c r="AB9" s="368"/>
      <c r="AC9" s="388">
        <f>-AC8*$C$9</f>
        <v>-786.28925109559759</v>
      </c>
      <c r="AD9" s="368"/>
      <c r="AE9" s="388">
        <f>-AE8*$C$9</f>
        <v>-805.94648237298748</v>
      </c>
      <c r="AF9" s="368"/>
      <c r="AG9" s="388">
        <f>-AG8*$C$9</f>
        <v>-826.09514443231205</v>
      </c>
    </row>
    <row r="10" spans="1:34" s="370" customFormat="1" ht="15">
      <c r="A10" s="370" t="s">
        <v>947</v>
      </c>
      <c r="C10" s="361"/>
      <c r="E10" s="370">
        <f>SUM(E4:E9)</f>
        <v>1777412.9500000002</v>
      </c>
      <c r="G10" s="370">
        <f>SUM(G4:G9)</f>
        <v>1821848.2737499999</v>
      </c>
      <c r="I10" s="370">
        <f>SUM(I4:I9)</f>
        <v>1867394.4805937496</v>
      </c>
      <c r="K10" s="370">
        <f>SUM(K4:K9)</f>
        <v>1914079.3426085932</v>
      </c>
      <c r="M10" s="370">
        <f>SUM(M4:M9)</f>
        <v>1961931.326173808</v>
      </c>
      <c r="O10" s="370">
        <f>SUM(O4:O9)</f>
        <v>2010979.6093281528</v>
      </c>
      <c r="Q10" s="370">
        <f>SUM(Q4:Q9)</f>
        <v>2061254.0995613562</v>
      </c>
      <c r="S10" s="370">
        <f>SUM(S4:S9)</f>
        <v>2112785.4520503902</v>
      </c>
      <c r="U10" s="370">
        <f>SUM(U4:U9)</f>
        <v>2165605.0883516492</v>
      </c>
      <c r="W10" s="370">
        <f>SUM(W4:W9)</f>
        <v>2219745.21556044</v>
      </c>
      <c r="Y10" s="370">
        <f>SUM(Y4:Y9)</f>
        <v>2275238.8459494519</v>
      </c>
      <c r="AA10" s="370">
        <f>SUM(AA4:AA9)</f>
        <v>2332119.8170981873</v>
      </c>
      <c r="AC10" s="370">
        <f>SUM(AC4:AC9)</f>
        <v>2390422.8125256421</v>
      </c>
      <c r="AE10" s="370">
        <f>SUM(AE4:AE9)</f>
        <v>2450183.3828387829</v>
      </c>
      <c r="AG10" s="370">
        <f>SUM(AG4:AG9)</f>
        <v>2511437.9674097523</v>
      </c>
    </row>
    <row r="11" spans="1:34">
      <c r="C11" s="380"/>
      <c r="E11" s="360"/>
      <c r="F11" s="360"/>
      <c r="G11" s="360"/>
      <c r="H11" s="360"/>
      <c r="I11" s="360"/>
      <c r="J11" s="360"/>
      <c r="K11" s="360"/>
      <c r="L11" s="360"/>
      <c r="M11" s="360"/>
      <c r="N11" s="360"/>
      <c r="O11" s="360"/>
      <c r="P11" s="360"/>
      <c r="Q11" s="360"/>
      <c r="R11" s="360"/>
      <c r="S11" s="360"/>
      <c r="T11" s="360"/>
      <c r="U11" s="360"/>
      <c r="V11" s="360"/>
      <c r="W11" s="360"/>
      <c r="X11" s="360"/>
      <c r="Y11" s="360"/>
      <c r="Z11" s="360"/>
      <c r="AA11" s="360"/>
      <c r="AB11" s="360"/>
      <c r="AC11" s="360"/>
      <c r="AD11" s="360"/>
      <c r="AE11" s="360"/>
      <c r="AF11" s="360"/>
      <c r="AG11" s="360"/>
    </row>
    <row r="12" spans="1:34" ht="15.75">
      <c r="A12" s="352" t="s">
        <v>926</v>
      </c>
      <c r="C12" s="380"/>
      <c r="E12" s="360"/>
      <c r="F12" s="360"/>
      <c r="G12" s="360"/>
      <c r="H12" s="360"/>
      <c r="I12" s="360"/>
      <c r="J12" s="360"/>
      <c r="K12" s="360"/>
      <c r="L12" s="360"/>
      <c r="M12" s="360"/>
      <c r="N12" s="360"/>
      <c r="O12" s="360"/>
      <c r="P12" s="360"/>
      <c r="Q12" s="360"/>
      <c r="R12" s="360"/>
      <c r="S12" s="360"/>
      <c r="T12" s="360"/>
      <c r="U12" s="360"/>
      <c r="V12" s="360"/>
      <c r="W12" s="360"/>
      <c r="X12" s="360"/>
      <c r="Y12" s="360"/>
      <c r="Z12" s="360"/>
      <c r="AA12" s="360"/>
      <c r="AB12" s="360"/>
      <c r="AC12" s="360"/>
      <c r="AD12" s="360"/>
      <c r="AE12" s="360"/>
      <c r="AF12" s="360"/>
      <c r="AG12" s="360"/>
    </row>
    <row r="13" spans="1:34" s="350" customFormat="1" ht="14.25">
      <c r="A13" s="350" t="s">
        <v>927</v>
      </c>
      <c r="C13" s="390">
        <v>1.0349999999999999</v>
      </c>
      <c r="E13" s="369"/>
      <c r="F13" s="369"/>
      <c r="G13" s="369"/>
      <c r="H13" s="369"/>
      <c r="I13" s="369"/>
      <c r="J13" s="369"/>
      <c r="K13" s="369"/>
      <c r="L13" s="369"/>
      <c r="M13" s="369"/>
      <c r="N13" s="369"/>
      <c r="O13" s="369"/>
      <c r="P13" s="369"/>
      <c r="Q13" s="369"/>
      <c r="R13" s="369"/>
      <c r="S13" s="369"/>
      <c r="T13" s="369"/>
      <c r="U13" s="369"/>
      <c r="V13" s="369"/>
      <c r="W13" s="369"/>
      <c r="X13" s="369"/>
      <c r="Y13" s="369"/>
      <c r="Z13" s="369"/>
      <c r="AA13" s="369"/>
      <c r="AB13" s="369"/>
      <c r="AC13" s="369"/>
      <c r="AD13" s="369"/>
      <c r="AE13" s="369"/>
      <c r="AF13" s="369"/>
      <c r="AG13" s="369"/>
    </row>
    <row r="14" spans="1:34" s="366" customFormat="1" ht="14.25">
      <c r="A14" s="366" t="s">
        <v>928</v>
      </c>
      <c r="C14" s="381"/>
      <c r="E14" s="366">
        <f>Application!W827</f>
        <v>69253</v>
      </c>
      <c r="G14" s="366">
        <f>E14*$C$13</f>
        <v>71676.854999999996</v>
      </c>
      <c r="I14" s="366">
        <f>G14*$C$13</f>
        <v>74185.544924999995</v>
      </c>
      <c r="K14" s="366">
        <f>I14*$C$13</f>
        <v>76782.038997374984</v>
      </c>
      <c r="M14" s="366">
        <f>K14*$C$13</f>
        <v>79469.410362283103</v>
      </c>
      <c r="O14" s="366">
        <f>M14*$C$13</f>
        <v>82250.839724963007</v>
      </c>
      <c r="Q14" s="366">
        <f>O14*$C$13</f>
        <v>85129.619115336711</v>
      </c>
      <c r="S14" s="366">
        <f>Q14*$C$13</f>
        <v>88109.155784373492</v>
      </c>
      <c r="U14" s="366">
        <f>S14*$C$13</f>
        <v>91192.976236826551</v>
      </c>
      <c r="W14" s="366">
        <f>U14*$C$13</f>
        <v>94384.730405115479</v>
      </c>
      <c r="Y14" s="366">
        <f>W14*$C$13</f>
        <v>97688.195969294509</v>
      </c>
      <c r="AA14" s="366">
        <f>Y14*$C$13</f>
        <v>101107.2828282198</v>
      </c>
      <c r="AC14" s="366">
        <f>AA14*$C$13</f>
        <v>104646.03772720748</v>
      </c>
      <c r="AE14" s="366">
        <f>AC14*$C$13</f>
        <v>108308.64904765974</v>
      </c>
      <c r="AG14" s="366">
        <f>AE14*$C$13</f>
        <v>112099.45176432782</v>
      </c>
    </row>
    <row r="15" spans="1:34" s="350" customFormat="1" ht="14.25">
      <c r="A15" s="350" t="s">
        <v>368</v>
      </c>
      <c r="C15" s="380"/>
      <c r="E15" s="369">
        <f>Application!W829</f>
        <v>106645</v>
      </c>
      <c r="F15" s="369"/>
      <c r="G15" s="369">
        <f t="shared" ref="G15:AG20" si="0">E15*$C$13</f>
        <v>110377.575</v>
      </c>
      <c r="H15" s="369"/>
      <c r="I15" s="369">
        <f t="shared" si="0"/>
        <v>114240.79012499998</v>
      </c>
      <c r="J15" s="369"/>
      <c r="K15" s="369">
        <f t="shared" si="0"/>
        <v>118239.21777937497</v>
      </c>
      <c r="L15" s="369"/>
      <c r="M15" s="369">
        <f t="shared" si="0"/>
        <v>122377.59040165308</v>
      </c>
      <c r="N15" s="369"/>
      <c r="O15" s="369">
        <f t="shared" si="0"/>
        <v>126660.80606571093</v>
      </c>
      <c r="P15" s="369"/>
      <c r="Q15" s="369">
        <f t="shared" si="0"/>
        <v>131093.9342780108</v>
      </c>
      <c r="R15" s="369"/>
      <c r="S15" s="369">
        <f t="shared" si="0"/>
        <v>135682.22197774117</v>
      </c>
      <c r="T15" s="369"/>
      <c r="U15" s="369">
        <f t="shared" si="0"/>
        <v>140431.09974696211</v>
      </c>
      <c r="V15" s="369"/>
      <c r="W15" s="369">
        <f t="shared" si="0"/>
        <v>145346.18823810577</v>
      </c>
      <c r="X15" s="369"/>
      <c r="Y15" s="369">
        <f t="shared" si="0"/>
        <v>150433.30482643945</v>
      </c>
      <c r="Z15" s="369"/>
      <c r="AA15" s="369">
        <f t="shared" si="0"/>
        <v>155698.4704953648</v>
      </c>
      <c r="AB15" s="369"/>
      <c r="AC15" s="369">
        <f t="shared" si="0"/>
        <v>161147.91696270255</v>
      </c>
      <c r="AD15" s="369"/>
      <c r="AE15" s="369">
        <f t="shared" si="0"/>
        <v>166788.09405639712</v>
      </c>
      <c r="AF15" s="369"/>
      <c r="AG15" s="369">
        <f t="shared" si="0"/>
        <v>172625.67734837101</v>
      </c>
    </row>
    <row r="16" spans="1:34" s="350" customFormat="1" ht="14.25">
      <c r="A16" s="350" t="s">
        <v>610</v>
      </c>
      <c r="C16" s="380"/>
      <c r="E16" s="369">
        <f>Application!W835</f>
        <v>117880</v>
      </c>
      <c r="F16" s="369"/>
      <c r="G16" s="369">
        <f t="shared" si="0"/>
        <v>122005.79999999999</v>
      </c>
      <c r="H16" s="369"/>
      <c r="I16" s="369">
        <f t="shared" si="0"/>
        <v>126276.00299999998</v>
      </c>
      <c r="J16" s="369"/>
      <c r="K16" s="369">
        <f t="shared" si="0"/>
        <v>130695.66310499997</v>
      </c>
      <c r="L16" s="369"/>
      <c r="M16" s="369">
        <f t="shared" si="0"/>
        <v>135270.01131367497</v>
      </c>
      <c r="N16" s="369"/>
      <c r="O16" s="369">
        <f t="shared" si="0"/>
        <v>140004.46170965358</v>
      </c>
      <c r="P16" s="369"/>
      <c r="Q16" s="369">
        <f t="shared" si="0"/>
        <v>144904.61786949146</v>
      </c>
      <c r="R16" s="369"/>
      <c r="S16" s="369">
        <f t="shared" si="0"/>
        <v>149976.27949492366</v>
      </c>
      <c r="T16" s="369"/>
      <c r="U16" s="369">
        <f t="shared" si="0"/>
        <v>155225.44927724596</v>
      </c>
      <c r="V16" s="369"/>
      <c r="W16" s="369">
        <f t="shared" si="0"/>
        <v>160658.34000194955</v>
      </c>
      <c r="X16" s="369"/>
      <c r="Y16" s="369">
        <f t="shared" si="0"/>
        <v>166281.38190201778</v>
      </c>
      <c r="Z16" s="369"/>
      <c r="AA16" s="369">
        <f t="shared" si="0"/>
        <v>172101.23026858838</v>
      </c>
      <c r="AB16" s="369"/>
      <c r="AC16" s="369">
        <f t="shared" si="0"/>
        <v>178124.77332798895</v>
      </c>
      <c r="AD16" s="369"/>
      <c r="AE16" s="369">
        <f t="shared" si="0"/>
        <v>184359.14039446856</v>
      </c>
      <c r="AF16" s="369"/>
      <c r="AG16" s="369">
        <f t="shared" si="0"/>
        <v>190811.71030827495</v>
      </c>
    </row>
    <row r="17" spans="1:33" s="350" customFormat="1" ht="14.25">
      <c r="A17" s="350" t="s">
        <v>929</v>
      </c>
      <c r="C17" s="380"/>
      <c r="E17" s="369">
        <f>Application!W840</f>
        <v>187568</v>
      </c>
      <c r="F17" s="369"/>
      <c r="G17" s="369">
        <f t="shared" si="0"/>
        <v>194132.87999999998</v>
      </c>
      <c r="H17" s="369"/>
      <c r="I17" s="369">
        <f t="shared" si="0"/>
        <v>200927.53079999995</v>
      </c>
      <c r="J17" s="369"/>
      <c r="K17" s="369">
        <f t="shared" si="0"/>
        <v>207959.99437799994</v>
      </c>
      <c r="L17" s="369"/>
      <c r="M17" s="369">
        <f t="shared" si="0"/>
        <v>215238.59418122991</v>
      </c>
      <c r="N17" s="369"/>
      <c r="O17" s="369">
        <f t="shared" si="0"/>
        <v>222771.94497757294</v>
      </c>
      <c r="P17" s="369"/>
      <c r="Q17" s="369">
        <f t="shared" si="0"/>
        <v>230568.96305178799</v>
      </c>
      <c r="R17" s="369"/>
      <c r="S17" s="369">
        <f t="shared" si="0"/>
        <v>238638.87675860056</v>
      </c>
      <c r="T17" s="369"/>
      <c r="U17" s="369">
        <f t="shared" si="0"/>
        <v>246991.23744515155</v>
      </c>
      <c r="V17" s="369"/>
      <c r="W17" s="369">
        <f t="shared" si="0"/>
        <v>255635.93075573182</v>
      </c>
      <c r="X17" s="369"/>
      <c r="Y17" s="369">
        <f t="shared" si="0"/>
        <v>264583.18833218241</v>
      </c>
      <c r="Z17" s="369"/>
      <c r="AA17" s="369">
        <f t="shared" si="0"/>
        <v>273843.59992380877</v>
      </c>
      <c r="AB17" s="369"/>
      <c r="AC17" s="369">
        <f t="shared" si="0"/>
        <v>283428.12592114205</v>
      </c>
      <c r="AD17" s="369"/>
      <c r="AE17" s="369">
        <f t="shared" si="0"/>
        <v>293348.110328382</v>
      </c>
      <c r="AF17" s="369"/>
      <c r="AG17" s="369">
        <f t="shared" si="0"/>
        <v>303615.29418987536</v>
      </c>
    </row>
    <row r="18" spans="1:33" s="350" customFormat="1" ht="14.25">
      <c r="A18" s="350" t="s">
        <v>162</v>
      </c>
      <c r="C18" s="380"/>
      <c r="E18" s="369">
        <f>Application!W841</f>
        <v>47011</v>
      </c>
      <c r="F18" s="369"/>
      <c r="G18" s="369">
        <f t="shared" si="0"/>
        <v>48656.384999999995</v>
      </c>
      <c r="H18" s="369"/>
      <c r="I18" s="369">
        <f t="shared" si="0"/>
        <v>50359.358474999994</v>
      </c>
      <c r="J18" s="369"/>
      <c r="K18" s="369">
        <f t="shared" si="0"/>
        <v>52121.936021624992</v>
      </c>
      <c r="L18" s="369"/>
      <c r="M18" s="369">
        <f t="shared" si="0"/>
        <v>53946.203782381861</v>
      </c>
      <c r="N18" s="369"/>
      <c r="O18" s="369">
        <f t="shared" si="0"/>
        <v>55834.320914765223</v>
      </c>
      <c r="P18" s="369"/>
      <c r="Q18" s="369">
        <f t="shared" si="0"/>
        <v>57788.522146782001</v>
      </c>
      <c r="R18" s="369"/>
      <c r="S18" s="369">
        <f t="shared" si="0"/>
        <v>59811.120421919368</v>
      </c>
      <c r="T18" s="369"/>
      <c r="U18" s="369">
        <f t="shared" si="0"/>
        <v>61904.50963668654</v>
      </c>
      <c r="V18" s="369"/>
      <c r="W18" s="369">
        <f t="shared" si="0"/>
        <v>64071.167473970563</v>
      </c>
      <c r="X18" s="369"/>
      <c r="Y18" s="369">
        <f t="shared" si="0"/>
        <v>66313.658335559521</v>
      </c>
      <c r="Z18" s="369"/>
      <c r="AA18" s="369">
        <f t="shared" si="0"/>
        <v>68634.636377304094</v>
      </c>
      <c r="AB18" s="369"/>
      <c r="AC18" s="369">
        <f t="shared" si="0"/>
        <v>71036.848650509739</v>
      </c>
      <c r="AD18" s="369"/>
      <c r="AE18" s="369">
        <f t="shared" si="0"/>
        <v>73523.13835327758</v>
      </c>
      <c r="AF18" s="369"/>
      <c r="AG18" s="369">
        <f t="shared" si="0"/>
        <v>76096.448195642282</v>
      </c>
    </row>
    <row r="19" spans="1:33" s="350" customFormat="1" ht="14.25">
      <c r="A19" s="350" t="s">
        <v>423</v>
      </c>
      <c r="C19" s="380"/>
      <c r="E19" s="369">
        <f>Application!W850</f>
        <v>109238</v>
      </c>
      <c r="F19" s="369"/>
      <c r="G19" s="369">
        <f t="shared" si="0"/>
        <v>113061.32999999999</v>
      </c>
      <c r="H19" s="369"/>
      <c r="I19" s="369">
        <f t="shared" si="0"/>
        <v>117018.47654999998</v>
      </c>
      <c r="J19" s="369"/>
      <c r="K19" s="369">
        <f t="shared" si="0"/>
        <v>121114.12322924996</v>
      </c>
      <c r="L19" s="369"/>
      <c r="M19" s="369">
        <f t="shared" si="0"/>
        <v>125353.1175422737</v>
      </c>
      <c r="N19" s="369"/>
      <c r="O19" s="369">
        <f t="shared" si="0"/>
        <v>129740.47665625327</v>
      </c>
      <c r="P19" s="369"/>
      <c r="Q19" s="369">
        <f t="shared" si="0"/>
        <v>134281.39333922212</v>
      </c>
      <c r="R19" s="369"/>
      <c r="S19" s="369">
        <f t="shared" si="0"/>
        <v>138981.2421060949</v>
      </c>
      <c r="T19" s="369"/>
      <c r="U19" s="369">
        <f t="shared" si="0"/>
        <v>143845.58557980822</v>
      </c>
      <c r="V19" s="369"/>
      <c r="W19" s="369">
        <f t="shared" si="0"/>
        <v>148880.18107510149</v>
      </c>
      <c r="X19" s="369"/>
      <c r="Y19" s="369">
        <f t="shared" si="0"/>
        <v>154090.98741273003</v>
      </c>
      <c r="Z19" s="369"/>
      <c r="AA19" s="369">
        <f t="shared" si="0"/>
        <v>159484.17197217557</v>
      </c>
      <c r="AB19" s="369"/>
      <c r="AC19" s="369">
        <f t="shared" si="0"/>
        <v>165066.1179912017</v>
      </c>
      <c r="AD19" s="369"/>
      <c r="AE19" s="369">
        <f t="shared" si="0"/>
        <v>170843.43212089373</v>
      </c>
      <c r="AF19" s="369"/>
      <c r="AG19" s="369">
        <f t="shared" si="0"/>
        <v>176822.95224512499</v>
      </c>
    </row>
    <row r="20" spans="1:33" s="350" customFormat="1" ht="14.25">
      <c r="A20" s="373" t="s">
        <v>1072</v>
      </c>
      <c r="B20" s="373"/>
      <c r="C20" s="380"/>
      <c r="E20" s="379">
        <f>Application!W857</f>
        <v>29720</v>
      </c>
      <c r="F20" s="369"/>
      <c r="G20" s="379">
        <f t="shared" si="0"/>
        <v>30760.199999999997</v>
      </c>
      <c r="H20" s="369"/>
      <c r="I20" s="379">
        <f t="shared" si="0"/>
        <v>31836.806999999993</v>
      </c>
      <c r="J20" s="369"/>
      <c r="K20" s="379">
        <f t="shared" si="0"/>
        <v>32951.09524499999</v>
      </c>
      <c r="L20" s="369"/>
      <c r="M20" s="379">
        <f t="shared" si="0"/>
        <v>34104.383578574983</v>
      </c>
      <c r="N20" s="369"/>
      <c r="O20" s="379">
        <f t="shared" si="0"/>
        <v>35298.037003825106</v>
      </c>
      <c r="P20" s="369"/>
      <c r="Q20" s="379">
        <f t="shared" si="0"/>
        <v>36533.468298958978</v>
      </c>
      <c r="R20" s="369"/>
      <c r="S20" s="379">
        <f t="shared" si="0"/>
        <v>37812.13968942254</v>
      </c>
      <c r="T20" s="369"/>
      <c r="U20" s="379">
        <f t="shared" si="0"/>
        <v>39135.564578552323</v>
      </c>
      <c r="V20" s="369"/>
      <c r="W20" s="379">
        <f t="shared" si="0"/>
        <v>40505.30933880165</v>
      </c>
      <c r="X20" s="369"/>
      <c r="Y20" s="379">
        <f t="shared" si="0"/>
        <v>41922.995165659704</v>
      </c>
      <c r="Z20" s="369"/>
      <c r="AA20" s="379">
        <f t="shared" si="0"/>
        <v>43390.29999645779</v>
      </c>
      <c r="AB20" s="369"/>
      <c r="AC20" s="379">
        <f t="shared" si="0"/>
        <v>44908.960496333806</v>
      </c>
      <c r="AD20" s="369"/>
      <c r="AE20" s="379">
        <f t="shared" si="0"/>
        <v>46480.774113705484</v>
      </c>
      <c r="AF20" s="369"/>
      <c r="AG20" s="379">
        <f t="shared" si="0"/>
        <v>48107.601207685169</v>
      </c>
    </row>
    <row r="21" spans="1:33" s="370" customFormat="1" ht="15">
      <c r="A21" s="370" t="s">
        <v>930</v>
      </c>
      <c r="C21" s="380"/>
      <c r="E21" s="370">
        <f>SUM(E14:E20)</f>
        <v>667315</v>
      </c>
      <c r="G21" s="370">
        <f>SUM(G14:G20)</f>
        <v>690671.02499999991</v>
      </c>
      <c r="I21" s="370">
        <f>SUM(I14:I20)</f>
        <v>714844.51087499992</v>
      </c>
      <c r="K21" s="370">
        <f>SUM(K14:K20)</f>
        <v>739864.06875562482</v>
      </c>
      <c r="M21" s="370">
        <f>SUM(M14:M20)</f>
        <v>765759.31116207165</v>
      </c>
      <c r="O21" s="370">
        <f>SUM(O14:O20)</f>
        <v>792560.88705274404</v>
      </c>
      <c r="Q21" s="370">
        <f>SUM(Q14:Q20)</f>
        <v>820300.51809959009</v>
      </c>
      <c r="S21" s="370">
        <f>SUM(S14:S20)</f>
        <v>849011.03623307578</v>
      </c>
      <c r="U21" s="370">
        <f>SUM(U14:U20)</f>
        <v>878726.42250123317</v>
      </c>
      <c r="W21" s="370">
        <f>SUM(W14:W20)</f>
        <v>909481.84728877642</v>
      </c>
      <c r="Y21" s="370">
        <f>SUM(Y14:Y20)</f>
        <v>941313.71194388333</v>
      </c>
      <c r="AA21" s="370">
        <f>SUM(AA14:AA20)</f>
        <v>974259.69186191913</v>
      </c>
      <c r="AC21" s="370">
        <f>SUM(AC14:AC20)</f>
        <v>1008358.7810770862</v>
      </c>
      <c r="AE21" s="370">
        <f>SUM(AE14:AE20)</f>
        <v>1043651.3384147842</v>
      </c>
      <c r="AG21" s="370">
        <f>SUM(AG14:AG20)</f>
        <v>1080179.1352593016</v>
      </c>
    </row>
    <row r="22" spans="1:33" s="350" customFormat="1" ht="14.25">
      <c r="C22" s="380"/>
      <c r="E22" s="369"/>
      <c r="F22" s="369"/>
      <c r="G22" s="369"/>
      <c r="H22" s="369"/>
      <c r="I22" s="369"/>
      <c r="J22" s="369"/>
      <c r="K22" s="369"/>
      <c r="L22" s="369"/>
      <c r="M22" s="369"/>
      <c r="N22" s="369"/>
      <c r="O22" s="369"/>
      <c r="P22" s="369"/>
      <c r="Q22" s="369"/>
      <c r="R22" s="369"/>
      <c r="S22" s="369"/>
      <c r="T22" s="369"/>
      <c r="U22" s="369"/>
      <c r="V22" s="369"/>
      <c r="W22" s="369"/>
      <c r="X22" s="369"/>
      <c r="Y22" s="369"/>
      <c r="Z22" s="369"/>
      <c r="AA22" s="369"/>
      <c r="AB22" s="369"/>
      <c r="AC22" s="369"/>
      <c r="AD22" s="369"/>
      <c r="AE22" s="369"/>
      <c r="AF22" s="369"/>
      <c r="AG22" s="369"/>
    </row>
    <row r="23" spans="1:33" s="350" customFormat="1" ht="14.25">
      <c r="A23" s="350" t="s">
        <v>1395</v>
      </c>
      <c r="C23" s="392">
        <v>1.0349999999999999</v>
      </c>
      <c r="E23" s="369">
        <f>Application!AC865</f>
        <v>0</v>
      </c>
      <c r="F23" s="369"/>
      <c r="G23" s="369">
        <f>E23*$C$23</f>
        <v>0</v>
      </c>
      <c r="H23" s="369"/>
      <c r="I23" s="369">
        <f>G23*$C$23</f>
        <v>0</v>
      </c>
      <c r="J23" s="369"/>
      <c r="K23" s="369">
        <f>I23*$C$23</f>
        <v>0</v>
      </c>
      <c r="L23" s="369"/>
      <c r="M23" s="369">
        <f>K23*$C$23</f>
        <v>0</v>
      </c>
      <c r="N23" s="369"/>
      <c r="O23" s="369">
        <f>M23*$C$23</f>
        <v>0</v>
      </c>
      <c r="P23" s="369"/>
      <c r="Q23" s="369">
        <f>O23*$C$23</f>
        <v>0</v>
      </c>
      <c r="R23" s="369"/>
      <c r="S23" s="369">
        <f>Q23*$C$23</f>
        <v>0</v>
      </c>
      <c r="T23" s="369"/>
      <c r="U23" s="369">
        <f>S23*$C$23</f>
        <v>0</v>
      </c>
      <c r="V23" s="369"/>
      <c r="W23" s="369">
        <f>U23*$C$23</f>
        <v>0</v>
      </c>
      <c r="X23" s="369"/>
      <c r="Y23" s="369">
        <f>W23*$C$23</f>
        <v>0</v>
      </c>
      <c r="Z23" s="369"/>
      <c r="AA23" s="369">
        <f>Y23*$C$23</f>
        <v>0</v>
      </c>
      <c r="AB23" s="369"/>
      <c r="AC23" s="369">
        <f>AA23*$C$23</f>
        <v>0</v>
      </c>
      <c r="AD23" s="369"/>
      <c r="AE23" s="369">
        <f>AC23*$C$23</f>
        <v>0</v>
      </c>
      <c r="AF23" s="369"/>
      <c r="AG23" s="369">
        <f>AE23*$C$23</f>
        <v>0</v>
      </c>
    </row>
    <row r="24" spans="1:33" s="350" customFormat="1" ht="14.25">
      <c r="A24" s="350" t="s">
        <v>932</v>
      </c>
      <c r="C24" s="392">
        <v>1.0349999999999999</v>
      </c>
      <c r="E24" s="369">
        <f>Application!AC866</f>
        <v>46524</v>
      </c>
      <c r="F24" s="369"/>
      <c r="G24" s="369">
        <f>E24*$C$24</f>
        <v>48152.34</v>
      </c>
      <c r="H24" s="369"/>
      <c r="I24" s="369">
        <f>G24*$C$24</f>
        <v>49837.671899999994</v>
      </c>
      <c r="J24" s="369"/>
      <c r="K24" s="369">
        <f>I24*$C$24</f>
        <v>51581.99041649999</v>
      </c>
      <c r="L24" s="369"/>
      <c r="M24" s="369">
        <f>K24*$C$24</f>
        <v>53387.360081077488</v>
      </c>
      <c r="N24" s="369"/>
      <c r="O24" s="369">
        <f>M24*$C$24</f>
        <v>55255.917683915199</v>
      </c>
      <c r="P24" s="369"/>
      <c r="Q24" s="369">
        <f>O24*$C$24</f>
        <v>57189.874802852224</v>
      </c>
      <c r="R24" s="369"/>
      <c r="S24" s="369">
        <f>Q24*$C$24</f>
        <v>59191.520420952045</v>
      </c>
      <c r="T24" s="369"/>
      <c r="U24" s="369">
        <f>S24*$C$24</f>
        <v>61263.223635685361</v>
      </c>
      <c r="V24" s="369"/>
      <c r="W24" s="369">
        <f>U24*$C$24</f>
        <v>63407.436462934347</v>
      </c>
      <c r="X24" s="369"/>
      <c r="Y24" s="369">
        <f>W24*$C$24</f>
        <v>65626.696739137042</v>
      </c>
      <c r="Z24" s="369"/>
      <c r="AA24" s="369">
        <f>Y24*$C$24</f>
        <v>67923.631125006839</v>
      </c>
      <c r="AB24" s="369"/>
      <c r="AC24" s="369">
        <f>AA24*$C$24</f>
        <v>70300.958214382073</v>
      </c>
      <c r="AD24" s="369"/>
      <c r="AE24" s="369">
        <f>AC24*$C$24</f>
        <v>72761.491751885434</v>
      </c>
      <c r="AF24" s="369"/>
      <c r="AG24" s="369">
        <f>AE24*$C$24</f>
        <v>75308.143963201423</v>
      </c>
    </row>
    <row r="25" spans="1:33" s="350" customFormat="1" ht="14.25">
      <c r="A25" s="350" t="s">
        <v>933</v>
      </c>
      <c r="C25" s="392"/>
      <c r="E25" s="369">
        <f>Application!AC867</f>
        <v>33600</v>
      </c>
      <c r="F25" s="369"/>
      <c r="G25" s="369">
        <f>$E$25</f>
        <v>33600</v>
      </c>
      <c r="H25" s="369"/>
      <c r="I25" s="369">
        <f>$E$25</f>
        <v>33600</v>
      </c>
      <c r="J25" s="369"/>
      <c r="K25" s="369">
        <f>$E$25</f>
        <v>33600</v>
      </c>
      <c r="L25" s="369"/>
      <c r="M25" s="369">
        <f>$E$25</f>
        <v>33600</v>
      </c>
      <c r="N25" s="369"/>
      <c r="O25" s="369">
        <f>$E$25</f>
        <v>33600</v>
      </c>
      <c r="P25" s="369"/>
      <c r="Q25" s="369">
        <f>$E$25</f>
        <v>33600</v>
      </c>
      <c r="R25" s="369"/>
      <c r="S25" s="369">
        <f>$E$25</f>
        <v>33600</v>
      </c>
      <c r="T25" s="369"/>
      <c r="U25" s="369">
        <f>$E$25</f>
        <v>33600</v>
      </c>
      <c r="V25" s="369"/>
      <c r="W25" s="369">
        <f>$E$25</f>
        <v>33600</v>
      </c>
      <c r="X25" s="369"/>
      <c r="Y25" s="369">
        <f>$E$25</f>
        <v>33600</v>
      </c>
      <c r="Z25" s="369"/>
      <c r="AA25" s="369">
        <f>$E$25</f>
        <v>33600</v>
      </c>
      <c r="AB25" s="369"/>
      <c r="AC25" s="369">
        <f>$E$25</f>
        <v>33600</v>
      </c>
      <c r="AD25" s="369"/>
      <c r="AE25" s="369">
        <f>$E$25</f>
        <v>33600</v>
      </c>
      <c r="AF25" s="369"/>
      <c r="AG25" s="369">
        <f>$E$25</f>
        <v>33600</v>
      </c>
    </row>
    <row r="26" spans="1:33" s="350" customFormat="1" ht="14.25">
      <c r="A26" s="350" t="s">
        <v>931</v>
      </c>
      <c r="C26" s="390">
        <v>1.02</v>
      </c>
      <c r="E26" s="369">
        <f>Application!AC868</f>
        <v>10233</v>
      </c>
      <c r="F26" s="369"/>
      <c r="G26" s="369">
        <f>E26*$C$26</f>
        <v>10437.66</v>
      </c>
      <c r="H26" s="369"/>
      <c r="I26" s="369">
        <f>G26*$C$26</f>
        <v>10646.413200000001</v>
      </c>
      <c r="J26" s="369"/>
      <c r="K26" s="369">
        <f>I26*$C$26</f>
        <v>10859.341464000001</v>
      </c>
      <c r="L26" s="369"/>
      <c r="M26" s="369">
        <f>K26*$C$26</f>
        <v>11076.528293280002</v>
      </c>
      <c r="N26" s="369"/>
      <c r="O26" s="369">
        <f>M26*$C$26</f>
        <v>11298.058859145602</v>
      </c>
      <c r="P26" s="369"/>
      <c r="Q26" s="369">
        <f>O26*$C$26</f>
        <v>11524.020036328513</v>
      </c>
      <c r="R26" s="369"/>
      <c r="S26" s="369">
        <f>Q26*$C$26</f>
        <v>11754.500437055083</v>
      </c>
      <c r="T26" s="369"/>
      <c r="U26" s="369">
        <f>S26*$C$26</f>
        <v>11989.590445796184</v>
      </c>
      <c r="V26" s="369"/>
      <c r="W26" s="369">
        <f>U26*$C$26</f>
        <v>12229.382254712109</v>
      </c>
      <c r="X26" s="369"/>
      <c r="Y26" s="369">
        <f>W26*$C$26</f>
        <v>12473.969899806352</v>
      </c>
      <c r="Z26" s="369"/>
      <c r="AA26" s="369">
        <f>Y26*$C$26</f>
        <v>12723.449297802479</v>
      </c>
      <c r="AB26" s="369"/>
      <c r="AC26" s="369">
        <f>AA26*$C$26</f>
        <v>12977.918283758529</v>
      </c>
      <c r="AD26" s="369"/>
      <c r="AE26" s="369">
        <f>AC26*$C$26</f>
        <v>13237.4766494337</v>
      </c>
      <c r="AF26" s="369"/>
      <c r="AG26" s="369">
        <f>AE26*$C$26</f>
        <v>13502.226182422375</v>
      </c>
    </row>
    <row r="27" spans="1:33" s="350" customFormat="1" ht="14.25">
      <c r="A27" s="373" t="str">
        <f>Application!E869</f>
        <v>Other (Issuer Fee):</v>
      </c>
      <c r="B27" s="373"/>
      <c r="C27" s="509">
        <v>1.0349999999999999</v>
      </c>
      <c r="E27" s="369">
        <f>Application!AC869</f>
        <v>25388</v>
      </c>
      <c r="F27" s="369"/>
      <c r="G27" s="369">
        <f>E27*$C$27</f>
        <v>26276.579999999998</v>
      </c>
      <c r="H27" s="369"/>
      <c r="I27" s="369">
        <f>G27*$C$27</f>
        <v>27196.260299999994</v>
      </c>
      <c r="J27" s="369"/>
      <c r="K27" s="369">
        <f>I27*$C$27</f>
        <v>28148.129410499991</v>
      </c>
      <c r="L27" s="369"/>
      <c r="M27" s="369">
        <f>K27*$C$27</f>
        <v>29133.313939867487</v>
      </c>
      <c r="N27" s="369"/>
      <c r="O27" s="369">
        <f>M27*$C$27</f>
        <v>30152.979927762848</v>
      </c>
      <c r="P27" s="369"/>
      <c r="Q27" s="369">
        <f>O27*$C$27</f>
        <v>31208.334225234546</v>
      </c>
      <c r="R27" s="369"/>
      <c r="S27" s="369">
        <f>Q27*$C$27</f>
        <v>32300.625923117754</v>
      </c>
      <c r="T27" s="369"/>
      <c r="U27" s="369">
        <f>S27*$C$27</f>
        <v>33431.147830426875</v>
      </c>
      <c r="V27" s="369"/>
      <c r="W27" s="369">
        <f>U27*$C$27</f>
        <v>34601.23800449181</v>
      </c>
      <c r="X27" s="369"/>
      <c r="Y27" s="369">
        <f>W27*$C$27</f>
        <v>35812.281334649022</v>
      </c>
      <c r="Z27" s="369"/>
      <c r="AA27" s="369">
        <f>Y27*$C$27</f>
        <v>37065.711181361738</v>
      </c>
      <c r="AB27" s="369"/>
      <c r="AC27" s="369">
        <f>AA27*$C$27</f>
        <v>38363.011072709392</v>
      </c>
      <c r="AD27" s="369"/>
      <c r="AE27" s="369">
        <f>AC27*$C$27</f>
        <v>39705.716460254218</v>
      </c>
      <c r="AF27" s="369"/>
      <c r="AG27" s="369">
        <f>AE27*$C$27</f>
        <v>41095.416536363111</v>
      </c>
    </row>
    <row r="28" spans="1:33" s="350" customFormat="1" ht="14.25">
      <c r="A28" s="373" t="str">
        <f>Application!E870</f>
        <v>Other (Specify):</v>
      </c>
      <c r="B28" s="373"/>
      <c r="C28" s="509">
        <v>1.0349999999999999</v>
      </c>
      <c r="E28" s="369">
        <f>Application!AC870</f>
        <v>0</v>
      </c>
      <c r="F28" s="369"/>
      <c r="G28" s="369">
        <f>E28*$C$28</f>
        <v>0</v>
      </c>
      <c r="H28" s="369"/>
      <c r="I28" s="369">
        <f>G28*$C$28</f>
        <v>0</v>
      </c>
      <c r="J28" s="369"/>
      <c r="K28" s="369">
        <f>I28*$C$28</f>
        <v>0</v>
      </c>
      <c r="L28" s="369"/>
      <c r="M28" s="369">
        <f>K28*$C$28</f>
        <v>0</v>
      </c>
      <c r="N28" s="369"/>
      <c r="O28" s="369">
        <f>M28*$C$28</f>
        <v>0</v>
      </c>
      <c r="P28" s="369"/>
      <c r="Q28" s="369">
        <f>O28*$C$28</f>
        <v>0</v>
      </c>
      <c r="R28" s="369"/>
      <c r="S28" s="369">
        <f>Q28*$C$28</f>
        <v>0</v>
      </c>
      <c r="T28" s="369"/>
      <c r="U28" s="369">
        <f>S28*$C$28</f>
        <v>0</v>
      </c>
      <c r="V28" s="369"/>
      <c r="W28" s="369">
        <f>U28*$C$28</f>
        <v>0</v>
      </c>
      <c r="X28" s="369"/>
      <c r="Y28" s="369">
        <f>W28*$C$28</f>
        <v>0</v>
      </c>
      <c r="Z28" s="369"/>
      <c r="AA28" s="369">
        <f>Y28*$C$28</f>
        <v>0</v>
      </c>
      <c r="AB28" s="369"/>
      <c r="AC28" s="369">
        <f>AA28*$C$28</f>
        <v>0</v>
      </c>
      <c r="AD28" s="369"/>
      <c r="AE28" s="369">
        <f>AC28*$C$28</f>
        <v>0</v>
      </c>
      <c r="AF28" s="369"/>
      <c r="AG28" s="369">
        <f>AE28*$C$28</f>
        <v>0</v>
      </c>
    </row>
    <row r="29" spans="1:33" s="350" customFormat="1" ht="14.25">
      <c r="C29" s="367"/>
      <c r="E29" s="369"/>
      <c r="F29" s="369"/>
      <c r="G29" s="369"/>
      <c r="H29" s="369"/>
      <c r="I29" s="369"/>
      <c r="J29" s="369"/>
      <c r="K29" s="369"/>
      <c r="L29" s="369"/>
      <c r="M29" s="369"/>
      <c r="N29" s="369"/>
      <c r="O29" s="369"/>
      <c r="P29" s="369"/>
      <c r="Q29" s="369"/>
      <c r="R29" s="369"/>
      <c r="S29" s="369"/>
      <c r="T29" s="369"/>
      <c r="U29" s="369"/>
      <c r="V29" s="369"/>
      <c r="W29" s="369"/>
      <c r="X29" s="369"/>
      <c r="Y29" s="369"/>
      <c r="Z29" s="369"/>
      <c r="AA29" s="369"/>
      <c r="AB29" s="369"/>
      <c r="AC29" s="369"/>
      <c r="AD29" s="369"/>
      <c r="AE29" s="369"/>
      <c r="AF29" s="369"/>
      <c r="AG29" s="369"/>
    </row>
    <row r="30" spans="1:33" s="370" customFormat="1" ht="15">
      <c r="A30" s="370" t="s">
        <v>191</v>
      </c>
      <c r="C30" s="371"/>
      <c r="E30" s="370">
        <f>SUM(E21:E28)</f>
        <v>783060</v>
      </c>
      <c r="G30" s="370">
        <f>SUM(G21:G28)</f>
        <v>809137.60499999986</v>
      </c>
      <c r="I30" s="370">
        <f>SUM(I21:I28)</f>
        <v>836124.85627499979</v>
      </c>
      <c r="K30" s="370">
        <f>SUM(K21:K28)</f>
        <v>864053.53004662483</v>
      </c>
      <c r="M30" s="370">
        <f>SUM(M21:M28)</f>
        <v>892956.51347629668</v>
      </c>
      <c r="O30" s="370">
        <f>SUM(O21:O28)</f>
        <v>922867.84352356778</v>
      </c>
      <c r="Q30" s="370">
        <f>SUM(Q21:Q28)</f>
        <v>953822.7471640053</v>
      </c>
      <c r="S30" s="370">
        <f>SUM(S21:S28)</f>
        <v>985857.68301420065</v>
      </c>
      <c r="U30" s="370">
        <f>SUM(U21:U28)</f>
        <v>1019010.3844131416</v>
      </c>
      <c r="W30" s="370">
        <f>SUM(W21:W28)</f>
        <v>1053319.9040109147</v>
      </c>
      <c r="Y30" s="370">
        <f>SUM(Y21:Y28)</f>
        <v>1088826.6599174759</v>
      </c>
      <c r="AA30" s="370">
        <f>SUM(AA21:AA28)</f>
        <v>1125572.4834660902</v>
      </c>
      <c r="AC30" s="370">
        <f>SUM(AC21:AC28)</f>
        <v>1163600.6686479363</v>
      </c>
      <c r="AE30" s="370">
        <f>SUM(AE21:AE28)</f>
        <v>1202956.0232763574</v>
      </c>
      <c r="AG30" s="370">
        <f>SUM(AG21:AG28)</f>
        <v>1243684.9219412885</v>
      </c>
    </row>
    <row r="31" spans="1:33" s="350" customFormat="1" ht="14.25">
      <c r="C31" s="367"/>
      <c r="E31" s="369"/>
      <c r="F31" s="369"/>
      <c r="G31" s="369"/>
      <c r="H31" s="369"/>
      <c r="I31" s="369"/>
      <c r="J31" s="369"/>
      <c r="K31" s="369"/>
      <c r="L31" s="369"/>
      <c r="M31" s="369"/>
      <c r="N31" s="369"/>
      <c r="O31" s="369"/>
      <c r="P31" s="369"/>
      <c r="Q31" s="369"/>
      <c r="R31" s="369"/>
      <c r="S31" s="369"/>
      <c r="T31" s="369"/>
      <c r="U31" s="369"/>
      <c r="V31" s="369"/>
      <c r="W31" s="369"/>
      <c r="X31" s="369"/>
      <c r="Y31" s="369"/>
      <c r="Z31" s="369"/>
      <c r="AA31" s="369"/>
      <c r="AB31" s="369"/>
      <c r="AC31" s="369"/>
      <c r="AD31" s="369"/>
      <c r="AE31" s="369"/>
      <c r="AF31" s="369"/>
      <c r="AG31" s="369"/>
    </row>
    <row r="32" spans="1:33" s="370" customFormat="1" ht="15">
      <c r="A32" s="370" t="s">
        <v>934</v>
      </c>
      <c r="C32" s="371"/>
      <c r="E32" s="370">
        <f>E10-E30</f>
        <v>994352.95000000019</v>
      </c>
      <c r="G32" s="370">
        <f>G10-G30</f>
        <v>1012710.6687500001</v>
      </c>
      <c r="I32" s="370">
        <f>I10-I30</f>
        <v>1031269.6243187498</v>
      </c>
      <c r="K32" s="370">
        <f>K10-K30</f>
        <v>1050025.8125619683</v>
      </c>
      <c r="M32" s="370">
        <f>M10-M30</f>
        <v>1068974.8126975112</v>
      </c>
      <c r="O32" s="370">
        <f>O10-O30</f>
        <v>1088111.7658045851</v>
      </c>
      <c r="Q32" s="370">
        <f>Q10-Q30</f>
        <v>1107431.3523973511</v>
      </c>
      <c r="S32" s="370">
        <f>S10-S30</f>
        <v>1126927.7690361897</v>
      </c>
      <c r="U32" s="370">
        <f>U10-U30</f>
        <v>1146594.7039385075</v>
      </c>
      <c r="W32" s="370">
        <f>W10-W30</f>
        <v>1166425.3115495252</v>
      </c>
      <c r="Y32" s="370">
        <f>Y10-Y30</f>
        <v>1186412.186031976</v>
      </c>
      <c r="AA32" s="370">
        <f>AA10-AA30</f>
        <v>1206547.3336320971</v>
      </c>
      <c r="AC32" s="370">
        <f>AC10-AC30</f>
        <v>1226822.1438777058</v>
      </c>
      <c r="AE32" s="370">
        <f>AE10-AE30</f>
        <v>1247227.3595624254</v>
      </c>
      <c r="AG32" s="370">
        <f>AG10-AG30</f>
        <v>1267753.0454684638</v>
      </c>
    </row>
    <row r="33" spans="1:35" s="350" customFormat="1" ht="14.25">
      <c r="C33" s="367"/>
      <c r="E33" s="369"/>
      <c r="F33" s="369"/>
      <c r="G33" s="369"/>
      <c r="H33" s="369"/>
      <c r="I33" s="369"/>
      <c r="J33" s="369"/>
      <c r="K33" s="369"/>
      <c r="L33" s="369"/>
      <c r="M33" s="369"/>
      <c r="N33" s="369"/>
      <c r="O33" s="369"/>
      <c r="P33" s="369"/>
      <c r="Q33" s="369"/>
      <c r="R33" s="369"/>
      <c r="S33" s="369"/>
      <c r="T33" s="369"/>
      <c r="U33" s="369"/>
      <c r="V33" s="369"/>
      <c r="W33" s="369"/>
      <c r="X33" s="369"/>
      <c r="Y33" s="369"/>
      <c r="Z33" s="369"/>
      <c r="AA33" s="369"/>
      <c r="AB33" s="369"/>
      <c r="AC33" s="369"/>
      <c r="AD33" s="369"/>
      <c r="AE33" s="369"/>
      <c r="AF33" s="369"/>
      <c r="AG33" s="369"/>
    </row>
    <row r="34" spans="1:35" s="350" customFormat="1" ht="15">
      <c r="A34" s="365" t="s">
        <v>948</v>
      </c>
      <c r="C34" s="367"/>
      <c r="E34" s="369"/>
      <c r="F34" s="369"/>
      <c r="G34" s="369"/>
      <c r="H34" s="369"/>
      <c r="I34" s="369"/>
      <c r="J34" s="369"/>
      <c r="K34" s="369"/>
      <c r="L34" s="369"/>
      <c r="M34" s="369"/>
      <c r="N34" s="369"/>
      <c r="O34" s="369"/>
      <c r="P34" s="369"/>
      <c r="Q34" s="369"/>
      <c r="R34" s="369"/>
      <c r="S34" s="369"/>
      <c r="T34" s="369"/>
      <c r="U34" s="369"/>
      <c r="V34" s="369"/>
      <c r="W34" s="369"/>
      <c r="X34" s="369"/>
      <c r="Y34" s="369"/>
      <c r="Z34" s="369"/>
      <c r="AA34" s="369"/>
      <c r="AB34" s="369"/>
      <c r="AC34" s="369"/>
      <c r="AD34" s="369"/>
      <c r="AE34" s="369"/>
      <c r="AF34" s="369"/>
      <c r="AG34" s="369"/>
    </row>
    <row r="35" spans="1:35" s="350" customFormat="1" ht="14.25">
      <c r="A35" s="372" t="str">
        <f>Application!C619</f>
        <v>Permanent Loan - Citibank, N.A.</v>
      </c>
      <c r="B35" s="373"/>
      <c r="C35" s="367"/>
      <c r="E35" s="369">
        <v>725952.27</v>
      </c>
      <c r="F35" s="369"/>
      <c r="G35" s="369">
        <f>$E$35</f>
        <v>725952.27</v>
      </c>
      <c r="H35" s="369"/>
      <c r="I35" s="369">
        <f>$E$35</f>
        <v>725952.27</v>
      </c>
      <c r="J35" s="369"/>
      <c r="K35" s="369">
        <f>$E$35</f>
        <v>725952.27</v>
      </c>
      <c r="L35" s="369"/>
      <c r="M35" s="369">
        <f>$E$35</f>
        <v>725952.27</v>
      </c>
      <c r="N35" s="369"/>
      <c r="O35" s="369">
        <f>$E$35</f>
        <v>725952.27</v>
      </c>
      <c r="P35" s="369"/>
      <c r="Q35" s="369">
        <f>$E$35</f>
        <v>725952.27</v>
      </c>
      <c r="R35" s="369"/>
      <c r="S35" s="369">
        <f>$E$35</f>
        <v>725952.27</v>
      </c>
      <c r="T35" s="369"/>
      <c r="U35" s="369">
        <f>$E$35</f>
        <v>725952.27</v>
      </c>
      <c r="V35" s="369"/>
      <c r="W35" s="369">
        <f>$E$35</f>
        <v>725952.27</v>
      </c>
      <c r="X35" s="369"/>
      <c r="Y35" s="369">
        <f>$E$35</f>
        <v>725952.27</v>
      </c>
      <c r="Z35" s="369"/>
      <c r="AA35" s="369">
        <f>$E$35</f>
        <v>725952.27</v>
      </c>
      <c r="AB35" s="369"/>
      <c r="AC35" s="369">
        <f>$E$35</f>
        <v>725952.27</v>
      </c>
      <c r="AD35" s="369"/>
      <c r="AE35" s="369">
        <f>$E$35</f>
        <v>725952.27</v>
      </c>
      <c r="AF35" s="369"/>
      <c r="AG35" s="369">
        <f>$E$35</f>
        <v>725952.27</v>
      </c>
    </row>
    <row r="36" spans="1:35" s="350" customFormat="1" ht="14.25">
      <c r="A36" s="372" t="str">
        <f>Application!C620</f>
        <v>Permanent Loan Tranche B - Citibank, N.A.</v>
      </c>
      <c r="B36" s="373"/>
      <c r="C36" s="367"/>
      <c r="E36" s="369">
        <v>138620.22</v>
      </c>
      <c r="F36" s="369"/>
      <c r="G36" s="369">
        <f>$E$36</f>
        <v>138620.22</v>
      </c>
      <c r="H36" s="369"/>
      <c r="I36" s="369">
        <f>$E$36</f>
        <v>138620.22</v>
      </c>
      <c r="J36" s="369"/>
      <c r="K36" s="369">
        <f>$E$36</f>
        <v>138620.22</v>
      </c>
      <c r="L36" s="369"/>
      <c r="M36" s="369">
        <f>$E$36</f>
        <v>138620.22</v>
      </c>
      <c r="N36" s="369"/>
      <c r="O36" s="369">
        <f>$E$36</f>
        <v>138620.22</v>
      </c>
      <c r="P36" s="369"/>
      <c r="Q36" s="369">
        <f>$E$36</f>
        <v>138620.22</v>
      </c>
      <c r="R36" s="369"/>
      <c r="S36" s="369">
        <f>$E$36</f>
        <v>138620.22</v>
      </c>
      <c r="T36" s="369"/>
      <c r="U36" s="369">
        <f>$E$36</f>
        <v>138620.22</v>
      </c>
      <c r="V36" s="369"/>
      <c r="W36" s="369">
        <f>$E$36</f>
        <v>138620.22</v>
      </c>
      <c r="X36" s="369"/>
      <c r="Y36" s="369">
        <f>$E$36</f>
        <v>138620.22</v>
      </c>
      <c r="Z36" s="369"/>
      <c r="AA36" s="369">
        <f>$E$36</f>
        <v>138620.22</v>
      </c>
      <c r="AB36" s="369"/>
      <c r="AC36" s="369">
        <f>$E$36</f>
        <v>138620.22</v>
      </c>
      <c r="AD36" s="369"/>
      <c r="AE36" s="369">
        <f>$E$36</f>
        <v>138620.22</v>
      </c>
      <c r="AF36" s="369"/>
      <c r="AG36" s="369">
        <f>$E$36</f>
        <v>138620.22</v>
      </c>
    </row>
    <row r="37" spans="1:35" s="350" customFormat="1" ht="14.25">
      <c r="A37" s="372"/>
      <c r="B37" s="373"/>
      <c r="C37" s="367"/>
      <c r="E37" s="379"/>
      <c r="F37" s="369"/>
      <c r="G37" s="379">
        <f>$E$37</f>
        <v>0</v>
      </c>
      <c r="H37" s="369"/>
      <c r="I37" s="379">
        <f>$E$37</f>
        <v>0</v>
      </c>
      <c r="J37" s="369"/>
      <c r="K37" s="379">
        <f>$E$37</f>
        <v>0</v>
      </c>
      <c r="L37" s="369"/>
      <c r="M37" s="379">
        <f>$E$37</f>
        <v>0</v>
      </c>
      <c r="N37" s="369"/>
      <c r="O37" s="379">
        <f>$E$37</f>
        <v>0</v>
      </c>
      <c r="P37" s="369"/>
      <c r="Q37" s="379">
        <f>$E$37</f>
        <v>0</v>
      </c>
      <c r="R37" s="369"/>
      <c r="S37" s="379">
        <f>$E$37</f>
        <v>0</v>
      </c>
      <c r="T37" s="369"/>
      <c r="U37" s="379">
        <f>$E$37</f>
        <v>0</v>
      </c>
      <c r="V37" s="369"/>
      <c r="W37" s="379">
        <f>$E$37</f>
        <v>0</v>
      </c>
      <c r="X37" s="369"/>
      <c r="Y37" s="379">
        <f>$E$37</f>
        <v>0</v>
      </c>
      <c r="Z37" s="369"/>
      <c r="AA37" s="379">
        <f>$E$37</f>
        <v>0</v>
      </c>
      <c r="AB37" s="369"/>
      <c r="AC37" s="379">
        <f>$E$37</f>
        <v>0</v>
      </c>
      <c r="AD37" s="369"/>
      <c r="AE37" s="379">
        <f>$E$37</f>
        <v>0</v>
      </c>
      <c r="AF37" s="369"/>
      <c r="AG37" s="379">
        <f>$E$37</f>
        <v>0</v>
      </c>
    </row>
    <row r="38" spans="1:35" s="370" customFormat="1" ht="15">
      <c r="A38" s="370" t="s">
        <v>935</v>
      </c>
      <c r="C38" s="371"/>
      <c r="E38" s="370">
        <f>SUM(E35:E37)</f>
        <v>864572.49</v>
      </c>
      <c r="G38" s="370">
        <f>SUM(G35:G37)</f>
        <v>864572.49</v>
      </c>
      <c r="I38" s="370">
        <f>SUM(I35:I37)</f>
        <v>864572.49</v>
      </c>
      <c r="K38" s="370">
        <f>SUM(K35:K37)</f>
        <v>864572.49</v>
      </c>
      <c r="M38" s="370">
        <f>SUM(M35:M37)</f>
        <v>864572.49</v>
      </c>
      <c r="O38" s="370">
        <f>SUM(O35:O37)</f>
        <v>864572.49</v>
      </c>
      <c r="Q38" s="370">
        <f>SUM(Q35:Q37)</f>
        <v>864572.49</v>
      </c>
      <c r="S38" s="370">
        <f>SUM(S35:S37)</f>
        <v>864572.49</v>
      </c>
      <c r="U38" s="370">
        <f>SUM(U35:U37)</f>
        <v>864572.49</v>
      </c>
      <c r="W38" s="370">
        <f>SUM(W35:W37)</f>
        <v>864572.49</v>
      </c>
      <c r="Y38" s="370">
        <f>SUM(Y35:Y37)</f>
        <v>864572.49</v>
      </c>
      <c r="AA38" s="370">
        <f>SUM(AA35:AA37)</f>
        <v>864572.49</v>
      </c>
      <c r="AC38" s="370">
        <f>SUM(AC35:AC37)</f>
        <v>864572.49</v>
      </c>
      <c r="AE38" s="370">
        <f>SUM(AE35:AE37)</f>
        <v>864572.49</v>
      </c>
      <c r="AG38" s="370">
        <f>SUM(AG35:AG37)</f>
        <v>864572.49</v>
      </c>
    </row>
    <row r="39" spans="1:35" s="350" customFormat="1" ht="14.25">
      <c r="C39" s="367"/>
      <c r="E39" s="369"/>
      <c r="F39" s="369"/>
      <c r="G39" s="369"/>
      <c r="H39" s="369"/>
      <c r="I39" s="369"/>
      <c r="J39" s="369"/>
      <c r="K39" s="369"/>
      <c r="L39" s="369"/>
      <c r="M39" s="369"/>
      <c r="N39" s="369"/>
      <c r="O39" s="369"/>
      <c r="P39" s="369"/>
      <c r="Q39" s="369"/>
      <c r="R39" s="369"/>
      <c r="S39" s="369"/>
      <c r="T39" s="369"/>
      <c r="U39" s="369"/>
      <c r="V39" s="369"/>
      <c r="W39" s="369"/>
      <c r="X39" s="369"/>
      <c r="Y39" s="369"/>
      <c r="Z39" s="369"/>
      <c r="AA39" s="369"/>
      <c r="AB39" s="369"/>
      <c r="AC39" s="369"/>
      <c r="AD39" s="369"/>
      <c r="AE39" s="369"/>
      <c r="AF39" s="369"/>
      <c r="AG39" s="369"/>
    </row>
    <row r="40" spans="1:35" s="370" customFormat="1" ht="15">
      <c r="A40" s="370" t="s">
        <v>936</v>
      </c>
      <c r="C40" s="371"/>
      <c r="E40" s="370">
        <f>E32-E38</f>
        <v>129780.4600000002</v>
      </c>
      <c r="G40" s="370">
        <f>G32-G38</f>
        <v>148138.17875000008</v>
      </c>
      <c r="I40" s="370">
        <f>I32-I38</f>
        <v>166697.13431874977</v>
      </c>
      <c r="K40" s="370">
        <f>K32-K38</f>
        <v>185453.32256196835</v>
      </c>
      <c r="M40" s="370">
        <f>M32-M38</f>
        <v>204402.32269751118</v>
      </c>
      <c r="O40" s="370">
        <f>O32-O38</f>
        <v>223539.27580458508</v>
      </c>
      <c r="Q40" s="370">
        <f>Q32-Q38</f>
        <v>242858.86239735107</v>
      </c>
      <c r="S40" s="370">
        <f>S32-S38</f>
        <v>262355.27903618966</v>
      </c>
      <c r="U40" s="370">
        <f>U32-U38</f>
        <v>282022.21393850748</v>
      </c>
      <c r="W40" s="370">
        <f>W32-W38</f>
        <v>301852.82154952525</v>
      </c>
      <c r="Y40" s="370">
        <f>Y32-Y38</f>
        <v>321839.69603197603</v>
      </c>
      <c r="AA40" s="370">
        <f>AA32-AA38</f>
        <v>341974.84363209712</v>
      </c>
      <c r="AC40" s="370">
        <f>AC32-AC38</f>
        <v>362249.6538777058</v>
      </c>
      <c r="AE40" s="370">
        <f>AE32-AE38</f>
        <v>382654.86956242542</v>
      </c>
      <c r="AG40" s="370">
        <f>AG32-AG38</f>
        <v>403180.5554684638</v>
      </c>
    </row>
    <row r="41" spans="1:35" s="350" customFormat="1" ht="14.25">
      <c r="C41" s="367"/>
      <c r="E41" s="369"/>
      <c r="F41" s="369"/>
      <c r="G41" s="369"/>
      <c r="H41" s="369"/>
      <c r="I41" s="369"/>
      <c r="J41" s="369"/>
      <c r="K41" s="369"/>
      <c r="L41" s="369"/>
      <c r="M41" s="369"/>
      <c r="N41" s="369"/>
      <c r="O41" s="369"/>
      <c r="P41" s="369"/>
      <c r="Q41" s="369"/>
      <c r="R41" s="369"/>
      <c r="S41" s="369"/>
      <c r="T41" s="369"/>
      <c r="U41" s="369"/>
      <c r="V41" s="369"/>
      <c r="W41" s="369"/>
      <c r="X41" s="369"/>
      <c r="Y41" s="369"/>
      <c r="Z41" s="369"/>
      <c r="AA41" s="369"/>
      <c r="AB41" s="369"/>
      <c r="AC41" s="369"/>
      <c r="AD41" s="369"/>
      <c r="AE41" s="369"/>
      <c r="AF41" s="369"/>
      <c r="AG41" s="369"/>
    </row>
    <row r="42" spans="1:35" s="374" customFormat="1" ht="14.25">
      <c r="A42" s="374" t="s">
        <v>938</v>
      </c>
      <c r="C42" s="367"/>
      <c r="E42" s="374">
        <f>E40/(E4+E6+E8)</f>
        <v>6.9365668231459759E-2</v>
      </c>
      <c r="G42" s="374">
        <f>G40/(G4+G6+G8)</f>
        <v>7.7246427070914073E-2</v>
      </c>
      <c r="I42" s="374">
        <f>I40/(I4+I6+I8)</f>
        <v>8.4803869374434487E-2</v>
      </c>
      <c r="K42" s="374">
        <f>K40/(K4+K6+K8)</f>
        <v>9.2044594240154654E-2</v>
      </c>
      <c r="M42" s="374">
        <f>M40/(M4+M6+M8)</f>
        <v>9.89750272968693E-2</v>
      </c>
      <c r="O42" s="374">
        <f>O40/(O4+O6+O8)</f>
        <v>0.105601424812708</v>
      </c>
      <c r="Q42" s="374">
        <f>Q40/(Q4+Q6+Q8)</f>
        <v>0.11192987770240496</v>
      </c>
      <c r="S42" s="374">
        <f>S40/(S4+S6+S8)</f>
        <v>0.11796631543562705</v>
      </c>
      <c r="U42" s="374">
        <f>U40/(U4+U6+U8)</f>
        <v>0.12371650984876022</v>
      </c>
      <c r="W42" s="374">
        <f>W40/(W4+W6+W8)</f>
        <v>0.12918607886250039</v>
      </c>
      <c r="Y42" s="374">
        <f>Y40/(Y4+Y6+Y8)</f>
        <v>0.13438049010752953</v>
      </c>
      <c r="AA42" s="374">
        <f>AA40/(AA4+AA6+AA8)</f>
        <v>0.1393050644605085</v>
      </c>
      <c r="AC42" s="374">
        <f>AC40/(AC4+AC6+AC8)</f>
        <v>0.14396497949256787</v>
      </c>
      <c r="AE42" s="374">
        <f>AE40/(AE4+AE6+AE8)</f>
        <v>0.14836527283240625</v>
      </c>
      <c r="AG42" s="374">
        <f>AG40/(AG4+AG6+AG8)</f>
        <v>0.15251084544607782</v>
      </c>
    </row>
    <row r="43" spans="1:35" s="374" customFormat="1" ht="14.25">
      <c r="A43" s="374" t="s">
        <v>939</v>
      </c>
      <c r="C43" s="367"/>
      <c r="E43" s="374">
        <f>E40/E38</f>
        <v>0.15010940262510572</v>
      </c>
      <c r="G43" s="374">
        <f>G40/G38</f>
        <v>0.17134269302276792</v>
      </c>
      <c r="I43" s="374">
        <f>I40/I38</f>
        <v>0.19280874217817151</v>
      </c>
      <c r="K43" s="374">
        <f>K40/K38</f>
        <v>0.21450291873382224</v>
      </c>
      <c r="M43" s="374">
        <f>M40/M38</f>
        <v>0.23642010943178537</v>
      </c>
      <c r="O43" s="374">
        <f>O40/O38</f>
        <v>0.25855469424499627</v>
      </c>
      <c r="Q43" s="374">
        <f>Q40/Q38</f>
        <v>0.28090052043796937</v>
      </c>
      <c r="S43" s="374">
        <f>S40/S38</f>
        <v>0.30345087551442873</v>
      </c>
      <c r="U43" s="374">
        <f>U40/U38</f>
        <v>0.32619845900776634</v>
      </c>
      <c r="W43" s="374">
        <f>W40/W38</f>
        <v>0.34913535306857296</v>
      </c>
      <c r="Y43" s="374">
        <f>Y40/Y38</f>
        <v>0.37225299180173549</v>
      </c>
      <c r="AA43" s="374">
        <f>AA40/AA38</f>
        <v>0.39554212930381016</v>
      </c>
      <c r="AC43" s="374">
        <f>AC40/AC38</f>
        <v>0.41899280634953562</v>
      </c>
      <c r="AE43" s="374">
        <f>AE40/AE38</f>
        <v>0.44259431567435764</v>
      </c>
      <c r="AG43" s="374">
        <f>AG40/AG38</f>
        <v>0.46633516579791223</v>
      </c>
    </row>
    <row r="44" spans="1:35" s="375" customFormat="1" ht="14.25">
      <c r="A44" s="375" t="s">
        <v>937</v>
      </c>
      <c r="C44" s="376"/>
      <c r="E44" s="375">
        <f>E32/E38</f>
        <v>1.1501094026251057</v>
      </c>
      <c r="G44" s="375">
        <f>G32/G38</f>
        <v>1.1713426930227679</v>
      </c>
      <c r="I44" s="375">
        <f>I32/I38</f>
        <v>1.1928087421781715</v>
      </c>
      <c r="K44" s="375">
        <f>K32/K38</f>
        <v>1.2145029187338223</v>
      </c>
      <c r="M44" s="375">
        <f>M32/M38</f>
        <v>1.2364201094317855</v>
      </c>
      <c r="O44" s="375">
        <f>O32/O38</f>
        <v>1.2585546942449963</v>
      </c>
      <c r="Q44" s="375">
        <f>Q32/Q38</f>
        <v>1.2809005204379693</v>
      </c>
      <c r="S44" s="375">
        <f>S32/S38</f>
        <v>1.3034508755144287</v>
      </c>
      <c r="U44" s="375">
        <f>U32/U38</f>
        <v>1.3261984590077665</v>
      </c>
      <c r="W44" s="375">
        <f>W32/W38</f>
        <v>1.349135353068573</v>
      </c>
      <c r="Y44" s="375">
        <f>Y32/Y38</f>
        <v>1.3722529918017354</v>
      </c>
      <c r="AA44" s="375">
        <f>AA32/AA38</f>
        <v>1.3955421293038102</v>
      </c>
      <c r="AC44" s="375">
        <f>AC32/AC38</f>
        <v>1.4189928063495356</v>
      </c>
      <c r="AE44" s="375">
        <f>AE32/AE38</f>
        <v>1.4425943156743577</v>
      </c>
      <c r="AG44" s="375">
        <f>AG32/AG38</f>
        <v>1.4663351657979122</v>
      </c>
    </row>
    <row r="45" spans="1:35" s="350" customFormat="1" ht="14.25">
      <c r="A45" s="377"/>
      <c r="B45" s="377"/>
      <c r="C45" s="378"/>
      <c r="D45" s="377"/>
      <c r="E45" s="379"/>
      <c r="F45" s="379"/>
      <c r="G45" s="379"/>
      <c r="H45" s="379"/>
      <c r="I45" s="379"/>
      <c r="J45" s="379"/>
      <c r="K45" s="379"/>
      <c r="L45" s="379"/>
      <c r="M45" s="379"/>
      <c r="N45" s="379"/>
      <c r="O45" s="379"/>
      <c r="P45" s="379"/>
      <c r="Q45" s="379"/>
      <c r="R45" s="379"/>
      <c r="S45" s="379"/>
      <c r="T45" s="379"/>
      <c r="U45" s="379"/>
      <c r="V45" s="379"/>
      <c r="W45" s="379"/>
      <c r="X45" s="379"/>
      <c r="Y45" s="379"/>
      <c r="Z45" s="379"/>
      <c r="AA45" s="379"/>
      <c r="AB45" s="379"/>
      <c r="AC45" s="379"/>
      <c r="AD45" s="379"/>
      <c r="AE45" s="379"/>
      <c r="AF45" s="379"/>
      <c r="AG45" s="379"/>
    </row>
    <row r="46" spans="1:35" s="152" customFormat="1">
      <c r="A46" s="152" t="s">
        <v>950</v>
      </c>
      <c r="C46" s="380"/>
      <c r="E46" s="363"/>
      <c r="F46" s="363"/>
      <c r="G46" s="363"/>
      <c r="H46" s="363"/>
      <c r="I46" s="363"/>
      <c r="J46" s="363"/>
      <c r="K46" s="363"/>
      <c r="L46" s="363"/>
      <c r="M46" s="363"/>
      <c r="N46" s="363"/>
      <c r="O46" s="363"/>
      <c r="P46" s="363"/>
      <c r="Q46" s="363"/>
      <c r="R46" s="363"/>
      <c r="S46" s="363"/>
      <c r="T46" s="363"/>
      <c r="U46" s="363"/>
      <c r="V46" s="363"/>
      <c r="W46" s="363"/>
      <c r="X46" s="363"/>
      <c r="Y46" s="363"/>
      <c r="Z46" s="363"/>
      <c r="AA46" s="363"/>
      <c r="AB46" s="363"/>
      <c r="AC46" s="363"/>
      <c r="AD46" s="363"/>
      <c r="AE46" s="363"/>
      <c r="AF46" s="363"/>
      <c r="AG46" s="363"/>
    </row>
    <row r="47" spans="1:35" s="255" customFormat="1" ht="14.25">
      <c r="A47" s="255" t="s">
        <v>941</v>
      </c>
      <c r="C47" s="394">
        <v>1.03</v>
      </c>
      <c r="E47" s="383">
        <v>30000</v>
      </c>
      <c r="G47" s="369">
        <f>E47*$C$47</f>
        <v>30900</v>
      </c>
      <c r="H47" s="369"/>
      <c r="I47" s="369">
        <f>G47*$C$47</f>
        <v>31827</v>
      </c>
      <c r="J47" s="369"/>
      <c r="K47" s="369">
        <f t="shared" ref="K47:AG47" si="1">I47*$C$47</f>
        <v>32781.81</v>
      </c>
      <c r="L47" s="369"/>
      <c r="M47" s="369">
        <f t="shared" si="1"/>
        <v>33765.264299999995</v>
      </c>
      <c r="N47" s="369"/>
      <c r="O47" s="369">
        <f t="shared" si="1"/>
        <v>34778.222228999999</v>
      </c>
      <c r="P47" s="369"/>
      <c r="Q47" s="369">
        <f t="shared" si="1"/>
        <v>35821.568895869998</v>
      </c>
      <c r="R47" s="369"/>
      <c r="S47" s="369">
        <f t="shared" si="1"/>
        <v>36896.215962746101</v>
      </c>
      <c r="T47" s="369"/>
      <c r="U47" s="369">
        <f t="shared" si="1"/>
        <v>38003.102441628485</v>
      </c>
      <c r="V47" s="369"/>
      <c r="W47" s="369">
        <f t="shared" si="1"/>
        <v>39143.195514877341</v>
      </c>
      <c r="X47" s="369"/>
      <c r="Y47" s="369">
        <f t="shared" si="1"/>
        <v>40317.491380323663</v>
      </c>
      <c r="Z47" s="369"/>
      <c r="AA47" s="369">
        <f t="shared" si="1"/>
        <v>41527.016121733373</v>
      </c>
      <c r="AB47" s="369"/>
      <c r="AC47" s="369">
        <f t="shared" si="1"/>
        <v>42772.826605385373</v>
      </c>
      <c r="AD47" s="369"/>
      <c r="AE47" s="369">
        <f t="shared" si="1"/>
        <v>44056.011403546938</v>
      </c>
      <c r="AF47" s="369"/>
      <c r="AG47" s="369">
        <f t="shared" si="1"/>
        <v>45377.691745653348</v>
      </c>
    </row>
    <row r="48" spans="1:35" s="152" customFormat="1" ht="14.25">
      <c r="A48" s="152" t="s">
        <v>942</v>
      </c>
      <c r="C48" s="394">
        <v>1.03</v>
      </c>
      <c r="E48" s="384">
        <v>5000</v>
      </c>
      <c r="F48" s="363"/>
      <c r="G48" s="369">
        <f>E48*$C$48</f>
        <v>5150</v>
      </c>
      <c r="H48" s="369"/>
      <c r="I48" s="369">
        <f t="shared" ref="I48:AC48" si="2">G48*$C$48</f>
        <v>5304.5</v>
      </c>
      <c r="J48" s="369"/>
      <c r="K48" s="369">
        <f t="shared" si="2"/>
        <v>5463.6350000000002</v>
      </c>
      <c r="L48" s="369"/>
      <c r="M48" s="369">
        <f t="shared" si="2"/>
        <v>5627.5440500000004</v>
      </c>
      <c r="N48" s="369"/>
      <c r="O48" s="369">
        <f t="shared" si="2"/>
        <v>5796.3703715000001</v>
      </c>
      <c r="P48" s="369"/>
      <c r="Q48" s="369">
        <f t="shared" si="2"/>
        <v>5970.2614826449999</v>
      </c>
      <c r="R48" s="369"/>
      <c r="S48" s="369">
        <f t="shared" si="2"/>
        <v>6149.3693271243501</v>
      </c>
      <c r="T48" s="369"/>
      <c r="U48" s="369">
        <f t="shared" si="2"/>
        <v>6333.8504069380806</v>
      </c>
      <c r="V48" s="369"/>
      <c r="W48" s="369">
        <f t="shared" si="2"/>
        <v>6523.865919146223</v>
      </c>
      <c r="X48" s="369"/>
      <c r="Y48" s="369">
        <f t="shared" si="2"/>
        <v>6719.5818967206096</v>
      </c>
      <c r="Z48" s="369"/>
      <c r="AA48" s="369">
        <f t="shared" si="2"/>
        <v>6921.1693536222283</v>
      </c>
      <c r="AB48" s="369"/>
      <c r="AC48" s="369">
        <f t="shared" si="2"/>
        <v>7128.8044342308949</v>
      </c>
      <c r="AD48" s="369"/>
      <c r="AE48" s="369">
        <f>AC48*$C$48</f>
        <v>7342.6685672578224</v>
      </c>
      <c r="AF48" s="369"/>
      <c r="AG48" s="369">
        <f>AE48*$C$48</f>
        <v>7562.9486242755574</v>
      </c>
      <c r="AH48" s="363"/>
      <c r="AI48" s="363"/>
    </row>
    <row r="49" spans="1:35" s="152" customFormat="1" ht="14.25">
      <c r="A49" s="152" t="s">
        <v>943</v>
      </c>
      <c r="C49" s="394"/>
      <c r="E49" s="384"/>
      <c r="F49" s="363"/>
      <c r="G49" s="369"/>
      <c r="H49" s="363"/>
      <c r="I49" s="369"/>
      <c r="J49" s="363"/>
      <c r="K49" s="369"/>
      <c r="L49" s="363"/>
      <c r="M49" s="369"/>
      <c r="N49" s="363"/>
      <c r="O49" s="369"/>
      <c r="P49" s="363"/>
      <c r="Q49" s="369"/>
      <c r="R49" s="363"/>
      <c r="S49" s="369"/>
      <c r="T49" s="363"/>
      <c r="U49" s="369"/>
      <c r="V49" s="363"/>
      <c r="W49" s="369"/>
      <c r="X49" s="363"/>
      <c r="Y49" s="369"/>
      <c r="Z49" s="363"/>
      <c r="AA49" s="369"/>
      <c r="AB49" s="363"/>
      <c r="AC49" s="369"/>
      <c r="AD49" s="363"/>
      <c r="AE49" s="369"/>
      <c r="AF49" s="363"/>
      <c r="AG49" s="369"/>
      <c r="AH49" s="363"/>
      <c r="AI49" s="363"/>
    </row>
    <row r="50" spans="1:35" s="152" customFormat="1" ht="14.25">
      <c r="A50" s="382"/>
      <c r="B50" s="382"/>
      <c r="C50" s="394"/>
      <c r="E50" s="384"/>
      <c r="F50" s="363"/>
      <c r="G50" s="369"/>
      <c r="H50" s="363"/>
      <c r="I50" s="369"/>
      <c r="J50" s="363"/>
      <c r="K50" s="369"/>
      <c r="L50" s="363"/>
      <c r="M50" s="369"/>
      <c r="N50" s="363"/>
      <c r="O50" s="369"/>
      <c r="P50" s="363"/>
      <c r="Q50" s="369"/>
      <c r="R50" s="363"/>
      <c r="S50" s="369"/>
      <c r="T50" s="363"/>
      <c r="U50" s="369"/>
      <c r="V50" s="363"/>
      <c r="W50" s="369"/>
      <c r="X50" s="363"/>
      <c r="Y50" s="369"/>
      <c r="Z50" s="363"/>
      <c r="AA50" s="369"/>
      <c r="AB50" s="363"/>
      <c r="AC50" s="369"/>
      <c r="AD50" s="363"/>
      <c r="AE50" s="369"/>
      <c r="AF50" s="363"/>
      <c r="AG50" s="369"/>
      <c r="AH50" s="363"/>
      <c r="AI50" s="363"/>
    </row>
    <row r="51" spans="1:35" s="152" customFormat="1" ht="14.25">
      <c r="A51" s="382"/>
      <c r="B51" s="382"/>
      <c r="C51" s="394"/>
      <c r="E51" s="389"/>
      <c r="F51" s="363"/>
      <c r="G51" s="379"/>
      <c r="H51" s="363"/>
      <c r="I51" s="379"/>
      <c r="J51" s="363"/>
      <c r="K51" s="379"/>
      <c r="L51" s="363"/>
      <c r="M51" s="379"/>
      <c r="N51" s="363"/>
      <c r="O51" s="379"/>
      <c r="P51" s="363"/>
      <c r="Q51" s="379"/>
      <c r="R51" s="363"/>
      <c r="S51" s="379"/>
      <c r="T51" s="363"/>
      <c r="U51" s="379"/>
      <c r="V51" s="363"/>
      <c r="W51" s="379"/>
      <c r="X51" s="363"/>
      <c r="Y51" s="379"/>
      <c r="Z51" s="363"/>
      <c r="AA51" s="379"/>
      <c r="AB51" s="363"/>
      <c r="AC51" s="379"/>
      <c r="AD51" s="363"/>
      <c r="AE51" s="379"/>
      <c r="AF51" s="363"/>
      <c r="AG51" s="379"/>
      <c r="AH51" s="363"/>
      <c r="AI51" s="363"/>
    </row>
    <row r="52" spans="1:35" s="152" customFormat="1">
      <c r="A52" s="255" t="s">
        <v>940</v>
      </c>
      <c r="C52" s="380"/>
      <c r="E52" s="363">
        <f>SUM(E47:E51)</f>
        <v>35000</v>
      </c>
      <c r="F52" s="363"/>
      <c r="G52" s="363">
        <f>SUM(G47:G51)</f>
        <v>36050</v>
      </c>
      <c r="H52" s="363"/>
      <c r="I52" s="363">
        <f>SUM(I47:I51)</f>
        <v>37131.5</v>
      </c>
      <c r="J52" s="363"/>
      <c r="K52" s="363">
        <f>SUM(K47:K51)</f>
        <v>38245.445</v>
      </c>
      <c r="L52" s="363"/>
      <c r="M52" s="363">
        <f>SUM(M47:M51)</f>
        <v>39392.808349999992</v>
      </c>
      <c r="N52" s="363"/>
      <c r="O52" s="363">
        <f>SUM(O47:O51)</f>
        <v>40574.5926005</v>
      </c>
      <c r="P52" s="363"/>
      <c r="Q52" s="363">
        <f>SUM(Q47:Q51)</f>
        <v>41791.830378514998</v>
      </c>
      <c r="R52" s="363"/>
      <c r="S52" s="363">
        <f>SUM(S47:S51)</f>
        <v>43045.585289870447</v>
      </c>
      <c r="T52" s="363"/>
      <c r="U52" s="363">
        <f>SUM(U47:U51)</f>
        <v>44336.952848566565</v>
      </c>
      <c r="V52" s="363"/>
      <c r="W52" s="363">
        <f>SUM(W47:W51)</f>
        <v>45667.061434023562</v>
      </c>
      <c r="X52" s="363"/>
      <c r="Y52" s="363">
        <f>SUM(Y47:Y51)</f>
        <v>47037.07327704427</v>
      </c>
      <c r="Z52" s="363"/>
      <c r="AA52" s="363">
        <f>SUM(AA47:AA51)</f>
        <v>48448.185475355604</v>
      </c>
      <c r="AB52" s="363"/>
      <c r="AC52" s="363">
        <f>SUM(AC47:AC51)</f>
        <v>49901.631039616266</v>
      </c>
      <c r="AD52" s="363"/>
      <c r="AE52" s="363">
        <f>SUM(AE47:AE51)</f>
        <v>51398.679970804762</v>
      </c>
      <c r="AF52" s="363"/>
      <c r="AG52" s="363">
        <f>SUM(AG47:AG51)</f>
        <v>52940.640369928908</v>
      </c>
      <c r="AH52" s="363"/>
      <c r="AI52" s="363"/>
    </row>
    <row r="53" spans="1:35" s="152" customFormat="1" ht="8.25" customHeight="1">
      <c r="A53" s="255"/>
      <c r="C53" s="380"/>
      <c r="E53" s="363"/>
      <c r="F53" s="363"/>
      <c r="G53" s="363"/>
      <c r="H53" s="363"/>
      <c r="I53" s="363"/>
      <c r="J53" s="363"/>
      <c r="K53" s="363"/>
      <c r="L53" s="363"/>
      <c r="M53" s="363"/>
      <c r="N53" s="363"/>
      <c r="O53" s="363"/>
      <c r="P53" s="363"/>
      <c r="Q53" s="363"/>
      <c r="R53" s="363"/>
      <c r="S53" s="363"/>
      <c r="T53" s="363"/>
      <c r="U53" s="363"/>
      <c r="V53" s="363"/>
      <c r="W53" s="363"/>
      <c r="X53" s="363"/>
      <c r="Y53" s="363"/>
      <c r="Z53" s="363"/>
      <c r="AA53" s="363"/>
      <c r="AB53" s="363"/>
      <c r="AC53" s="363"/>
      <c r="AD53" s="363"/>
      <c r="AE53" s="363"/>
      <c r="AF53" s="363"/>
      <c r="AG53" s="363"/>
      <c r="AH53" s="363"/>
      <c r="AI53" s="363"/>
    </row>
    <row r="54" spans="1:35" s="255" customFormat="1">
      <c r="A54" s="255" t="s">
        <v>945</v>
      </c>
      <c r="C54" s="381"/>
      <c r="E54" s="255">
        <f>E40-E52</f>
        <v>94780.460000000196</v>
      </c>
      <c r="G54" s="255">
        <f>G40-G52</f>
        <v>112088.17875000008</v>
      </c>
      <c r="I54" s="255">
        <f>I40-I52</f>
        <v>129565.63431874977</v>
      </c>
      <c r="K54" s="255">
        <f>K40-K52</f>
        <v>147207.87756196834</v>
      </c>
      <c r="M54" s="255">
        <f>M40-M52</f>
        <v>165009.51434751117</v>
      </c>
      <c r="O54" s="255">
        <f>O40-O52</f>
        <v>182964.68320408507</v>
      </c>
      <c r="Q54" s="255">
        <f>Q40-Q52</f>
        <v>201067.03201883606</v>
      </c>
      <c r="S54" s="255">
        <f>S40-S52</f>
        <v>219309.69374631922</v>
      </c>
      <c r="U54" s="255">
        <f>U40-U52</f>
        <v>237685.2610899409</v>
      </c>
      <c r="W54" s="255">
        <f>W40-W52</f>
        <v>256185.7601155017</v>
      </c>
      <c r="Y54" s="255">
        <f>Y40-Y52</f>
        <v>274802.62275493174</v>
      </c>
      <c r="AA54" s="255">
        <f>AA40-AA52</f>
        <v>293526.65815674153</v>
      </c>
      <c r="AC54" s="255">
        <f>AC40-AC52</f>
        <v>312348.02283808956</v>
      </c>
      <c r="AE54" s="255">
        <f>AE40-AE52</f>
        <v>331256.18959162064</v>
      </c>
      <c r="AG54" s="255">
        <f>AG40-AG52</f>
        <v>350239.9150985349</v>
      </c>
    </row>
    <row r="55" spans="1:35" s="152" customFormat="1" ht="8.25" customHeight="1">
      <c r="C55" s="380"/>
      <c r="E55" s="363"/>
      <c r="F55" s="363"/>
      <c r="G55" s="363"/>
      <c r="H55" s="363"/>
      <c r="I55" s="363"/>
      <c r="J55" s="363"/>
      <c r="K55" s="363"/>
      <c r="L55" s="363"/>
      <c r="M55" s="363"/>
      <c r="N55" s="363"/>
      <c r="O55" s="363"/>
      <c r="P55" s="363"/>
      <c r="Q55" s="363"/>
      <c r="R55" s="363"/>
      <c r="S55" s="363"/>
      <c r="T55" s="363"/>
      <c r="U55" s="363"/>
      <c r="V55" s="363"/>
      <c r="W55" s="363"/>
      <c r="X55" s="363"/>
      <c r="Y55" s="363"/>
      <c r="Z55" s="363"/>
      <c r="AA55" s="363"/>
      <c r="AB55" s="363"/>
      <c r="AC55" s="363"/>
      <c r="AD55" s="363"/>
      <c r="AE55" s="363"/>
      <c r="AF55" s="363"/>
      <c r="AG55" s="363"/>
      <c r="AH55" s="363"/>
      <c r="AI55" s="363"/>
    </row>
    <row r="56" spans="1:35" s="255" customFormat="1">
      <c r="A56" s="255" t="s">
        <v>944</v>
      </c>
      <c r="C56" s="381"/>
      <c r="E56" s="956">
        <f>ROUNDDOWN(((E4+E5+E8+E9)-(E21-E15)-SUM(E24:E26)-((E4+E5+E8+E9)*0.06)-((Application!$AG$619/(Application!$AG$619+Application!$AG$620))*'15 Year Pro Forma'!E27)-E35-E47-E48)*0.5,0)</f>
        <v>36972</v>
      </c>
      <c r="F56" s="956"/>
      <c r="G56" s="956">
        <f>ROUNDDOWN(((G4+G5+G8+G9)-(G21-G15)-SUM(G24:G26)-((G4+G5+G8+G9)*0.06)-((Application!$AG$619/(Application!$AG$619+Application!$AG$620))*'15 Year Pro Forma'!G27)-G35-G47-G48)*0.5,0)</f>
        <v>44186</v>
      </c>
      <c r="H56" s="956"/>
      <c r="I56" s="956">
        <f>IF(SUM(E56:H56)&lt;Application!$AG$626,ROUNDDOWN(((I4+I5+I8+I9)-(I21-I15)-SUM(I24:I26)-((I4+I5+I8+I9)*0.06)-((Application!$AG$619/(Application!$AG$619+Application!$AG$620))*'15 Year Pro Forma'!I27)-I35-I47-I48)*0.5,0),Application!$AG$626-SUM('15 Year Pro Forma'!E56:H56))</f>
        <v>51469</v>
      </c>
      <c r="J56" s="956"/>
      <c r="K56" s="956">
        <f>IF(SUM(E56:J56)&lt;Application!$AG$626,ROUNDDOWN(((K4+K5+K8+K9)-(K21-K15)-SUM(K24:K26)-((K4+K5+K8+K9)*0.06)-((Application!$AG$619/(Application!$AG$619+Application!$AG$620))*'15 Year Pro Forma'!K27)-K35-K47-K48)*0.5,0),Application!$AG$626-SUM('15 Year Pro Forma'!E56:J56))</f>
        <v>58817</v>
      </c>
      <c r="L56" s="956"/>
      <c r="M56" s="956">
        <f>IF(SUM(E56:K56)&lt;Application!$AG$626,IF(SUM(E56:K56)+ROUNDDOWN(((M4+M5+M8+M9)-(M21-M15)-SUM(M24:M26)-((M4+M5+M8+M9)*0.06)-((Application!$AG$619/(Application!$AG$619+Application!$AG$620))*'15 Year Pro Forma'!M27)-M35-M47-M48)*0.5,0)&lt;Application!$AG$626,ROUNDDOWN(((M4+M5+M8+M9)-(M21-M15)-SUM(M24:M26)-((M4+M5+M8+M9)*0.06)-((Application!$AG$619/(Application!$AG$619+Application!$AG$620))*'15 Year Pro Forma'!M27)-M35-M47-M48)*0.5,0),Application!$AG$626-SUM('15 Year Pro Forma'!E56:K56)))</f>
        <v>66230</v>
      </c>
      <c r="N56" s="956"/>
      <c r="O56" s="956">
        <f>IF(SUM(E56:M56)&lt;Application!$AG$626,IF(SUM(E56:M56)+ROUNDDOWN(((O4+O5+O8+O9)-(O21-O15)-SUM(O24:O26)-((O4+O5+O8+O9)*0.06)-((Application!$AG$619/(Application!$AG$619+Application!$AG$620))*'15 Year Pro Forma'!O27)-O35-O47-O48)*0.5,0)&lt;Application!$AG$626,ROUNDDOWN(((O4+O5+O8+O9)-(O21-O15)-SUM(O24:O26)-((O4+O5+O8+O9)*0.06)-((Application!$AG$619/(Application!$AG$619+Application!$AG$620))*'15 Year Pro Forma'!O27)-O35-O47-O48)*0.5,0),Application!$AG$626-SUM('15 Year Pro Forma'!E56:M56)))</f>
        <v>73703</v>
      </c>
      <c r="P56" s="956"/>
      <c r="Q56" s="956">
        <f>IF(SUM(E56:P56)&lt;Application!$AG$626,IF(SUM(E56:P56)+ROUNDDOWN(((Q4+Q5+Q8+Q9)-(Q21-Q15)-SUM(Q24:Q26)-((Q4+Q5+Q8+Q9)*0.06)-((Application!$AG$619/(Application!$AG$619+Application!$AG$620))*'15 Year Pro Forma'!Q27)-Q35-Q47-Q48)*0.5,0)&lt;Application!AG626,ROUNDDOWN(((Q4+Q5+Q8+Q9)-(Q21-Q15)-SUM(Q24:Q26)-((Q4+Q5+Q8+Q9)*0.06)-((Application!$AG$619/(Application!$AG$619+Application!$AG$620))*'15 Year Pro Forma'!Q27)-Q35-Q47-Q48)*0.5,0),Application!$AG$626-SUM('15 Year Pro Forma'!E56:P56)))</f>
        <v>48623</v>
      </c>
      <c r="S56" s="956"/>
      <c r="U56" s="383"/>
      <c r="W56" s="383"/>
    </row>
    <row r="57" spans="1:35" s="152" customFormat="1" ht="8.25" customHeight="1">
      <c r="C57" s="380"/>
      <c r="E57" s="363"/>
      <c r="F57" s="363"/>
      <c r="G57" s="363"/>
      <c r="H57" s="363"/>
      <c r="I57" s="363"/>
      <c r="J57" s="363"/>
      <c r="K57" s="363"/>
      <c r="L57" s="363"/>
      <c r="M57" s="363"/>
      <c r="N57" s="363"/>
      <c r="O57" s="363"/>
      <c r="P57" s="363"/>
      <c r="Q57" s="363"/>
      <c r="R57" s="363"/>
      <c r="S57" s="363"/>
      <c r="T57" s="363"/>
      <c r="U57" s="363"/>
      <c r="V57" s="363"/>
      <c r="W57" s="363"/>
      <c r="X57" s="363"/>
      <c r="Y57" s="363"/>
      <c r="Z57" s="363"/>
      <c r="AA57" s="363"/>
      <c r="AB57" s="363"/>
      <c r="AC57" s="363"/>
      <c r="AD57" s="363"/>
      <c r="AE57" s="363"/>
      <c r="AF57" s="363"/>
      <c r="AG57" s="363"/>
      <c r="AH57" s="363"/>
      <c r="AI57" s="363"/>
    </row>
    <row r="58" spans="1:35" s="152" customFormat="1">
      <c r="A58" s="152" t="s">
        <v>949</v>
      </c>
      <c r="C58" s="380"/>
      <c r="E58" s="363"/>
      <c r="F58" s="363"/>
      <c r="G58" s="363"/>
      <c r="H58" s="363"/>
      <c r="I58" s="363"/>
      <c r="J58" s="363"/>
      <c r="K58" s="363"/>
      <c r="L58" s="363"/>
      <c r="M58" s="363"/>
      <c r="N58" s="363"/>
      <c r="O58" s="363"/>
      <c r="P58" s="363"/>
      <c r="Q58" s="363"/>
      <c r="R58" s="363"/>
      <c r="S58" s="363"/>
      <c r="T58" s="363"/>
      <c r="U58" s="363"/>
      <c r="V58" s="363"/>
      <c r="W58" s="363"/>
      <c r="X58" s="363"/>
      <c r="Y58" s="363"/>
      <c r="Z58" s="363"/>
      <c r="AA58" s="363"/>
      <c r="AB58" s="363"/>
      <c r="AC58" s="363"/>
      <c r="AD58" s="363"/>
      <c r="AE58" s="363"/>
      <c r="AF58" s="363"/>
      <c r="AG58" s="363"/>
      <c r="AH58" s="363"/>
      <c r="AI58" s="363"/>
    </row>
    <row r="59" spans="1:35" s="255" customFormat="1">
      <c r="A59" s="955" t="s">
        <v>1801</v>
      </c>
      <c r="B59" s="383"/>
      <c r="C59" s="381"/>
      <c r="E59" s="383">
        <f>E54-E56</f>
        <v>57808.460000000196</v>
      </c>
      <c r="G59" s="383">
        <f>G54-G56</f>
        <v>67902.178750000079</v>
      </c>
      <c r="I59" s="383">
        <f>I54-I56</f>
        <v>78096.63431874977</v>
      </c>
      <c r="K59" s="383">
        <f>K54-K56</f>
        <v>88390.877561968344</v>
      </c>
      <c r="M59" s="383">
        <f>M54-M56</f>
        <v>98779.514347511169</v>
      </c>
      <c r="O59" s="383">
        <f>O54-O56</f>
        <v>109261.68320408507</v>
      </c>
      <c r="Q59" s="383">
        <f>Q54-Q56-Q60</f>
        <v>132877.13201883607</v>
      </c>
      <c r="S59" s="383">
        <f>S54-S60</f>
        <v>166017.69374631922</v>
      </c>
      <c r="T59" s="383"/>
      <c r="U59" s="383">
        <f t="shared" ref="U59:AG59" si="3">U54-U60</f>
        <v>179810.2610899409</v>
      </c>
      <c r="V59" s="383"/>
      <c r="W59" s="383">
        <f t="shared" si="3"/>
        <v>193697.7601155017</v>
      </c>
      <c r="X59" s="383"/>
      <c r="Y59" s="383">
        <f t="shared" si="3"/>
        <v>207676.62275493174</v>
      </c>
      <c r="Z59" s="383"/>
      <c r="AA59" s="383">
        <f t="shared" si="3"/>
        <v>221736.65815674153</v>
      </c>
      <c r="AB59" s="383"/>
      <c r="AC59" s="383">
        <f t="shared" si="3"/>
        <v>235873.02283808956</v>
      </c>
      <c r="AD59" s="383"/>
      <c r="AE59" s="383">
        <f t="shared" si="3"/>
        <v>250077.18959162064</v>
      </c>
      <c r="AF59" s="383"/>
      <c r="AG59" s="383">
        <f t="shared" si="3"/>
        <v>264340.9150985349</v>
      </c>
      <c r="AH59" s="383"/>
    </row>
    <row r="60" spans="1:35" s="363" customFormat="1">
      <c r="A60" s="957" t="s">
        <v>1774</v>
      </c>
      <c r="B60" s="384"/>
      <c r="C60" s="364"/>
      <c r="E60" s="384"/>
      <c r="G60" s="384"/>
      <c r="I60" s="384"/>
      <c r="K60" s="384"/>
      <c r="M60" s="384"/>
      <c r="O60" s="384"/>
      <c r="Q60" s="957">
        <f>(ROUNDDOWN(((Q4+Q5+Q8+Q9)-(Q21-Q15)-SUM(Q24:Q26)-((Q4+Q5+Q8+Q9)*0.06)-((Application!$AG$619/(Application!$AG$619+Application!$AG$620))*'15 Year Pro Forma'!Q27)-Q35-Q47-Q48),0)-(2*Q56))*0.3</f>
        <v>19566.899999999998</v>
      </c>
      <c r="S60" s="957">
        <f>ROUNDDOWN(((S4+S5+S8+S9)-(S21-S15)-SUM(S24:S26)-((S4+S5+S8+S9)*0.06)-((Application!$AG$619/(Application!$AG$619+Application!$AG$620))*'15 Year Pro Forma'!S27)-S35-S47-S48)*0.3,0)</f>
        <v>53292</v>
      </c>
      <c r="T60" s="957"/>
      <c r="U60" s="957">
        <f>ROUNDDOWN(((U4+U5+U8+U9)-(U21-U15)-SUM(U24:U26)-((U4+U5+U8+U9)*0.06)-((Application!$AG$619/(Application!$AG$619+Application!$AG$620))*'15 Year Pro Forma'!U27)-U35-U47-U48)*0.3,0)</f>
        <v>57875</v>
      </c>
      <c r="V60" s="957"/>
      <c r="W60" s="957">
        <f>ROUNDDOWN(((W4+W5+W8+W9)-(W21-W15)-SUM(W24:W26)-((W4+W5+W8+W9)*0.06)-((Application!$AG$619/(Application!$AG$619+Application!$AG$620))*'15 Year Pro Forma'!W27)-W35-W47-W48)*0.3,0)</f>
        <v>62488</v>
      </c>
      <c r="X60" s="957"/>
      <c r="Y60" s="957">
        <f>ROUNDDOWN(((Y4+Y5+Y8+Y9)-(Y21-Y15)-SUM(Y24:Y26)-((Y4+Y5+Y8+Y9)*0.06)-((Application!$AG$619/(Application!$AG$619+Application!$AG$620))*'15 Year Pro Forma'!Y27)-Y35-Y47-Y48)*0.3,0)</f>
        <v>67126</v>
      </c>
      <c r="Z60" s="957"/>
      <c r="AA60" s="957">
        <f>ROUNDDOWN(((AA4+AA5+AA8+AA9)-(AA21-AA15)-SUM(AA24:AA26)-((AA4+AA5+AA8+AA9)*0.06)-((Application!$AG$619/(Application!$AG$619+Application!$AG$620))*'15 Year Pro Forma'!AA27)-AA35-AA47-AA48)*0.3,0)</f>
        <v>71790</v>
      </c>
      <c r="AB60" s="957"/>
      <c r="AC60" s="957">
        <f>ROUNDDOWN(((AC4+AC5+AC8+AC9)-(AC21-AC15)-SUM(AC24:AC26)-((AC4+AC5+AC8+AC9)*0.06)-((Application!$AG$619/(Application!$AG$619+Application!$AG$620))*'15 Year Pro Forma'!AC27)-AC35-AC47-AC48)*0.3,0)</f>
        <v>76475</v>
      </c>
      <c r="AD60" s="957"/>
      <c r="AE60" s="957">
        <f>ROUNDDOWN(((AE4+AE5+AE8+AE9)-(AE21-AE15)-SUM(AE24:AE26)-((AE4+AE5+AE8+AE9)*0.06)-((Application!$AG$619/(Application!$AG$619+Application!$AG$620))*'15 Year Pro Forma'!AE27)-AE35-AE47-AE48)*0.3,0)</f>
        <v>81179</v>
      </c>
      <c r="AF60" s="957"/>
      <c r="AG60" s="957">
        <f>ROUNDDOWN(((AG4+AG5+AG8+AG9)-(AG21-AG15)-SUM(AG24:AG26)-((AG4+AG5+AG8+AG9)*0.06)-((Application!$AG$619/(Application!$AG$619+Application!$AG$620))*'15 Year Pro Forma'!AG27)-AG35-AG47-AG48)*0.3,0)</f>
        <v>85899</v>
      </c>
      <c r="AH60" s="957"/>
    </row>
    <row r="61" spans="1:35" s="363" customFormat="1">
      <c r="C61" s="364"/>
    </row>
    <row r="62" spans="1:35" s="363" customFormat="1">
      <c r="C62" s="364"/>
      <c r="O62" s="958"/>
    </row>
    <row r="63" spans="1:35" s="363" customFormat="1">
      <c r="A63" s="363" t="s">
        <v>946</v>
      </c>
      <c r="C63" s="364"/>
      <c r="O63" s="958"/>
    </row>
    <row r="64" spans="1:35" s="363" customFormat="1">
      <c r="C64" s="364"/>
    </row>
    <row r="65" spans="1:33" s="385" customFormat="1" ht="30" customHeight="1">
      <c r="A65" s="1723" t="s">
        <v>951</v>
      </c>
      <c r="B65" s="1723"/>
      <c r="C65" s="1723"/>
      <c r="D65" s="1723"/>
      <c r="E65" s="1723"/>
      <c r="F65" s="1723"/>
      <c r="G65" s="1723"/>
      <c r="H65" s="1723"/>
      <c r="I65" s="1723"/>
      <c r="J65" s="1723"/>
      <c r="K65" s="1723"/>
      <c r="L65" s="1723"/>
      <c r="M65" s="1723"/>
      <c r="N65" s="1723"/>
      <c r="O65" s="1723"/>
      <c r="P65" s="1723"/>
      <c r="Q65" s="1723"/>
      <c r="R65" s="1723"/>
      <c r="S65" s="1723"/>
      <c r="T65" s="1723"/>
      <c r="U65" s="1723"/>
      <c r="V65" s="1723"/>
      <c r="W65" s="1723"/>
      <c r="X65" s="1723"/>
      <c r="Y65" s="1723"/>
      <c r="Z65" s="1723"/>
      <c r="AA65" s="1723"/>
      <c r="AB65" s="1723"/>
      <c r="AC65" s="1723"/>
      <c r="AD65" s="1723"/>
      <c r="AE65" s="1723"/>
      <c r="AF65" s="1723"/>
      <c r="AG65" s="1723"/>
    </row>
    <row r="66" spans="1:33" s="360" customFormat="1" hidden="1">
      <c r="C66" s="362"/>
    </row>
    <row r="67" spans="1:33" s="360" customFormat="1" hidden="1">
      <c r="C67" s="362"/>
    </row>
    <row r="68" spans="1:33" s="360" customFormat="1" hidden="1">
      <c r="C68" s="362"/>
    </row>
    <row r="69" spans="1:33" s="360" customFormat="1" hidden="1">
      <c r="C69" s="362"/>
    </row>
    <row r="70" spans="1:33" s="360" customFormat="1" hidden="1">
      <c r="C70" s="362"/>
    </row>
    <row r="71" spans="1:33" s="360" customFormat="1" hidden="1">
      <c r="C71" s="362"/>
    </row>
    <row r="72" spans="1:33" s="360" customFormat="1" hidden="1">
      <c r="C72" s="362"/>
    </row>
    <row r="73" spans="1:33" s="360" customFormat="1" hidden="1">
      <c r="C73" s="362"/>
    </row>
    <row r="74" spans="1:33" s="360" customFormat="1" hidden="1">
      <c r="C74" s="362"/>
    </row>
    <row r="75" spans="1:33" s="360" customFormat="1" hidden="1">
      <c r="C75" s="362"/>
    </row>
    <row r="76" spans="1:33" s="360" customFormat="1" hidden="1">
      <c r="C76" s="362"/>
    </row>
    <row r="77" spans="1:33" s="360" customFormat="1" hidden="1">
      <c r="C77" s="362"/>
    </row>
    <row r="78" spans="1:33" s="360" customFormat="1" hidden="1">
      <c r="C78" s="362"/>
    </row>
    <row r="79" spans="1:33" s="360" customFormat="1" hidden="1">
      <c r="C79" s="362"/>
    </row>
    <row r="80" spans="1:33" s="360" customFormat="1" hidden="1">
      <c r="C80" s="362"/>
    </row>
    <row r="81" spans="3:3" s="360" customFormat="1" hidden="1">
      <c r="C81" s="362"/>
    </row>
    <row r="82" spans="3:3" s="360" customFormat="1" hidden="1">
      <c r="C82" s="362"/>
    </row>
    <row r="83" spans="3:3" s="360" customFormat="1" hidden="1">
      <c r="C83" s="362"/>
    </row>
    <row r="84" spans="3:3" s="360" customFormat="1" hidden="1">
      <c r="C84" s="362"/>
    </row>
    <row r="85" spans="3:3" s="360" customFormat="1" hidden="1">
      <c r="C85" s="362"/>
    </row>
    <row r="86" spans="3:3" s="360" customFormat="1" hidden="1">
      <c r="C86" s="362"/>
    </row>
    <row r="87" spans="3:3" s="360" customFormat="1" hidden="1">
      <c r="C87" s="362"/>
    </row>
    <row r="88" spans="3:3" s="360" customFormat="1" hidden="1">
      <c r="C88" s="362"/>
    </row>
    <row r="89" spans="3:3" s="360" customFormat="1" hidden="1">
      <c r="C89" s="362"/>
    </row>
    <row r="90" spans="3:3" s="360" customFormat="1" hidden="1">
      <c r="C90" s="362"/>
    </row>
    <row r="91" spans="3:3" s="360" customFormat="1" hidden="1">
      <c r="C91" s="362"/>
    </row>
    <row r="92" spans="3:3" s="360" customFormat="1" hidden="1">
      <c r="C92" s="362"/>
    </row>
    <row r="93" spans="3:3" s="360" customFormat="1" hidden="1">
      <c r="C93" s="362"/>
    </row>
    <row r="94" spans="3:3" s="360" customFormat="1" hidden="1">
      <c r="C94" s="362"/>
    </row>
    <row r="95" spans="3:3" s="360" customFormat="1" hidden="1">
      <c r="C95" s="362"/>
    </row>
    <row r="96" spans="3:3" s="360" customFormat="1" hidden="1">
      <c r="C96" s="362"/>
    </row>
    <row r="97" spans="3:3" s="360" customFormat="1" hidden="1">
      <c r="C97" s="362"/>
    </row>
    <row r="98" spans="3:3" s="360" customFormat="1" hidden="1">
      <c r="C98" s="362"/>
    </row>
    <row r="99" spans="3:3" s="360" customFormat="1" hidden="1">
      <c r="C99" s="362"/>
    </row>
    <row r="100" spans="3:3" s="360" customFormat="1" hidden="1">
      <c r="C100" s="362"/>
    </row>
    <row r="101" spans="3:3" s="360" customFormat="1" hidden="1">
      <c r="C101" s="362"/>
    </row>
    <row r="102" spans="3:3" s="360" customFormat="1" hidden="1">
      <c r="C102" s="362"/>
    </row>
    <row r="103" spans="3:3" s="360" customFormat="1" hidden="1">
      <c r="C103" s="362"/>
    </row>
    <row r="104" spans="3:3" s="360" customFormat="1" hidden="1">
      <c r="C104" s="362"/>
    </row>
    <row r="105" spans="3:3" s="360" customFormat="1" hidden="1">
      <c r="C105" s="362"/>
    </row>
    <row r="106" spans="3:3" s="360" customFormat="1" hidden="1">
      <c r="C106" s="362"/>
    </row>
    <row r="107" spans="3:3" s="360" customFormat="1" hidden="1">
      <c r="C107" s="362"/>
    </row>
    <row r="108" spans="3:3" s="360" customFormat="1" hidden="1">
      <c r="C108" s="362"/>
    </row>
    <row r="109" spans="3:3" s="360" customFormat="1" hidden="1">
      <c r="C109" s="362"/>
    </row>
    <row r="110" spans="3:3" s="360" customFormat="1" hidden="1">
      <c r="C110" s="362"/>
    </row>
    <row r="111" spans="3:3" s="360" customFormat="1" hidden="1">
      <c r="C111" s="362"/>
    </row>
    <row r="112" spans="3:3" s="360" customFormat="1" hidden="1">
      <c r="C112" s="362"/>
    </row>
    <row r="113" spans="3:3" s="360" customFormat="1" hidden="1">
      <c r="C113" s="362"/>
    </row>
    <row r="114" spans="3:3" s="360" customFormat="1" hidden="1">
      <c r="C114" s="362"/>
    </row>
    <row r="115" spans="3:3" s="360" customFormat="1" hidden="1">
      <c r="C115" s="362"/>
    </row>
    <row r="116" spans="3:3" s="360" customFormat="1" hidden="1">
      <c r="C116" s="362"/>
    </row>
    <row r="117" spans="3:3" s="360" customFormat="1" hidden="1">
      <c r="C117" s="362"/>
    </row>
    <row r="118" spans="3:3" s="360" customFormat="1" hidden="1">
      <c r="C118" s="362"/>
    </row>
    <row r="119" spans="3:3" s="360" customFormat="1" hidden="1">
      <c r="C119" s="362"/>
    </row>
    <row r="120" spans="3:3" s="360" customFormat="1" hidden="1">
      <c r="C120" s="362"/>
    </row>
    <row r="121" spans="3:3" s="360" customFormat="1" hidden="1">
      <c r="C121" s="362"/>
    </row>
    <row r="122" spans="3:3" s="360" customFormat="1" hidden="1">
      <c r="C122" s="362"/>
    </row>
    <row r="123" spans="3:3" s="360" customFormat="1" hidden="1">
      <c r="C123" s="362"/>
    </row>
    <row r="124" spans="3:3" s="360" customFormat="1" hidden="1">
      <c r="C124" s="362"/>
    </row>
    <row r="125" spans="3:3" s="360" customFormat="1" hidden="1">
      <c r="C125" s="362"/>
    </row>
    <row r="126" spans="3:3" s="360" customFormat="1" hidden="1">
      <c r="C126" s="362"/>
    </row>
    <row r="127" spans="3:3" s="360" customFormat="1" hidden="1">
      <c r="C127" s="362"/>
    </row>
    <row r="128" spans="3:3" s="360" customFormat="1" hidden="1">
      <c r="C128" s="362"/>
    </row>
    <row r="129" spans="3:3" s="360" customFormat="1" hidden="1">
      <c r="C129" s="362"/>
    </row>
    <row r="130" spans="3:3" s="360" customFormat="1" hidden="1">
      <c r="C130" s="362"/>
    </row>
    <row r="131" spans="3:3" s="360" customFormat="1" hidden="1">
      <c r="C131" s="362"/>
    </row>
    <row r="132" spans="3:3" s="360" customFormat="1" hidden="1">
      <c r="C132" s="362"/>
    </row>
    <row r="133" spans="3:3" s="360" customFormat="1" hidden="1">
      <c r="C133" s="362"/>
    </row>
    <row r="134" spans="3:3" s="360" customFormat="1" hidden="1">
      <c r="C134" s="362"/>
    </row>
    <row r="135" spans="3:3" s="360" customFormat="1" hidden="1">
      <c r="C135" s="362"/>
    </row>
    <row r="136" spans="3:3" s="360" customFormat="1" hidden="1">
      <c r="C136" s="362"/>
    </row>
    <row r="137" spans="3:3" s="360" customFormat="1" hidden="1">
      <c r="C137" s="362"/>
    </row>
    <row r="138" spans="3:3" s="360" customFormat="1" hidden="1">
      <c r="C138" s="362"/>
    </row>
    <row r="139" spans="3:3" s="360" customFormat="1" hidden="1">
      <c r="C139" s="362"/>
    </row>
    <row r="140" spans="3:3" s="360" customFormat="1" hidden="1">
      <c r="C140" s="362"/>
    </row>
    <row r="141" spans="3:3" s="360" customFormat="1" hidden="1">
      <c r="C141" s="362"/>
    </row>
    <row r="142" spans="3:3" s="360" customFormat="1" hidden="1">
      <c r="C142" s="362"/>
    </row>
    <row r="143" spans="3:3" s="360" customFormat="1" hidden="1">
      <c r="C143" s="362"/>
    </row>
    <row r="144" spans="3:3" s="360" customFormat="1" hidden="1">
      <c r="C144" s="362"/>
    </row>
    <row r="145" spans="3:3" s="360" customFormat="1" hidden="1">
      <c r="C145" s="362"/>
    </row>
    <row r="146" spans="3:3" s="360" customFormat="1" hidden="1">
      <c r="C146" s="362"/>
    </row>
    <row r="147" spans="3:3" s="360" customFormat="1" hidden="1">
      <c r="C147" s="362"/>
    </row>
    <row r="148" spans="3:3" s="360" customFormat="1" hidden="1">
      <c r="C148" s="362"/>
    </row>
    <row r="149" spans="3:3" s="360" customFormat="1" hidden="1">
      <c r="C149" s="362"/>
    </row>
    <row r="150" spans="3:3" s="360" customFormat="1" hidden="1">
      <c r="C150" s="362"/>
    </row>
    <row r="151" spans="3:3" s="360" customFormat="1" hidden="1">
      <c r="C151" s="362"/>
    </row>
    <row r="152" spans="3:3" s="360" customFormat="1" hidden="1">
      <c r="C152" s="362"/>
    </row>
    <row r="153" spans="3:3" s="360" customFormat="1" hidden="1">
      <c r="C153" s="362"/>
    </row>
    <row r="154" spans="3:3" s="360" customFormat="1" hidden="1">
      <c r="C154" s="362"/>
    </row>
    <row r="155" spans="3:3" s="360" customFormat="1" hidden="1">
      <c r="C155" s="362"/>
    </row>
    <row r="156" spans="3:3" s="360" customFormat="1" hidden="1">
      <c r="C156" s="362"/>
    </row>
    <row r="157" spans="3:3" s="360" customFormat="1" hidden="1">
      <c r="C157" s="362"/>
    </row>
    <row r="158" spans="3:3" s="360" customFormat="1" hidden="1">
      <c r="C158" s="362"/>
    </row>
    <row r="159" spans="3:3" s="360" customFormat="1" hidden="1">
      <c r="C159" s="362"/>
    </row>
    <row r="160" spans="3:3" s="360" customFormat="1" hidden="1">
      <c r="C160" s="362"/>
    </row>
    <row r="161" spans="3:3" s="360" customFormat="1" hidden="1">
      <c r="C161" s="362"/>
    </row>
    <row r="162" spans="3:3" s="360" customFormat="1" hidden="1">
      <c r="C162" s="362"/>
    </row>
    <row r="163" spans="3:3" s="360" customFormat="1" hidden="1">
      <c r="C163" s="362"/>
    </row>
    <row r="164" spans="3:3" s="360" customFormat="1" hidden="1">
      <c r="C164" s="362"/>
    </row>
    <row r="165" spans="3:3" s="360" customFormat="1" hidden="1">
      <c r="C165" s="362"/>
    </row>
    <row r="166" spans="3:3" s="360" customFormat="1" hidden="1">
      <c r="C166" s="362"/>
    </row>
    <row r="167" spans="3:3" s="360" customFormat="1" hidden="1">
      <c r="C167" s="362"/>
    </row>
    <row r="168" spans="3:3" s="360" customFormat="1" hidden="1">
      <c r="C168" s="362"/>
    </row>
    <row r="169" spans="3:3" s="360" customFormat="1" hidden="1">
      <c r="C169" s="362"/>
    </row>
    <row r="170" spans="3:3" s="360" customFormat="1" hidden="1">
      <c r="C170" s="362"/>
    </row>
    <row r="171" spans="3:3" s="360" customFormat="1" hidden="1">
      <c r="C171" s="362"/>
    </row>
    <row r="172" spans="3:3" s="360" customFormat="1" hidden="1">
      <c r="C172" s="362"/>
    </row>
    <row r="173" spans="3:3" s="360" customFormat="1" hidden="1">
      <c r="C173" s="362"/>
    </row>
    <row r="174" spans="3:3" s="360" customFormat="1" hidden="1">
      <c r="C174" s="362"/>
    </row>
    <row r="175" spans="3:3" s="360" customFormat="1" hidden="1">
      <c r="C175" s="362"/>
    </row>
    <row r="176" spans="3:3" s="360" customFormat="1" hidden="1">
      <c r="C176" s="362"/>
    </row>
    <row r="177" spans="3:3" s="360" customFormat="1" hidden="1">
      <c r="C177" s="362"/>
    </row>
    <row r="178" spans="3:3" s="360" customFormat="1" hidden="1">
      <c r="C178" s="362"/>
    </row>
    <row r="179" spans="3:3" s="360" customFormat="1" hidden="1">
      <c r="C179" s="362"/>
    </row>
    <row r="180" spans="3:3" s="360" customFormat="1" hidden="1">
      <c r="C180" s="362"/>
    </row>
    <row r="181" spans="3:3" s="360" customFormat="1" hidden="1">
      <c r="C181" s="362"/>
    </row>
    <row r="182" spans="3:3" s="360" customFormat="1" hidden="1">
      <c r="C182" s="362"/>
    </row>
    <row r="183" spans="3:3" s="360" customFormat="1" hidden="1">
      <c r="C183" s="362"/>
    </row>
    <row r="184" spans="3:3" s="360" customFormat="1" hidden="1">
      <c r="C184" s="362"/>
    </row>
    <row r="185" spans="3:3" s="360" customFormat="1" hidden="1">
      <c r="C185" s="362"/>
    </row>
    <row r="186" spans="3:3" s="360" customFormat="1" hidden="1">
      <c r="C186" s="362"/>
    </row>
    <row r="187" spans="3:3" s="360" customFormat="1" hidden="1">
      <c r="C187" s="362"/>
    </row>
    <row r="188" spans="3:3" s="360" customFormat="1" hidden="1">
      <c r="C188" s="362"/>
    </row>
    <row r="189" spans="3:3" s="360" customFormat="1" hidden="1">
      <c r="C189" s="362"/>
    </row>
    <row r="190" spans="3:3" s="360" customFormat="1" hidden="1">
      <c r="C190" s="362"/>
    </row>
    <row r="191" spans="3:3" s="360" customFormat="1" hidden="1">
      <c r="C191" s="362"/>
    </row>
    <row r="192" spans="3:3" s="360" customFormat="1" hidden="1">
      <c r="C192" s="362"/>
    </row>
    <row r="193" spans="3:3" s="360" customFormat="1" hidden="1">
      <c r="C193" s="362"/>
    </row>
    <row r="194" spans="3:3" s="360" customFormat="1" hidden="1">
      <c r="C194" s="362"/>
    </row>
    <row r="195" spans="3:3" s="360" customFormat="1" hidden="1">
      <c r="C195" s="362"/>
    </row>
    <row r="196" spans="3:3" s="360" customFormat="1" hidden="1">
      <c r="C196" s="362"/>
    </row>
    <row r="197" spans="3:3" s="360" customFormat="1" hidden="1">
      <c r="C197" s="362"/>
    </row>
    <row r="198" spans="3:3" s="360" customFormat="1" hidden="1">
      <c r="C198" s="362"/>
    </row>
    <row r="199" spans="3:3" s="360" customFormat="1" hidden="1">
      <c r="C199" s="362"/>
    </row>
    <row r="200" spans="3:3" s="360" customFormat="1" hidden="1">
      <c r="C200" s="362"/>
    </row>
    <row r="201" spans="3:3" s="360" customFormat="1" hidden="1">
      <c r="C201" s="362"/>
    </row>
    <row r="202" spans="3:3" s="360" customFormat="1" hidden="1">
      <c r="C202" s="362"/>
    </row>
    <row r="203" spans="3:3" s="360" customFormat="1" hidden="1">
      <c r="C203" s="362"/>
    </row>
    <row r="204" spans="3:3" s="360" customFormat="1" hidden="1">
      <c r="C204" s="362"/>
    </row>
    <row r="205" spans="3:3" s="360" customFormat="1" hidden="1">
      <c r="C205" s="36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1">
    <mergeCell ref="A65:AG65"/>
  </mergeCells>
  <printOptions verticalCentered="1"/>
  <pageMargins left="0.7" right="0.7" top="0.75" bottom="0.75" header="0.3" footer="0.3"/>
  <pageSetup paperSize="5" scale="55" firstPageNumber="30" orientation="landscape" useFirstPageNumber="1" r:id="rId2"/>
  <headerFooter>
    <oddFooter>&amp;R&amp;A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14</vt:i4>
      </vt:variant>
    </vt:vector>
  </HeadingPairs>
  <TitlesOfParts>
    <vt:vector size="26" baseType="lpstr">
      <vt:lpstr>Instructions-App Completion </vt:lpstr>
      <vt:lpstr>Checklist Items </vt:lpstr>
      <vt:lpstr>Instructions-Electronic Submit</vt:lpstr>
      <vt:lpstr>Checklist Items (Non-Joint App)</vt:lpstr>
      <vt:lpstr>Application</vt:lpstr>
      <vt:lpstr>Sources and Uses Budget</vt:lpstr>
      <vt:lpstr>Sources and Basis Breakdown</vt:lpstr>
      <vt:lpstr>Basis &amp; Credits</vt:lpstr>
      <vt:lpstr>15 Year Pro Forma</vt:lpstr>
      <vt:lpstr>Subsidy Contract Calculation</vt:lpstr>
      <vt:lpstr>Post-award Instructions</vt:lpstr>
      <vt:lpstr>Post-award Project Cost Changes</vt:lpstr>
      <vt:lpstr>bedrooms</vt:lpstr>
      <vt:lpstr>'15 Year Pro Forma'!Print_Area</vt:lpstr>
      <vt:lpstr>Application!Print_Area</vt:lpstr>
      <vt:lpstr>'Basis &amp; Credits'!Print_Area</vt:lpstr>
      <vt:lpstr>'Checklist Items '!Print_Area</vt:lpstr>
      <vt:lpstr>'Checklist Items (Non-Joint App)'!Print_Area</vt:lpstr>
      <vt:lpstr>'Instructions-App Completion '!Print_Area</vt:lpstr>
      <vt:lpstr>'Instructions-Electronic Submit'!Print_Area</vt:lpstr>
      <vt:lpstr>'Post-award Project Cost Changes'!Print_Area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Waegell, Jack</cp:lastModifiedBy>
  <cp:lastPrinted>2020-01-28T17:36:20Z</cp:lastPrinted>
  <dcterms:created xsi:type="dcterms:W3CDTF">2007-12-27T18:26:28Z</dcterms:created>
  <dcterms:modified xsi:type="dcterms:W3CDTF">2020-01-31T19:12:23Z</dcterms:modified>
</cp:coreProperties>
</file>